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PŘÍJMY" sheetId="1" r:id="rId1"/>
    <sheet name="VÝDAJE" sheetId="2" r:id="rId2"/>
  </sheets>
  <definedNames>
    <definedName name="_xlnm.Print_Titles" localSheetId="0">PŘÍJMY!$5:$5</definedName>
    <definedName name="_xlnm.Print_Titles" localSheetId="1">VÝDAJE!$1:$2</definedName>
    <definedName name="_xlnm.Print_Area" localSheetId="0">PŘÍJMY!$A$1:$H$62</definedName>
    <definedName name="Z_101071BA_2FA5_4A0F_9E83_07DE84746187_.wvu.PrintArea" localSheetId="0" hidden="1">PŘÍJMY!$A$1:$H$62</definedName>
    <definedName name="Z_101071BA_2FA5_4A0F_9E83_07DE84746187_.wvu.PrintTitles" localSheetId="0" hidden="1">PŘÍJMY!$5:$5</definedName>
    <definedName name="Z_101071BA_2FA5_4A0F_9E83_07DE84746187_.wvu.PrintTitles" localSheetId="1" hidden="1">VÝDAJE!$1:$2</definedName>
    <definedName name="Z_101071BA_2FA5_4A0F_9E83_07DE84746187_.wvu.Rows" localSheetId="0" hidden="1">PŘÍJMY!$26:$26</definedName>
    <definedName name="Z_101071BA_2FA5_4A0F_9E83_07DE84746187_.wvu.Rows" localSheetId="1" hidden="1">VÝDAJE!$85:$88</definedName>
    <definedName name="Z_49829188_FED5_46AD_A01B_AD023612A570_.wvu.Cols" localSheetId="0" hidden="1">PŘÍJMY!#REF!</definedName>
    <definedName name="Z_49829188_FED5_46AD_A01B_AD023612A570_.wvu.Cols" localSheetId="1" hidden="1">VÝDAJE!#REF!</definedName>
    <definedName name="Z_49829188_FED5_46AD_A01B_AD023612A570_.wvu.PrintArea" localSheetId="0" hidden="1">PŘÍJMY!$A$5:$A$35</definedName>
    <definedName name="Z_49829188_FED5_46AD_A01B_AD023612A570_.wvu.PrintArea" localSheetId="1" hidden="1">VÝDAJE!#REF!</definedName>
    <definedName name="Z_49829188_FED5_46AD_A01B_AD023612A570_.wvu.Rows" localSheetId="0" hidden="1">PŘÍJMY!#REF!</definedName>
    <definedName name="Z_49829188_FED5_46AD_A01B_AD023612A570_.wvu.Rows" localSheetId="1" hidden="1">VÝDAJE!#REF!</definedName>
    <definedName name="Z_6773646E_4FE1_4144_9FDF_4FF97C20B4A9_.wvu.PrintArea" localSheetId="0" hidden="1">PŘÍJMY!$A$5:$C$35</definedName>
    <definedName name="Z_6773646E_4FE1_4144_9FDF_4FF97C20B4A9_.wvu.PrintArea" localSheetId="1" hidden="1">VÝDAJE!#REF!</definedName>
    <definedName name="Z_6773646E_4FE1_4144_9FDF_4FF97C20B4A9_.wvu.Rows" localSheetId="0" hidden="1">PŘÍJMY!$26:$26</definedName>
    <definedName name="Z_6773646E_4FE1_4144_9FDF_4FF97C20B4A9_.wvu.Rows" localSheetId="1" hidden="1">VÝDAJE!#REF!</definedName>
    <definedName name="Z_BCCA6061_3DB5_4487_907E_7813A1F1537A_.wvu.PrintArea" localSheetId="0" hidden="1">PŘÍJMY!$A$5:$C$35</definedName>
    <definedName name="Z_BCCA6061_3DB5_4487_907E_7813A1F1537A_.wvu.PrintArea" localSheetId="1" hidden="1">VÝDAJE!#REF!</definedName>
    <definedName name="Z_BCCA6061_3DB5_4487_907E_7813A1F1537A_.wvu.Rows" localSheetId="0" hidden="1">PŘÍJMY!$26:$26</definedName>
    <definedName name="Z_BCCA6061_3DB5_4487_907E_7813A1F1537A_.wvu.Rows" localSheetId="1" hidden="1">VÝDAJE!#REF!</definedName>
    <definedName name="Z_E5D11231_1473_4685_9500_D27714D32333_.wvu.Cols" localSheetId="0" hidden="1">PŘÍJMY!#REF!</definedName>
    <definedName name="Z_E5D11231_1473_4685_9500_D27714D32333_.wvu.Cols" localSheetId="1" hidden="1">VÝDAJE!#REF!</definedName>
    <definedName name="Z_E5D11231_1473_4685_9500_D27714D32333_.wvu.Rows" localSheetId="0" hidden="1">PŘÍJMY!#REF!</definedName>
    <definedName name="Z_E5D11231_1473_4685_9500_D27714D32333_.wvu.Rows" localSheetId="1" hidden="1">VÝDAJE!#REF!</definedName>
  </definedNames>
  <calcPr calcId="145621"/>
  <customWorkbookViews>
    <customWorkbookView name="Metelka Tomáš – osobní zobrazení" guid="{101071BA-2FA5-4A0F-9E83-07DE84746187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C7" i="2" l="1"/>
  <c r="C26" i="2"/>
  <c r="E54" i="2" l="1"/>
  <c r="D54" i="2"/>
  <c r="B14" i="1"/>
  <c r="E5" i="2"/>
  <c r="D5" i="2"/>
  <c r="C5" i="2"/>
  <c r="B5" i="2"/>
  <c r="E3" i="2"/>
  <c r="D3" i="2"/>
  <c r="C3" i="2"/>
  <c r="B3" i="2"/>
  <c r="H79" i="2" l="1"/>
  <c r="G79" i="2"/>
  <c r="F79" i="2"/>
  <c r="H78" i="2"/>
  <c r="G78" i="2"/>
  <c r="F78" i="2"/>
  <c r="H77" i="2"/>
  <c r="G77" i="2"/>
  <c r="F77" i="2"/>
  <c r="H76" i="2"/>
  <c r="G76" i="2"/>
  <c r="F76" i="2"/>
  <c r="H75" i="2"/>
  <c r="G75" i="2"/>
  <c r="F75" i="2"/>
  <c r="H74" i="2"/>
  <c r="G74" i="2"/>
  <c r="F74" i="2"/>
  <c r="H73" i="2"/>
  <c r="G73" i="2"/>
  <c r="F73" i="2"/>
  <c r="H72" i="2"/>
  <c r="G72" i="2"/>
  <c r="F72" i="2"/>
  <c r="H71" i="2"/>
  <c r="G71" i="2"/>
  <c r="F71" i="2"/>
  <c r="H70" i="2"/>
  <c r="G70" i="2"/>
  <c r="F70" i="2"/>
  <c r="F61" i="2"/>
  <c r="H60" i="2"/>
  <c r="G60" i="2"/>
  <c r="F60" i="2"/>
  <c r="H59" i="2"/>
  <c r="G59" i="2"/>
  <c r="F59" i="2"/>
  <c r="G58" i="2"/>
  <c r="F58" i="2"/>
  <c r="H57" i="2"/>
  <c r="G57" i="2"/>
  <c r="F57" i="2"/>
  <c r="H56" i="2"/>
  <c r="G56" i="2"/>
  <c r="F56" i="2"/>
  <c r="F55" i="2"/>
  <c r="H54" i="2"/>
  <c r="G54" i="2"/>
  <c r="F54" i="2"/>
  <c r="H53" i="2"/>
  <c r="G53" i="2"/>
  <c r="F53" i="2"/>
  <c r="H52" i="2"/>
  <c r="G52" i="2"/>
  <c r="F52" i="2"/>
  <c r="H51" i="2"/>
  <c r="G51" i="2"/>
  <c r="F51" i="2"/>
  <c r="H46" i="2"/>
  <c r="G46" i="2"/>
  <c r="F46" i="2"/>
  <c r="H44" i="2"/>
  <c r="G44" i="2"/>
  <c r="F44" i="2"/>
  <c r="H43" i="2"/>
  <c r="G43" i="2"/>
  <c r="F43" i="2"/>
  <c r="H42" i="2"/>
  <c r="G42" i="2"/>
  <c r="F42" i="2"/>
  <c r="H41" i="2"/>
  <c r="G41" i="2"/>
  <c r="F41" i="2"/>
  <c r="H40" i="2"/>
  <c r="G40" i="2"/>
  <c r="F40" i="2"/>
  <c r="H39" i="2"/>
  <c r="G39" i="2"/>
  <c r="F39" i="2"/>
  <c r="H37" i="2"/>
  <c r="G37" i="2"/>
  <c r="F37" i="2"/>
  <c r="H36" i="2"/>
  <c r="G36" i="2"/>
  <c r="F36" i="2"/>
  <c r="H35" i="2"/>
  <c r="G35" i="2"/>
  <c r="F35" i="2"/>
  <c r="H34" i="2"/>
  <c r="G34" i="2"/>
  <c r="F34" i="2"/>
  <c r="H33" i="2"/>
  <c r="G33" i="2"/>
  <c r="F33" i="2"/>
  <c r="H32" i="2"/>
  <c r="G32" i="2"/>
  <c r="F32" i="2"/>
  <c r="H31" i="2"/>
  <c r="G31" i="2"/>
  <c r="F31" i="2"/>
  <c r="H29" i="2"/>
  <c r="G29" i="2"/>
  <c r="F29" i="2"/>
  <c r="H28" i="2"/>
  <c r="G28" i="2"/>
  <c r="F28" i="2"/>
  <c r="H27" i="2"/>
  <c r="G27" i="2"/>
  <c r="F27" i="2"/>
  <c r="H26" i="2"/>
  <c r="G26" i="2"/>
  <c r="F26" i="2"/>
  <c r="H25" i="2"/>
  <c r="G25" i="2"/>
  <c r="F25" i="2"/>
  <c r="H24" i="2"/>
  <c r="G24" i="2"/>
  <c r="F24" i="2"/>
  <c r="H23" i="2"/>
  <c r="G23" i="2"/>
  <c r="F23" i="2"/>
  <c r="H22" i="2"/>
  <c r="G22" i="2"/>
  <c r="F22" i="2"/>
  <c r="H21" i="2"/>
  <c r="G21" i="2"/>
  <c r="F21" i="2"/>
  <c r="H20" i="2"/>
  <c r="G20" i="2"/>
  <c r="F20" i="2"/>
  <c r="H19" i="2"/>
  <c r="G19" i="2"/>
  <c r="F19" i="2"/>
  <c r="H18" i="2"/>
  <c r="G18" i="2"/>
  <c r="F18" i="2"/>
  <c r="H17" i="2"/>
  <c r="G17" i="2"/>
  <c r="F17" i="2"/>
  <c r="H15" i="2"/>
  <c r="G15" i="2"/>
  <c r="F15" i="2"/>
  <c r="H14" i="2"/>
  <c r="G14" i="2"/>
  <c r="F14" i="2"/>
  <c r="H13" i="2"/>
  <c r="G13" i="2"/>
  <c r="F13" i="2"/>
  <c r="H12" i="2"/>
  <c r="G12" i="2"/>
  <c r="F12" i="2"/>
  <c r="H11" i="2"/>
  <c r="G11" i="2"/>
  <c r="F11" i="2"/>
  <c r="H10" i="2"/>
  <c r="G10" i="2"/>
  <c r="F10" i="2"/>
  <c r="H9" i="2"/>
  <c r="G9" i="2"/>
  <c r="F9" i="2"/>
  <c r="H8" i="2"/>
  <c r="G8" i="2"/>
  <c r="F8" i="2"/>
  <c r="H7" i="2"/>
  <c r="G7" i="2"/>
  <c r="F7" i="2"/>
  <c r="H81" i="2"/>
  <c r="G81" i="2"/>
  <c r="F81" i="2"/>
  <c r="H65" i="2"/>
  <c r="G65" i="2"/>
  <c r="F65" i="2"/>
  <c r="H48" i="2"/>
  <c r="G48" i="2"/>
  <c r="F48" i="2"/>
  <c r="F4" i="2"/>
  <c r="G4" i="2"/>
  <c r="H4" i="2"/>
  <c r="F5" i="2"/>
  <c r="G5" i="2"/>
  <c r="H5" i="2"/>
  <c r="H3" i="2"/>
  <c r="G3" i="2"/>
  <c r="F3" i="2"/>
  <c r="H61" i="1" l="1"/>
  <c r="G61" i="1"/>
  <c r="F61" i="1"/>
  <c r="H59" i="1"/>
  <c r="G59" i="1"/>
  <c r="F59" i="1"/>
  <c r="H34" i="1"/>
  <c r="G34" i="1"/>
  <c r="H58" i="1"/>
  <c r="G58" i="1"/>
  <c r="F58" i="1"/>
  <c r="H57" i="1"/>
  <c r="G57" i="1"/>
  <c r="F57" i="1"/>
  <c r="H56" i="1"/>
  <c r="G56" i="1"/>
  <c r="F56" i="1"/>
  <c r="H55" i="1"/>
  <c r="G55" i="1"/>
  <c r="F55" i="1"/>
  <c r="H53" i="1"/>
  <c r="G53" i="1"/>
  <c r="F53" i="1"/>
  <c r="H52" i="1"/>
  <c r="G52" i="1"/>
  <c r="F52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F42" i="1"/>
  <c r="F41" i="1"/>
  <c r="H40" i="1"/>
  <c r="G40" i="1"/>
  <c r="F40" i="1"/>
  <c r="F39" i="1"/>
  <c r="H38" i="1"/>
  <c r="G38" i="1"/>
  <c r="F38" i="1"/>
  <c r="H36" i="1"/>
  <c r="G36" i="1"/>
  <c r="F36" i="1"/>
  <c r="H35" i="1"/>
  <c r="G35" i="1"/>
  <c r="F35" i="1"/>
  <c r="C16" i="1"/>
  <c r="D16" i="1"/>
  <c r="E16" i="1"/>
  <c r="C23" i="1"/>
  <c r="D23" i="1"/>
  <c r="E23" i="1"/>
  <c r="C25" i="1"/>
  <c r="D25" i="1"/>
  <c r="E25" i="1"/>
  <c r="B25" i="1"/>
  <c r="B24" i="1"/>
  <c r="B23" i="1"/>
  <c r="B22" i="1"/>
  <c r="B21" i="1"/>
  <c r="B20" i="1"/>
  <c r="B19" i="1"/>
  <c r="B18" i="1"/>
  <c r="B17" i="1"/>
  <c r="B16" i="1"/>
  <c r="B67" i="2"/>
  <c r="C50" i="2"/>
  <c r="F50" i="2" s="1"/>
  <c r="D50" i="2"/>
  <c r="G50" i="2" s="1"/>
  <c r="E50" i="2"/>
  <c r="B50" i="2"/>
  <c r="C37" i="1"/>
  <c r="C8" i="1" s="1"/>
  <c r="D37" i="1"/>
  <c r="D8" i="1" s="1"/>
  <c r="E37" i="1"/>
  <c r="E8" i="1" s="1"/>
  <c r="B37" i="1"/>
  <c r="B8" i="1" s="1"/>
  <c r="C51" i="1"/>
  <c r="C9" i="1" s="1"/>
  <c r="D51" i="1"/>
  <c r="D9" i="1" s="1"/>
  <c r="E51" i="1"/>
  <c r="E9" i="1" s="1"/>
  <c r="B51" i="1"/>
  <c r="B9" i="1" s="1"/>
  <c r="E45" i="2"/>
  <c r="H45" i="2" s="1"/>
  <c r="D45" i="2"/>
  <c r="C45" i="2"/>
  <c r="F45" i="2" s="1"/>
  <c r="B45" i="2"/>
  <c r="E38" i="2"/>
  <c r="E20" i="1" s="1"/>
  <c r="D38" i="2"/>
  <c r="G38" i="2" s="1"/>
  <c r="C38" i="2"/>
  <c r="F38" i="2" s="1"/>
  <c r="C6" i="2"/>
  <c r="F6" i="2" s="1"/>
  <c r="B6" i="2"/>
  <c r="B4" i="2"/>
  <c r="D22" i="1" l="1"/>
  <c r="H50" i="2"/>
  <c r="C22" i="1"/>
  <c r="G45" i="2"/>
  <c r="E21" i="1"/>
  <c r="D21" i="1"/>
  <c r="C21" i="1"/>
  <c r="D20" i="1"/>
  <c r="H38" i="2"/>
  <c r="C20" i="1"/>
  <c r="C17" i="1"/>
  <c r="B83" i="2"/>
  <c r="E22" i="1"/>
  <c r="G37" i="1"/>
  <c r="H51" i="1"/>
  <c r="F51" i="1"/>
  <c r="F37" i="1"/>
  <c r="G51" i="1"/>
  <c r="H37" i="1"/>
  <c r="E6" i="2"/>
  <c r="C30" i="2"/>
  <c r="D16" i="2"/>
  <c r="C16" i="2"/>
  <c r="D69" i="2"/>
  <c r="E16" i="2"/>
  <c r="B30" i="2"/>
  <c r="D30" i="2"/>
  <c r="D6" i="2"/>
  <c r="E30" i="2"/>
  <c r="C69" i="2"/>
  <c r="B38" i="2"/>
  <c r="E69" i="2"/>
  <c r="B34" i="1"/>
  <c r="E33" i="1"/>
  <c r="E7" i="1" s="1"/>
  <c r="D33" i="1"/>
  <c r="C33" i="1"/>
  <c r="H69" i="2" l="1"/>
  <c r="E24" i="1"/>
  <c r="G69" i="2"/>
  <c r="D24" i="1"/>
  <c r="F69" i="2"/>
  <c r="C24" i="1"/>
  <c r="H30" i="2"/>
  <c r="E19" i="1"/>
  <c r="F30" i="2"/>
  <c r="C19" i="1"/>
  <c r="G30" i="2"/>
  <c r="D19" i="1"/>
  <c r="H16" i="2"/>
  <c r="E18" i="1"/>
  <c r="F16" i="2"/>
  <c r="C18" i="1"/>
  <c r="G16" i="2"/>
  <c r="D18" i="1"/>
  <c r="C67" i="2"/>
  <c r="C83" i="2" s="1"/>
  <c r="F83" i="2" s="1"/>
  <c r="G6" i="2"/>
  <c r="D17" i="1"/>
  <c r="D67" i="2"/>
  <c r="H6" i="2"/>
  <c r="E17" i="1"/>
  <c r="E67" i="2"/>
  <c r="C7" i="1"/>
  <c r="B33" i="1"/>
  <c r="B7" i="1" s="1"/>
  <c r="F34" i="1"/>
  <c r="D7" i="1"/>
  <c r="H33" i="1"/>
  <c r="G33" i="1"/>
  <c r="B69" i="2"/>
  <c r="B16" i="2"/>
  <c r="E54" i="1"/>
  <c r="C54" i="1"/>
  <c r="B54" i="1"/>
  <c r="B10" i="1" s="1"/>
  <c r="D54" i="1"/>
  <c r="F67" i="2" l="1"/>
  <c r="H67" i="2"/>
  <c r="E83" i="2"/>
  <c r="G67" i="2"/>
  <c r="D83" i="2"/>
  <c r="G83" i="2" s="1"/>
  <c r="F33" i="1"/>
  <c r="E10" i="1"/>
  <c r="E6" i="1" s="1"/>
  <c r="H54" i="1"/>
  <c r="D10" i="1"/>
  <c r="G54" i="1"/>
  <c r="C10" i="1"/>
  <c r="F54" i="1"/>
  <c r="C62" i="1"/>
  <c r="E62" i="1"/>
  <c r="B62" i="1"/>
  <c r="D62" i="1"/>
  <c r="C15" i="1"/>
  <c r="B11" i="1"/>
  <c r="C11" i="1"/>
  <c r="E11" i="1"/>
  <c r="D11" i="1"/>
  <c r="C6" i="1"/>
  <c r="H83" i="2" l="1"/>
  <c r="F62" i="1"/>
  <c r="H62" i="1"/>
  <c r="G62" i="1"/>
  <c r="B6" i="1"/>
  <c r="E15" i="1"/>
  <c r="D6" i="1"/>
  <c r="C26" i="1"/>
  <c r="D15" i="1" l="1"/>
  <c r="D26" i="1" s="1"/>
  <c r="B15" i="1"/>
  <c r="E26" i="1"/>
  <c r="B26" i="1" l="1"/>
</calcChain>
</file>

<file path=xl/sharedStrings.xml><?xml version="1.0" encoding="utf-8"?>
<sst xmlns="http://schemas.openxmlformats.org/spreadsheetml/2006/main" count="167" uniqueCount="104">
  <si>
    <t>BILANCE v tis. Kč</t>
  </si>
  <si>
    <t xml:space="preserve">PŘÍJMY CELKEM </t>
  </si>
  <si>
    <t>Daňové příjmy</t>
  </si>
  <si>
    <t>Nedaňové příjmy</t>
  </si>
  <si>
    <t>Kapitálové příjmy</t>
  </si>
  <si>
    <t>Přijaté dotace</t>
  </si>
  <si>
    <t>FINANCOVÁNÍ CELKEM (další zdroje rozpočtu)</t>
  </si>
  <si>
    <t>x</t>
  </si>
  <si>
    <t>VÝDAJE CELKEM</t>
  </si>
  <si>
    <t>Běžné výdaje na zastupitelstvo kraje a krajský úřad</t>
  </si>
  <si>
    <t>Finance a správa majetku</t>
  </si>
  <si>
    <t>Samospr. a jiné činnosti zajišťované prostřednictvím KÚ</t>
  </si>
  <si>
    <t>Dotační programy</t>
  </si>
  <si>
    <t>Příspěvek na provoz příspěvkovým organizacím</t>
  </si>
  <si>
    <t xml:space="preserve">Návratné finanční výpomoci </t>
  </si>
  <si>
    <t>Reprodukce majetku kraje vyjma akcí z EU</t>
  </si>
  <si>
    <t>Průmyslová zóna Nad Barborou</t>
  </si>
  <si>
    <t xml:space="preserve">Výdaje na akce spolufinancované z evr. fin. zdrojů </t>
  </si>
  <si>
    <t>SALDO ROZPOČTU CELKEM</t>
  </si>
  <si>
    <t>PŘÍJMY v tis. Kč</t>
  </si>
  <si>
    <t xml:space="preserve"> - příjmy ze sdílených daní celkem</t>
  </si>
  <si>
    <t xml:space="preserve"> - daň z příjmů právnických osob za kraj</t>
  </si>
  <si>
    <t xml:space="preserve"> - správní poplatky</t>
  </si>
  <si>
    <t xml:space="preserve"> - příjmy z úroků</t>
  </si>
  <si>
    <t xml:space="preserve"> - odvody příspěvkových organizací</t>
  </si>
  <si>
    <t xml:space="preserve"> - vrácené návratné finanční výpomoci - odvětví sociálních věcí</t>
  </si>
  <si>
    <t xml:space="preserve"> - příspěvek od HMMC na zabezpečení úkolů jednotky požární ochrany </t>
  </si>
  <si>
    <t xml:space="preserve"> - poplatky za odběr podzemní vody</t>
  </si>
  <si>
    <t xml:space="preserve"> - příjmy z pronájmu majetku Letišti Ostrava a.s.</t>
  </si>
  <si>
    <t xml:space="preserve"> - příjmy z pronájmu nemocnice v Novém Jičíně</t>
  </si>
  <si>
    <t xml:space="preserve"> - příjmy z pronájmu prostor na krajském úřadě</t>
  </si>
  <si>
    <t xml:space="preserve"> - příjmy z pronájmu pozemků</t>
  </si>
  <si>
    <t xml:space="preserve"> - příjmy za věcná břemena</t>
  </si>
  <si>
    <t xml:space="preserve"> - ostatní nedaňové příjmy</t>
  </si>
  <si>
    <t xml:space="preserve"> - příjmy z prodeje nemovitostí</t>
  </si>
  <si>
    <t>Přijaté transfery</t>
  </si>
  <si>
    <t xml:space="preserve"> - souhrnný finanční vztah</t>
  </si>
  <si>
    <t xml:space="preserve"> - dotace na dofinancování dopravní obslužnosti veřejnou železniční osobní dopravou</t>
  </si>
  <si>
    <t xml:space="preserve"> - ostatní přijaté dotace</t>
  </si>
  <si>
    <t>Očekávané účelové dotace ze státního rozpočtu mimo ISPROFIN</t>
  </si>
  <si>
    <t>VÝDAJE v tis. Kč</t>
  </si>
  <si>
    <t>Zastupitelstvo kraje - běžné výdaje</t>
  </si>
  <si>
    <t>Krajský úřad - běžné výdaje</t>
  </si>
  <si>
    <t>Sociální fond</t>
  </si>
  <si>
    <t xml:space="preserve"> - platby daní</t>
  </si>
  <si>
    <t xml:space="preserve"> - hrazené úroky z úvěrů</t>
  </si>
  <si>
    <t xml:space="preserve"> - poplatky z bankovních účtů</t>
  </si>
  <si>
    <t xml:space="preserve"> - dotace Regionální radě regionu soudržnosti</t>
  </si>
  <si>
    <t xml:space="preserve"> - pojištění majetku a odpovědnosti kraje</t>
  </si>
  <si>
    <t xml:space="preserve"> - rezerva na mimořádné akce a akce s nedořešeným financováním</t>
  </si>
  <si>
    <t xml:space="preserve"> - rezerva pro řešení dopadů v restrukturalizací postižených regionech</t>
  </si>
  <si>
    <t xml:space="preserve"> - výdaje související se sdílenými službami</t>
  </si>
  <si>
    <t xml:space="preserve"> - ostatní</t>
  </si>
  <si>
    <t>Samospr. a jiné činnosti zajišťované prostřednictvím KÚ (bez dotačních programů)</t>
  </si>
  <si>
    <t xml:space="preserve"> - doprava - dopravní obslužnost drážní</t>
  </si>
  <si>
    <t xml:space="preserve"> - doprava - dopravní obslužnost linková</t>
  </si>
  <si>
    <t xml:space="preserve"> - doprava - ostatní</t>
  </si>
  <si>
    <t xml:space="preserve"> - krizové řízení</t>
  </si>
  <si>
    <t xml:space="preserve"> - kultura</t>
  </si>
  <si>
    <t xml:space="preserve"> - prezentace kraje a ediční plán</t>
  </si>
  <si>
    <t xml:space="preserve"> - regionální rozvoj</t>
  </si>
  <si>
    <t xml:space="preserve"> - cestovní ruch</t>
  </si>
  <si>
    <t xml:space="preserve"> - sociální věci</t>
  </si>
  <si>
    <t xml:space="preserve"> - školství</t>
  </si>
  <si>
    <t xml:space="preserve"> - územní plánování a stavební řád</t>
  </si>
  <si>
    <t xml:space="preserve"> - zdravotnictví</t>
  </si>
  <si>
    <t xml:space="preserve"> - životní prostředí</t>
  </si>
  <si>
    <t xml:space="preserve"> - doprava</t>
  </si>
  <si>
    <t xml:space="preserve">Reprodukce majetku kraje vyjma akcí spolufinancovaných z evr. fin. zdrojů </t>
  </si>
  <si>
    <t xml:space="preserve"> - finance a správa majetku</t>
  </si>
  <si>
    <t xml:space="preserve"> - krajský úřad</t>
  </si>
  <si>
    <t xml:space="preserve"> - zastupitelstvo kraje</t>
  </si>
  <si>
    <t xml:space="preserve"> - zdravotnictví - akce v rámci Nemocnice Nový Jičín</t>
  </si>
  <si>
    <t>Výdaje celkem bez akcí spolufin. z evr.fin. zdrojů</t>
  </si>
  <si>
    <t>Akce spolufinancované z evropských fin. zdrojů</t>
  </si>
  <si>
    <t xml:space="preserve"> VÝDAJE CELKEM</t>
  </si>
  <si>
    <t>Pozn.</t>
  </si>
  <si>
    <t>SOUVISEJÍCÍ S EU</t>
  </si>
  <si>
    <t>CHYBNÉ, NUTNO OPRAVIT</t>
  </si>
  <si>
    <t xml:space="preserve"> - dotace na akce spolufinancované z evropských fin. zdrojů</t>
  </si>
  <si>
    <t>PŘÍJMY CELKEM</t>
  </si>
  <si>
    <t>Očekávané účelové dotace ze státního rozpočtu v rámci ISPROFIN</t>
  </si>
  <si>
    <t>Zálohové platby u projektů spolufinancovaných zálohově z evropských finančních zdrojů</t>
  </si>
  <si>
    <t>Očekávaná skutečnost</t>
  </si>
  <si>
    <t>Výhled</t>
  </si>
  <si>
    <t>Zapojení očekávaných účelových dotací ze státního rozpočtu mimo ISPROFIN</t>
  </si>
  <si>
    <t>Zapojení očekávaných účelových dotací ze státního rozpočtu v rámci ISPROFIN</t>
  </si>
  <si>
    <t>Zapojení zálohových plateb u projektů spolufinancovaných zálohově z evr. fin. zdrojů</t>
  </si>
  <si>
    <t>Čerpání úvěrů</t>
  </si>
  <si>
    <t>Splátky úvěrů</t>
  </si>
  <si>
    <t>Ostatní (zapojení zůstatku minulého roku, fondů)</t>
  </si>
  <si>
    <t>Návratné finanční výpomoci</t>
  </si>
  <si>
    <t>Výhled 2017</t>
  </si>
  <si>
    <t>Výhled 2018</t>
  </si>
  <si>
    <t>Očekávaná skutečnost 2016</t>
  </si>
  <si>
    <t>Výhled 2019</t>
  </si>
  <si>
    <t>%
Výhled 18 / Výhled 17</t>
  </si>
  <si>
    <t>%
Výhled 17 / 
Oček.skut. 16</t>
  </si>
  <si>
    <t>%
Výhled 19 / Výhled 18</t>
  </si>
  <si>
    <t>Výdaje financované z očekávaných účelových dotací ze státního rozpočtu mimo ISPROFIN a zálohové platby</t>
  </si>
  <si>
    <t>Tabulka č. 1</t>
  </si>
  <si>
    <t>ROZPOČTOVÝ VÝHLED MORAVSKOSLEZSKÉHO KRAJE NA LÉTA 2017 - 2019</t>
  </si>
  <si>
    <t xml:space="preserve"> - vrácená návratná finanční výpomoc - Moravian-Silesian Tourism, s.r.o.</t>
  </si>
  <si>
    <t xml:space="preserve"> - vrácená návratná finanční výpomoc - Krajská energetická agentura, o.p.s.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</si>
</sst>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b/>
      <i/>
      <sz val="12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2"/>
      <color indexed="60"/>
      <name val="Tahoma"/>
      <family val="2"/>
      <charset val="238"/>
    </font>
    <font>
      <sz val="11"/>
      <color indexed="12"/>
      <name val="Tahoma"/>
      <family val="2"/>
      <charset val="238"/>
    </font>
    <font>
      <i/>
      <sz val="8"/>
      <name val="Tahoma"/>
      <family val="2"/>
      <charset val="238"/>
    </font>
    <font>
      <b/>
      <i/>
      <sz val="10"/>
      <name val="Tahoma"/>
      <family val="2"/>
      <charset val="238"/>
    </font>
    <font>
      <i/>
      <sz val="12"/>
      <name val="Tahoma"/>
      <family val="2"/>
      <charset val="238"/>
    </font>
    <font>
      <b/>
      <sz val="12"/>
      <color indexed="10"/>
      <name val="Tahoma"/>
      <family val="2"/>
      <charset val="238"/>
    </font>
    <font>
      <b/>
      <i/>
      <sz val="12"/>
      <color indexed="10"/>
      <name val="Tahoma"/>
      <family val="2"/>
      <charset val="238"/>
    </font>
    <font>
      <b/>
      <sz val="8"/>
      <color indexed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0"/>
      <name val="Tahoma"/>
      <family val="2"/>
    </font>
    <font>
      <sz val="10"/>
      <name val="Tahoma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1" fillId="0" borderId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21" borderId="27" applyNumberFormat="0" applyAlignment="0" applyProtection="0"/>
    <xf numFmtId="0" fontId="20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2" fillId="0" borderId="0"/>
    <xf numFmtId="0" fontId="16" fillId="23" borderId="28" applyNumberFormat="0" applyFont="0" applyAlignment="0" applyProtection="0"/>
    <xf numFmtId="0" fontId="23" fillId="0" borderId="29" applyNumberFormat="0" applyFill="0" applyAlignment="0" applyProtection="0"/>
    <xf numFmtId="0" fontId="24" fillId="0" borderId="3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7" borderId="0" applyNumberFormat="0" applyBorder="0" applyAlignment="0" applyProtection="0"/>
  </cellStyleXfs>
  <cellXfs count="162">
    <xf numFmtId="0" fontId="0" fillId="0" borderId="0" xfId="0"/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8" fillId="3" borderId="0" xfId="1" applyFont="1" applyFill="1" applyAlignment="1">
      <alignment vertical="center"/>
    </xf>
    <xf numFmtId="49" fontId="10" fillId="0" borderId="0" xfId="1" applyNumberFormat="1" applyFont="1" applyFill="1" applyBorder="1" applyAlignment="1">
      <alignment horizontal="left" vertical="center"/>
    </xf>
    <xf numFmtId="164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4" fontId="5" fillId="0" borderId="0" xfId="1" applyNumberFormat="1" applyFont="1" applyFill="1" applyBorder="1" applyAlignment="1">
      <alignment horizontal="center" vertical="center"/>
    </xf>
    <xf numFmtId="4" fontId="6" fillId="0" borderId="0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164" fontId="5" fillId="0" borderId="0" xfId="1" applyNumberFormat="1" applyFont="1" applyAlignment="1">
      <alignment vertical="center"/>
    </xf>
    <xf numFmtId="164" fontId="5" fillId="0" borderId="0" xfId="1" applyNumberFormat="1" applyFont="1" applyFill="1" applyAlignment="1">
      <alignment vertical="center"/>
    </xf>
    <xf numFmtId="4" fontId="5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15" fillId="0" borderId="0" xfId="1" applyFont="1" applyFill="1" applyAlignment="1">
      <alignment vertical="center"/>
    </xf>
    <xf numFmtId="0" fontId="15" fillId="0" borderId="0" xfId="1" applyFont="1" applyAlignment="1">
      <alignment vertical="center"/>
    </xf>
    <xf numFmtId="4" fontId="5" fillId="0" borderId="0" xfId="1" applyNumberFormat="1" applyFont="1" applyFill="1" applyAlignment="1">
      <alignment vertical="center"/>
    </xf>
    <xf numFmtId="49" fontId="9" fillId="0" borderId="4" xfId="1" applyNumberFormat="1" applyFont="1" applyFill="1" applyBorder="1" applyAlignment="1">
      <alignment horizontal="left" vertical="center" wrapText="1"/>
    </xf>
    <xf numFmtId="0" fontId="5" fillId="5" borderId="0" xfId="1" applyFont="1" applyFill="1" applyAlignment="1">
      <alignment vertical="center"/>
    </xf>
    <xf numFmtId="0" fontId="29" fillId="0" borderId="15" xfId="1" applyFont="1" applyFill="1" applyBorder="1" applyAlignment="1">
      <alignment horizontal="center" vertical="center" wrapText="1"/>
    </xf>
    <xf numFmtId="1" fontId="29" fillId="28" borderId="17" xfId="1" applyNumberFormat="1" applyFont="1" applyFill="1" applyBorder="1" applyAlignment="1">
      <alignment horizontal="center" vertical="center" wrapText="1"/>
    </xf>
    <xf numFmtId="1" fontId="29" fillId="28" borderId="16" xfId="1" applyNumberFormat="1" applyFont="1" applyFill="1" applyBorder="1" applyAlignment="1">
      <alignment horizontal="center" vertical="center" wrapText="1"/>
    </xf>
    <xf numFmtId="164" fontId="29" fillId="6" borderId="18" xfId="1" applyNumberFormat="1" applyFont="1" applyFill="1" applyBorder="1" applyAlignment="1">
      <alignment horizontal="center" vertical="center" wrapText="1"/>
    </xf>
    <xf numFmtId="3" fontId="30" fillId="28" borderId="9" xfId="1" applyNumberFormat="1" applyFont="1" applyFill="1" applyBorder="1" applyAlignment="1"/>
    <xf numFmtId="49" fontId="5" fillId="0" borderId="3" xfId="1" applyNumberFormat="1" applyFont="1" applyFill="1" applyBorder="1" applyAlignment="1">
      <alignment horizontal="left"/>
    </xf>
    <xf numFmtId="49" fontId="5" fillId="0" borderId="3" xfId="1" applyNumberFormat="1" applyFont="1" applyFill="1" applyBorder="1" applyAlignment="1">
      <alignment horizontal="left" wrapText="1"/>
    </xf>
    <xf numFmtId="3" fontId="30" fillId="6" borderId="9" xfId="1" applyNumberFormat="1" applyFont="1" applyFill="1" applyBorder="1" applyAlignment="1"/>
    <xf numFmtId="0" fontId="29" fillId="6" borderId="25" xfId="1" applyFont="1" applyFill="1" applyBorder="1" applyAlignment="1">
      <alignment horizontal="center" vertical="center" wrapText="1"/>
    </xf>
    <xf numFmtId="0" fontId="29" fillId="28" borderId="25" xfId="1" applyFont="1" applyFill="1" applyBorder="1" applyAlignment="1">
      <alignment horizontal="center" vertical="center" wrapText="1"/>
    </xf>
    <xf numFmtId="0" fontId="29" fillId="28" borderId="24" xfId="1" applyFont="1" applyFill="1" applyBorder="1" applyAlignment="1">
      <alignment horizontal="center" vertical="center" wrapText="1"/>
    </xf>
    <xf numFmtId="164" fontId="29" fillId="6" borderId="23" xfId="1" applyNumberFormat="1" applyFont="1" applyFill="1" applyBorder="1" applyAlignment="1">
      <alignment horizontal="center" vertical="center" wrapText="1"/>
    </xf>
    <xf numFmtId="0" fontId="29" fillId="28" borderId="23" xfId="1" applyFont="1" applyFill="1" applyBorder="1" applyAlignment="1">
      <alignment horizontal="center" vertical="center" wrapText="1"/>
    </xf>
    <xf numFmtId="0" fontId="29" fillId="28" borderId="22" xfId="1" applyFont="1" applyFill="1" applyBorder="1" applyAlignment="1">
      <alignment horizontal="center" vertical="center" wrapText="1"/>
    </xf>
    <xf numFmtId="3" fontId="7" fillId="2" borderId="10" xfId="1" applyNumberFormat="1" applyFont="1" applyFill="1" applyBorder="1" applyAlignment="1"/>
    <xf numFmtId="3" fontId="29" fillId="28" borderId="2" xfId="1" applyNumberFormat="1" applyFont="1" applyFill="1" applyBorder="1" applyAlignment="1"/>
    <xf numFmtId="3" fontId="11" fillId="2" borderId="10" xfId="1" applyNumberFormat="1" applyFont="1" applyFill="1" applyBorder="1" applyAlignment="1"/>
    <xf numFmtId="3" fontId="5" fillId="2" borderId="10" xfId="1" applyNumberFormat="1" applyFont="1" applyFill="1" applyBorder="1" applyAlignment="1"/>
    <xf numFmtId="3" fontId="5" fillId="28" borderId="10" xfId="1" applyNumberFormat="1" applyFont="1" applyFill="1" applyBorder="1" applyAlignment="1"/>
    <xf numFmtId="3" fontId="5" fillId="2" borderId="12" xfId="1" applyNumberFormat="1" applyFont="1" applyFill="1" applyBorder="1" applyAlignment="1"/>
    <xf numFmtId="3" fontId="5" fillId="2" borderId="4" xfId="1" applyNumberFormat="1" applyFont="1" applyFill="1" applyBorder="1" applyAlignment="1"/>
    <xf numFmtId="3" fontId="7" fillId="2" borderId="4" xfId="1" applyNumberFormat="1" applyFont="1" applyFill="1" applyBorder="1" applyAlignment="1"/>
    <xf numFmtId="3" fontId="7" fillId="2" borderId="18" xfId="1" applyNumberFormat="1" applyFont="1" applyFill="1" applyBorder="1" applyAlignment="1"/>
    <xf numFmtId="3" fontId="11" fillId="28" borderId="9" xfId="1" applyNumberFormat="1" applyFont="1" applyFill="1" applyBorder="1" applyAlignment="1"/>
    <xf numFmtId="3" fontId="29" fillId="0" borderId="10" xfId="1" applyNumberFormat="1" applyFont="1" applyFill="1" applyBorder="1"/>
    <xf numFmtId="3" fontId="29" fillId="0" borderId="9" xfId="1" applyNumberFormat="1" applyFont="1" applyFill="1" applyBorder="1"/>
    <xf numFmtId="3" fontId="29" fillId="0" borderId="13" xfId="1" applyNumberFormat="1" applyFont="1" applyFill="1" applyBorder="1"/>
    <xf numFmtId="3" fontId="5" fillId="0" borderId="10" xfId="1" applyNumberFormat="1" applyFont="1" applyFill="1" applyBorder="1"/>
    <xf numFmtId="3" fontId="5" fillId="0" borderId="9" xfId="1" applyNumberFormat="1" applyFont="1" applyFill="1" applyBorder="1"/>
    <xf numFmtId="3" fontId="5" fillId="0" borderId="13" xfId="1" applyNumberFormat="1" applyFont="1" applyFill="1" applyBorder="1"/>
    <xf numFmtId="49" fontId="11" fillId="4" borderId="3" xfId="1" applyNumberFormat="1" applyFont="1" applyFill="1" applyBorder="1" applyAlignment="1"/>
    <xf numFmtId="3" fontId="11" fillId="4" borderId="4" xfId="1" applyNumberFormat="1" applyFont="1" applyFill="1" applyBorder="1" applyAlignment="1">
      <alignment horizontal="right"/>
    </xf>
    <xf numFmtId="0" fontId="12" fillId="0" borderId="0" xfId="1" applyFont="1" applyAlignment="1"/>
    <xf numFmtId="49" fontId="7" fillId="4" borderId="19" xfId="1" applyNumberFormat="1" applyFont="1" applyFill="1" applyBorder="1" applyAlignment="1">
      <alignment vertical="center"/>
    </xf>
    <xf numFmtId="3" fontId="7" fillId="4" borderId="22" xfId="1" applyNumberFormat="1" applyFont="1" applyFill="1" applyBorder="1" applyAlignment="1">
      <alignment horizontal="right" vertical="center"/>
    </xf>
    <xf numFmtId="3" fontId="11" fillId="4" borderId="5" xfId="1" applyNumberFormat="1" applyFont="1" applyFill="1" applyBorder="1" applyAlignment="1">
      <alignment horizontal="right"/>
    </xf>
    <xf numFmtId="3" fontId="30" fillId="28" borderId="13" xfId="1" applyNumberFormat="1" applyFont="1" applyFill="1" applyBorder="1" applyAlignment="1"/>
    <xf numFmtId="49" fontId="5" fillId="0" borderId="14" xfId="1" applyNumberFormat="1" applyFont="1" applyFill="1" applyBorder="1" applyAlignment="1">
      <alignment horizontal="left" wrapText="1"/>
    </xf>
    <xf numFmtId="3" fontId="30" fillId="6" borderId="23" xfId="1" applyNumberFormat="1" applyFont="1" applyFill="1" applyBorder="1" applyAlignment="1"/>
    <xf numFmtId="3" fontId="30" fillId="28" borderId="23" xfId="1" applyNumberFormat="1" applyFont="1" applyFill="1" applyBorder="1" applyAlignment="1"/>
    <xf numFmtId="3" fontId="30" fillId="28" borderId="21" xfId="1" applyNumberFormat="1" applyFont="1" applyFill="1" applyBorder="1" applyAlignment="1"/>
    <xf numFmtId="0" fontId="5" fillId="0" borderId="0" xfId="1" applyFont="1"/>
    <xf numFmtId="0" fontId="1" fillId="0" borderId="0" xfId="1"/>
    <xf numFmtId="164" fontId="1" fillId="0" borderId="0" xfId="1" applyNumberFormat="1"/>
    <xf numFmtId="3" fontId="1" fillId="0" borderId="0" xfId="1" applyNumberFormat="1"/>
    <xf numFmtId="49" fontId="5" fillId="0" borderId="0" xfId="1" applyNumberFormat="1" applyFont="1"/>
    <xf numFmtId="0" fontId="31" fillId="0" borderId="0" xfId="1" applyFont="1"/>
    <xf numFmtId="164" fontId="31" fillId="0" borderId="0" xfId="1" applyNumberFormat="1" applyFont="1"/>
    <xf numFmtId="3" fontId="32" fillId="0" borderId="0" xfId="1" applyNumberFormat="1" applyFont="1"/>
    <xf numFmtId="0" fontId="32" fillId="0" borderId="0" xfId="1" applyFont="1"/>
    <xf numFmtId="0" fontId="33" fillId="0" borderId="0" xfId="1" applyFont="1" applyAlignment="1">
      <alignment horizontal="center" vertical="center" wrapText="1"/>
    </xf>
    <xf numFmtId="164" fontId="33" fillId="0" borderId="0" xfId="1" applyNumberFormat="1" applyFont="1" applyAlignment="1">
      <alignment horizontal="center" vertical="center" wrapText="1"/>
    </xf>
    <xf numFmtId="3" fontId="33" fillId="0" borderId="0" xfId="1" applyNumberFormat="1" applyFont="1" applyAlignment="1">
      <alignment horizontal="center" vertical="center" wrapText="1"/>
    </xf>
    <xf numFmtId="3" fontId="5" fillId="0" borderId="9" xfId="1" applyNumberFormat="1" applyFont="1" applyFill="1" applyBorder="1" applyAlignment="1">
      <alignment horizontal="right"/>
    </xf>
    <xf numFmtId="3" fontId="5" fillId="0" borderId="13" xfId="1" applyNumberFormat="1" applyFont="1" applyFill="1" applyBorder="1" applyAlignment="1">
      <alignment horizontal="right"/>
    </xf>
    <xf numFmtId="3" fontId="29" fillId="0" borderId="10" xfId="1" applyNumberFormat="1" applyFont="1" applyFill="1" applyBorder="1" applyAlignment="1">
      <alignment horizontal="right"/>
    </xf>
    <xf numFmtId="3" fontId="29" fillId="0" borderId="9" xfId="1" applyNumberFormat="1" applyFont="1" applyFill="1" applyBorder="1" applyAlignment="1">
      <alignment horizontal="right"/>
    </xf>
    <xf numFmtId="3" fontId="29" fillId="0" borderId="13" xfId="1" applyNumberFormat="1" applyFont="1" applyFill="1" applyBorder="1" applyAlignment="1">
      <alignment horizontal="right"/>
    </xf>
    <xf numFmtId="3" fontId="7" fillId="2" borderId="8" xfId="1" applyNumberFormat="1" applyFont="1" applyFill="1" applyBorder="1" applyAlignment="1"/>
    <xf numFmtId="3" fontId="29" fillId="28" borderId="7" xfId="1" applyNumberFormat="1" applyFont="1" applyFill="1" applyBorder="1" applyAlignment="1"/>
    <xf numFmtId="3" fontId="29" fillId="0" borderId="12" xfId="1" applyNumberFormat="1" applyFont="1" applyFill="1" applyBorder="1"/>
    <xf numFmtId="3" fontId="29" fillId="0" borderId="26" xfId="1" applyNumberFormat="1" applyFont="1" applyFill="1" applyBorder="1"/>
    <xf numFmtId="3" fontId="29" fillId="0" borderId="11" xfId="1" applyNumberFormat="1" applyFont="1" applyFill="1" applyBorder="1"/>
    <xf numFmtId="3" fontId="29" fillId="28" borderId="17" xfId="1" applyNumberFormat="1" applyFont="1" applyFill="1" applyBorder="1" applyAlignment="1"/>
    <xf numFmtId="3" fontId="29" fillId="0" borderId="18" xfId="1" applyNumberFormat="1" applyFont="1" applyFill="1" applyBorder="1"/>
    <xf numFmtId="3" fontId="29" fillId="0" borderId="17" xfId="1" applyNumberFormat="1" applyFont="1" applyFill="1" applyBorder="1"/>
    <xf numFmtId="3" fontId="29" fillId="0" borderId="16" xfId="1" applyNumberFormat="1" applyFont="1" applyFill="1" applyBorder="1"/>
    <xf numFmtId="49" fontId="7" fillId="0" borderId="1" xfId="1" applyNumberFormat="1" applyFont="1" applyFill="1" applyBorder="1" applyAlignment="1"/>
    <xf numFmtId="49" fontId="11" fillId="0" borderId="3" xfId="1" applyNumberFormat="1" applyFont="1" applyFill="1" applyBorder="1" applyAlignment="1">
      <alignment horizontal="left"/>
    </xf>
    <xf numFmtId="49" fontId="5" fillId="0" borderId="3" xfId="1" applyNumberFormat="1" applyFont="1" applyFill="1" applyBorder="1" applyAlignment="1"/>
    <xf numFmtId="49" fontId="7" fillId="0" borderId="3" xfId="1" applyNumberFormat="1" applyFont="1" applyFill="1" applyBorder="1" applyAlignment="1"/>
    <xf numFmtId="49" fontId="7" fillId="0" borderId="3" xfId="1" applyNumberFormat="1" applyFont="1" applyFill="1" applyBorder="1" applyAlignment="1">
      <alignment horizontal="left"/>
    </xf>
    <xf numFmtId="49" fontId="5" fillId="0" borderId="6" xfId="1" applyNumberFormat="1" applyFont="1" applyFill="1" applyBorder="1" applyAlignment="1"/>
    <xf numFmtId="49" fontId="5" fillId="0" borderId="6" xfId="1" applyNumberFormat="1" applyFont="1" applyFill="1" applyBorder="1" applyAlignment="1">
      <alignment wrapText="1"/>
    </xf>
    <xf numFmtId="49" fontId="7" fillId="0" borderId="6" xfId="1" applyNumberFormat="1" applyFont="1" applyFill="1" applyBorder="1" applyAlignment="1">
      <alignment horizontal="left" wrapText="1"/>
    </xf>
    <xf numFmtId="49" fontId="7" fillId="0" borderId="15" xfId="1" applyNumberFormat="1" applyFont="1" applyFill="1" applyBorder="1" applyAlignment="1"/>
    <xf numFmtId="0" fontId="29" fillId="6" borderId="24" xfId="1" applyFont="1" applyFill="1" applyBorder="1" applyAlignment="1">
      <alignment horizontal="center" vertical="center" wrapText="1"/>
    </xf>
    <xf numFmtId="164" fontId="29" fillId="6" borderId="22" xfId="1" applyNumberFormat="1" applyFont="1" applyFill="1" applyBorder="1" applyAlignment="1">
      <alignment horizontal="center" vertical="center" wrapText="1"/>
    </xf>
    <xf numFmtId="3" fontId="10" fillId="2" borderId="8" xfId="0" applyNumberFormat="1" applyFont="1" applyFill="1" applyBorder="1" applyAlignment="1">
      <alignment horizontal="right"/>
    </xf>
    <xf numFmtId="3" fontId="7" fillId="0" borderId="24" xfId="1" applyNumberFormat="1" applyFont="1" applyFill="1" applyBorder="1"/>
    <xf numFmtId="3" fontId="7" fillId="0" borderId="25" xfId="1" applyNumberFormat="1" applyFont="1" applyFill="1" applyBorder="1"/>
    <xf numFmtId="3" fontId="7" fillId="0" borderId="36" xfId="1" applyNumberFormat="1" applyFont="1" applyFill="1" applyBorder="1"/>
    <xf numFmtId="3" fontId="7" fillId="0" borderId="4" xfId="1" applyNumberFormat="1" applyFont="1" applyFill="1" applyBorder="1"/>
    <xf numFmtId="3" fontId="7" fillId="0" borderId="5" xfId="1" applyNumberFormat="1" applyFont="1" applyFill="1" applyBorder="1"/>
    <xf numFmtId="3" fontId="5" fillId="0" borderId="4" xfId="1" applyNumberFormat="1" applyFont="1" applyFill="1" applyBorder="1"/>
    <xf numFmtId="3" fontId="5" fillId="0" borderId="5" xfId="1" applyNumberFormat="1" applyFont="1" applyFill="1" applyBorder="1"/>
    <xf numFmtId="0" fontId="3" fillId="0" borderId="4" xfId="1" applyFont="1" applyFill="1" applyBorder="1" applyAlignment="1">
      <alignment vertical="center"/>
    </xf>
    <xf numFmtId="3" fontId="5" fillId="0" borderId="4" xfId="1" applyNumberFormat="1" applyFont="1" applyFill="1" applyBorder="1" applyAlignment="1">
      <alignment horizontal="right"/>
    </xf>
    <xf numFmtId="3" fontId="7" fillId="0" borderId="4" xfId="1" applyNumberFormat="1" applyFont="1" applyFill="1" applyBorder="1" applyAlignment="1">
      <alignment horizontal="right"/>
    </xf>
    <xf numFmtId="3" fontId="7" fillId="2" borderId="24" xfId="1" applyNumberFormat="1" applyFont="1" applyFill="1" applyBorder="1" applyAlignment="1"/>
    <xf numFmtId="3" fontId="7" fillId="2" borderId="12" xfId="1" applyNumberFormat="1" applyFont="1" applyFill="1" applyBorder="1" applyAlignment="1"/>
    <xf numFmtId="0" fontId="7" fillId="0" borderId="3" xfId="1" applyFont="1" applyFill="1" applyBorder="1" applyAlignment="1">
      <alignment horizontal="left"/>
    </xf>
    <xf numFmtId="0" fontId="5" fillId="0" borderId="3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/>
    </xf>
    <xf numFmtId="0" fontId="7" fillId="0" borderId="3" xfId="1" applyFont="1" applyFill="1" applyBorder="1" applyAlignment="1">
      <alignment horizontal="left" wrapText="1"/>
    </xf>
    <xf numFmtId="0" fontId="5" fillId="0" borderId="37" xfId="1" applyFont="1" applyFill="1" applyBorder="1" applyAlignment="1">
      <alignment horizontal="left"/>
    </xf>
    <xf numFmtId="0" fontId="7" fillId="0" borderId="37" xfId="1" applyFont="1" applyFill="1" applyBorder="1" applyAlignment="1">
      <alignment horizontal="left" wrapText="1"/>
    </xf>
    <xf numFmtId="0" fontId="7" fillId="0" borderId="37" xfId="1" applyFont="1" applyFill="1" applyBorder="1" applyAlignment="1">
      <alignment horizontal="left"/>
    </xf>
    <xf numFmtId="0" fontId="7" fillId="0" borderId="1" xfId="1" applyFont="1" applyFill="1" applyBorder="1" applyAlignment="1">
      <alignment horizontal="left"/>
    </xf>
    <xf numFmtId="0" fontId="7" fillId="0" borderId="15" xfId="1" applyFont="1" applyFill="1" applyBorder="1" applyAlignment="1">
      <alignment horizontal="left"/>
    </xf>
    <xf numFmtId="0" fontId="3" fillId="0" borderId="5" xfId="1" applyFont="1" applyFill="1" applyBorder="1" applyAlignment="1">
      <alignment vertical="center"/>
    </xf>
    <xf numFmtId="3" fontId="5" fillId="0" borderId="5" xfId="1" applyNumberFormat="1" applyFont="1" applyFill="1" applyBorder="1" applyAlignment="1">
      <alignment horizontal="right"/>
    </xf>
    <xf numFmtId="3" fontId="7" fillId="0" borderId="5" xfId="1" applyNumberFormat="1" applyFont="1" applyFill="1" applyBorder="1" applyAlignment="1">
      <alignment horizontal="right"/>
    </xf>
    <xf numFmtId="0" fontId="13" fillId="0" borderId="8" xfId="1" applyFont="1" applyFill="1" applyBorder="1" applyAlignment="1">
      <alignment vertical="center"/>
    </xf>
    <xf numFmtId="0" fontId="13" fillId="0" borderId="38" xfId="1" applyFont="1" applyFill="1" applyBorder="1" applyAlignment="1">
      <alignment vertical="center"/>
    </xf>
    <xf numFmtId="0" fontId="11" fillId="0" borderId="1" xfId="1" applyFont="1" applyFill="1" applyBorder="1" applyAlignment="1">
      <alignment horizontal="left"/>
    </xf>
    <xf numFmtId="0" fontId="3" fillId="0" borderId="10" xfId="1" applyFont="1" applyFill="1" applyBorder="1" applyAlignment="1">
      <alignment vertical="center"/>
    </xf>
    <xf numFmtId="0" fontId="3" fillId="0" borderId="13" xfId="1" applyFont="1" applyFill="1" applyBorder="1" applyAlignment="1">
      <alignment vertical="center"/>
    </xf>
    <xf numFmtId="0" fontId="11" fillId="0" borderId="15" xfId="1" applyFont="1" applyFill="1" applyBorder="1" applyAlignment="1">
      <alignment horizontal="left"/>
    </xf>
    <xf numFmtId="3" fontId="11" fillId="2" borderId="18" xfId="1" applyNumberFormat="1" applyFont="1" applyFill="1" applyBorder="1" applyAlignment="1"/>
    <xf numFmtId="3" fontId="11" fillId="0" borderId="18" xfId="1" applyNumberFormat="1" applyFont="1" applyFill="1" applyBorder="1"/>
    <xf numFmtId="3" fontId="11" fillId="0" borderId="16" xfId="1" applyNumberFormat="1" applyFont="1" applyFill="1" applyBorder="1"/>
    <xf numFmtId="0" fontId="10" fillId="0" borderId="6" xfId="0" applyFont="1" applyFill="1" applyBorder="1" applyAlignment="1">
      <alignment horizontal="left" wrapText="1"/>
    </xf>
    <xf numFmtId="0" fontId="14" fillId="0" borderId="8" xfId="1" applyFont="1" applyFill="1" applyBorder="1" applyAlignment="1">
      <alignment vertical="center"/>
    </xf>
    <xf numFmtId="0" fontId="14" fillId="0" borderId="38" xfId="1" applyFont="1" applyFill="1" applyBorder="1" applyAlignment="1">
      <alignment vertical="center"/>
    </xf>
    <xf numFmtId="3" fontId="7" fillId="0" borderId="18" xfId="1" applyNumberFormat="1" applyFont="1" applyFill="1" applyBorder="1"/>
    <xf numFmtId="3" fontId="7" fillId="0" borderId="16" xfId="1" applyNumberFormat="1" applyFont="1" applyFill="1" applyBorder="1"/>
    <xf numFmtId="3" fontId="5" fillId="28" borderId="12" xfId="1" applyNumberFormat="1" applyFont="1" applyFill="1" applyBorder="1" applyAlignment="1"/>
    <xf numFmtId="3" fontId="11" fillId="28" borderId="17" xfId="1" applyNumberFormat="1" applyFont="1" applyFill="1" applyBorder="1" applyAlignment="1"/>
    <xf numFmtId="3" fontId="5" fillId="28" borderId="4" xfId="1" applyNumberFormat="1" applyFont="1" applyFill="1" applyBorder="1" applyAlignment="1"/>
    <xf numFmtId="0" fontId="5" fillId="0" borderId="1" xfId="1" applyFont="1" applyFill="1" applyBorder="1" applyAlignment="1">
      <alignment horizontal="left"/>
    </xf>
    <xf numFmtId="3" fontId="29" fillId="0" borderId="32" xfId="1" applyNumberFormat="1" applyFont="1" applyFill="1" applyBorder="1" applyAlignment="1">
      <alignment horizontal="center" vertical="center" wrapText="1"/>
    </xf>
    <xf numFmtId="3" fontId="29" fillId="0" borderId="22" xfId="1" applyNumberFormat="1" applyFont="1" applyFill="1" applyBorder="1" applyAlignment="1">
      <alignment horizontal="center" vertical="center" wrapText="1"/>
    </xf>
    <xf numFmtId="3" fontId="29" fillId="0" borderId="31" xfId="1" applyNumberFormat="1" applyFont="1" applyFill="1" applyBorder="1" applyAlignment="1">
      <alignment horizontal="center" vertical="center" wrapText="1"/>
    </xf>
    <xf numFmtId="3" fontId="29" fillId="0" borderId="23" xfId="1" applyNumberFormat="1" applyFont="1" applyFill="1" applyBorder="1" applyAlignment="1">
      <alignment horizontal="center" vertical="center" wrapText="1"/>
    </xf>
    <xf numFmtId="3" fontId="29" fillId="0" borderId="34" xfId="1" applyNumberFormat="1" applyFont="1" applyFill="1" applyBorder="1" applyAlignment="1">
      <alignment horizontal="center" vertical="center" wrapText="1"/>
    </xf>
    <xf numFmtId="3" fontId="29" fillId="0" borderId="21" xfId="1" applyNumberFormat="1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 vertical="center" wrapText="1"/>
    </xf>
    <xf numFmtId="49" fontId="29" fillId="0" borderId="35" xfId="1" applyNumberFormat="1" applyFont="1" applyBorder="1" applyAlignment="1">
      <alignment horizontal="center" vertical="center" wrapText="1"/>
    </xf>
    <xf numFmtId="49" fontId="29" fillId="0" borderId="19" xfId="1" applyNumberFormat="1" applyFont="1" applyBorder="1" applyAlignment="1">
      <alignment horizontal="center" vertical="center" wrapText="1"/>
    </xf>
    <xf numFmtId="0" fontId="7" fillId="0" borderId="33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/>
    </xf>
  </cellXfs>
  <cellStyles count="51">
    <cellStyle name="20 % – Zvýraznění1 2" xfId="2"/>
    <cellStyle name="20 % – Zvýraznění2 2" xfId="3"/>
    <cellStyle name="20 % – Zvýraznění3 2" xfId="4"/>
    <cellStyle name="20 % – Zvýraznění4 2" xfId="5"/>
    <cellStyle name="20 % - zvýraznenie1" xfId="6"/>
    <cellStyle name="20 % - zvýraznenie2" xfId="7"/>
    <cellStyle name="20 % - zvýraznenie3" xfId="8"/>
    <cellStyle name="20 % - zvýraznenie4" xfId="9"/>
    <cellStyle name="20 % - zvýraznenie5" xfId="10"/>
    <cellStyle name="20 % - zvýraznenie6" xfId="11"/>
    <cellStyle name="40 % – Zvýraznění3 2" xfId="12"/>
    <cellStyle name="40 % - zvýraznenie1" xfId="13"/>
    <cellStyle name="40 % - zvýraznenie2" xfId="14"/>
    <cellStyle name="40 % - zvýraznenie3" xfId="15"/>
    <cellStyle name="40 % - zvýraznenie4" xfId="16"/>
    <cellStyle name="40 % - zvýraznenie5" xfId="17"/>
    <cellStyle name="40 % - zvýraznenie6" xfId="18"/>
    <cellStyle name="60 % – Zvýraznění3 2" xfId="19"/>
    <cellStyle name="60 % – Zvýraznění4 2" xfId="20"/>
    <cellStyle name="60 % – Zvýraznění6 2" xfId="21"/>
    <cellStyle name="60 % - zvýraznenie1" xfId="22"/>
    <cellStyle name="60 % - zvýraznenie2" xfId="23"/>
    <cellStyle name="60 % - zvýraznenie3" xfId="24"/>
    <cellStyle name="60 % - zvýraznenie4" xfId="25"/>
    <cellStyle name="60 % - zvýraznenie5" xfId="26"/>
    <cellStyle name="60 % - zvýraznenie6" xfId="27"/>
    <cellStyle name="Dobrá" xfId="28"/>
    <cellStyle name="Kontrolná bunka" xfId="29"/>
    <cellStyle name="Neutrálna" xfId="30"/>
    <cellStyle name="Normal_Zlin II table for road scheme submission_new environmental wording" xfId="31"/>
    <cellStyle name="normálne 2" xfId="32"/>
    <cellStyle name="normálne_2007 až 2013 august 2008" xfId="33"/>
    <cellStyle name="Normální" xfId="0" builtinId="0"/>
    <cellStyle name="normální 2" xfId="34"/>
    <cellStyle name="Normální 3" xfId="35"/>
    <cellStyle name="Normální 4" xfId="36"/>
    <cellStyle name="Normální 5" xfId="37"/>
    <cellStyle name="normální_10_BILANCEE" xfId="1"/>
    <cellStyle name="Poznámka 2" xfId="38"/>
    <cellStyle name="Prepojená bunka" xfId="39"/>
    <cellStyle name="Spolu" xfId="40"/>
    <cellStyle name="Text upozornenia" xfId="41"/>
    <cellStyle name="Titul" xfId="42"/>
    <cellStyle name="Vysvetľujúci text" xfId="43"/>
    <cellStyle name="Zlá" xfId="44"/>
    <cellStyle name="Zvýraznenie1" xfId="45"/>
    <cellStyle name="Zvýraznenie2" xfId="46"/>
    <cellStyle name="Zvýraznenie3" xfId="47"/>
    <cellStyle name="Zvýraznenie4" xfId="48"/>
    <cellStyle name="Zvýraznenie5" xfId="49"/>
    <cellStyle name="Zvýraznenie6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F6D0295-65A8-4936-92B0-130E1B4364CC}">
  <header guid="{CF6D0295-65A8-4936-92B0-130E1B4364CC}" dateTime="2015-12-02T12:28:51" maxSheetId="3" userName="Metelka Tomáš" r:id="rId1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81"/>
  <sheetViews>
    <sheetView tabSelected="1" zoomScaleNormal="100" zoomScaleSheetLayoutView="100" workbookViewId="0">
      <selection activeCell="I4" sqref="I4"/>
    </sheetView>
  </sheetViews>
  <sheetFormatPr defaultRowHeight="12.75" x14ac:dyDescent="0.2"/>
  <cols>
    <col min="1" max="1" width="63.42578125" style="2" customWidth="1"/>
    <col min="2" max="2" width="15.7109375" style="12" customWidth="1"/>
    <col min="3" max="5" width="13.7109375" style="14" customWidth="1"/>
    <col min="6" max="6" width="12" style="2" customWidth="1"/>
    <col min="7" max="7" width="11.5703125" style="2" customWidth="1"/>
    <col min="8" max="8" width="11.7109375" style="2" customWidth="1"/>
    <col min="9" max="12" width="14.7109375" style="2" customWidth="1"/>
    <col min="13" max="16384" width="9.140625" style="2"/>
  </cols>
  <sheetData>
    <row r="1" spans="1:8" s="72" customFormat="1" ht="15" customHeight="1" x14ac:dyDescent="0.2">
      <c r="A1" s="71" t="s">
        <v>100</v>
      </c>
      <c r="E1" s="73"/>
      <c r="F1" s="74"/>
      <c r="G1" s="74"/>
      <c r="H1" s="74"/>
    </row>
    <row r="2" spans="1:8" s="79" customFormat="1" ht="6" customHeight="1" x14ac:dyDescent="0.25">
      <c r="A2" s="75"/>
      <c r="B2" s="76"/>
      <c r="C2" s="76"/>
      <c r="D2" s="76"/>
      <c r="E2" s="77"/>
      <c r="F2" s="78"/>
      <c r="G2" s="78"/>
      <c r="H2" s="78"/>
    </row>
    <row r="3" spans="1:8" s="79" customFormat="1" ht="36" customHeight="1" x14ac:dyDescent="0.2">
      <c r="A3" s="157" t="s">
        <v>101</v>
      </c>
      <c r="B3" s="157"/>
      <c r="C3" s="157"/>
      <c r="D3" s="157"/>
      <c r="E3" s="157"/>
      <c r="F3" s="157"/>
      <c r="G3" s="157"/>
      <c r="H3" s="157"/>
    </row>
    <row r="4" spans="1:8" s="79" customFormat="1" ht="11.25" customHeight="1" thickBot="1" x14ac:dyDescent="0.25">
      <c r="A4" s="80"/>
      <c r="B4" s="81"/>
      <c r="C4" s="81"/>
      <c r="D4" s="81"/>
      <c r="E4" s="81"/>
      <c r="F4" s="82"/>
      <c r="G4" s="82"/>
      <c r="H4" s="82"/>
    </row>
    <row r="5" spans="1:8" s="1" customFormat="1" ht="43.5" customHeight="1" thickBot="1" x14ac:dyDescent="0.25">
      <c r="A5" s="30" t="s">
        <v>0</v>
      </c>
      <c r="B5" s="33" t="s">
        <v>94</v>
      </c>
      <c r="C5" s="31" t="s">
        <v>92</v>
      </c>
      <c r="D5" s="31" t="s">
        <v>93</v>
      </c>
      <c r="E5" s="32" t="s">
        <v>95</v>
      </c>
    </row>
    <row r="6" spans="1:8" s="62" customFormat="1" ht="16.5" customHeight="1" x14ac:dyDescent="0.2">
      <c r="A6" s="60" t="s">
        <v>1</v>
      </c>
      <c r="B6" s="61">
        <f t="shared" ref="B6" si="0">B7+B8+B9+B10</f>
        <v>19243446</v>
      </c>
      <c r="C6" s="61">
        <f t="shared" ref="C6" si="1">C7+C8+C9+C10</f>
        <v>18752053</v>
      </c>
      <c r="D6" s="61">
        <f t="shared" ref="D6" si="2">D7+D8+D9+D10</f>
        <v>19933905</v>
      </c>
      <c r="E6" s="65">
        <f t="shared" ref="E6" si="3">E7+E8+E9+E10</f>
        <v>18665990</v>
      </c>
    </row>
    <row r="7" spans="1:8" s="1" customFormat="1" ht="16.5" customHeight="1" x14ac:dyDescent="0.2">
      <c r="A7" s="35" t="s">
        <v>2</v>
      </c>
      <c r="B7" s="37">
        <f>B33</f>
        <v>5330950</v>
      </c>
      <c r="C7" s="34">
        <f t="shared" ref="C7:E7" si="4">C33</f>
        <v>5594400</v>
      </c>
      <c r="D7" s="34">
        <f t="shared" si="4"/>
        <v>5819400</v>
      </c>
      <c r="E7" s="66">
        <f t="shared" si="4"/>
        <v>5989400</v>
      </c>
    </row>
    <row r="8" spans="1:8" s="1" customFormat="1" ht="16.5" customHeight="1" x14ac:dyDescent="0.2">
      <c r="A8" s="35" t="s">
        <v>3</v>
      </c>
      <c r="B8" s="37">
        <f>B37</f>
        <v>140391</v>
      </c>
      <c r="C8" s="34">
        <f t="shared" ref="C8:E8" si="5">C37</f>
        <v>132182</v>
      </c>
      <c r="D8" s="34">
        <f t="shared" si="5"/>
        <v>144377</v>
      </c>
      <c r="E8" s="66">
        <f t="shared" si="5"/>
        <v>144374</v>
      </c>
    </row>
    <row r="9" spans="1:8" s="1" customFormat="1" ht="16.5" customHeight="1" x14ac:dyDescent="0.2">
      <c r="A9" s="35" t="s">
        <v>4</v>
      </c>
      <c r="B9" s="37">
        <f>B51</f>
        <v>40980</v>
      </c>
      <c r="C9" s="34">
        <f t="shared" ref="C9:E9" si="6">C51</f>
        <v>40980</v>
      </c>
      <c r="D9" s="34">
        <f t="shared" si="6"/>
        <v>40980</v>
      </c>
      <c r="E9" s="66">
        <f t="shared" si="6"/>
        <v>40980</v>
      </c>
    </row>
    <row r="10" spans="1:8" s="1" customFormat="1" ht="16.5" customHeight="1" x14ac:dyDescent="0.2">
      <c r="A10" s="35" t="s">
        <v>5</v>
      </c>
      <c r="B10" s="37">
        <f>B54+B59+B60+B61</f>
        <v>13731125</v>
      </c>
      <c r="C10" s="34">
        <f t="shared" ref="C10:E10" si="7">C54+C59+C60+C61</f>
        <v>12984491</v>
      </c>
      <c r="D10" s="34">
        <f t="shared" si="7"/>
        <v>13929148</v>
      </c>
      <c r="E10" s="66">
        <f t="shared" si="7"/>
        <v>12491236</v>
      </c>
    </row>
    <row r="11" spans="1:8" s="62" customFormat="1" ht="16.5" customHeight="1" x14ac:dyDescent="0.2">
      <c r="A11" s="60" t="s">
        <v>6</v>
      </c>
      <c r="B11" s="61">
        <f>B12+B13+B14</f>
        <v>-1240346</v>
      </c>
      <c r="C11" s="61">
        <f>C12+C13+C14</f>
        <v>341129</v>
      </c>
      <c r="D11" s="61">
        <f>D12+D13+D14</f>
        <v>-466001</v>
      </c>
      <c r="E11" s="65">
        <f>E12+E13+E14</f>
        <v>-432395</v>
      </c>
    </row>
    <row r="12" spans="1:8" s="3" customFormat="1" ht="16.5" customHeight="1" x14ac:dyDescent="0.2">
      <c r="A12" s="36" t="s">
        <v>88</v>
      </c>
      <c r="B12" s="37">
        <v>418537</v>
      </c>
      <c r="C12" s="34">
        <v>1711621</v>
      </c>
      <c r="D12" s="34">
        <v>1377097</v>
      </c>
      <c r="E12" s="66">
        <v>569100</v>
      </c>
    </row>
    <row r="13" spans="1:8" s="4" customFormat="1" ht="16.5" customHeight="1" x14ac:dyDescent="0.2">
      <c r="A13" s="36" t="s">
        <v>89</v>
      </c>
      <c r="B13" s="37">
        <v>-1705871</v>
      </c>
      <c r="C13" s="34">
        <v>-1370492</v>
      </c>
      <c r="D13" s="34">
        <v>-1843098</v>
      </c>
      <c r="E13" s="66">
        <v>-1001495</v>
      </c>
    </row>
    <row r="14" spans="1:8" s="3" customFormat="1" ht="16.5" customHeight="1" x14ac:dyDescent="0.2">
      <c r="A14" s="36" t="s">
        <v>90</v>
      </c>
      <c r="B14" s="37">
        <f>46259+729</f>
        <v>46988</v>
      </c>
      <c r="C14" s="34">
        <v>0</v>
      </c>
      <c r="D14" s="34">
        <v>0</v>
      </c>
      <c r="E14" s="66">
        <v>0</v>
      </c>
    </row>
    <row r="15" spans="1:8" s="62" customFormat="1" ht="16.5" customHeight="1" x14ac:dyDescent="0.2">
      <c r="A15" s="60" t="s">
        <v>8</v>
      </c>
      <c r="B15" s="61">
        <f>B16+B17+B18+B19+B20+B21+B22+B23+B24+B25</f>
        <v>18003100</v>
      </c>
      <c r="C15" s="61">
        <f>C16+C17+C18+C19+C20+C21+C22+C23+C24+C25</f>
        <v>19093182</v>
      </c>
      <c r="D15" s="61">
        <f>D16+D17+D18+D19+D20+D21+D22+D23+D24+D25</f>
        <v>19467904</v>
      </c>
      <c r="E15" s="65">
        <f>E16+E17+E18+E19+E20+E21+E22+E23+E24+E25</f>
        <v>18233595</v>
      </c>
    </row>
    <row r="16" spans="1:8" s="1" customFormat="1" ht="16.5" customHeight="1" x14ac:dyDescent="0.2">
      <c r="A16" s="36" t="s">
        <v>9</v>
      </c>
      <c r="B16" s="37">
        <f>VÝDAJE!B3+VÝDAJE!B4+VÝDAJE!B5</f>
        <v>487864</v>
      </c>
      <c r="C16" s="34">
        <f>VÝDAJE!C3+VÝDAJE!C4+VÝDAJE!C5</f>
        <v>486414</v>
      </c>
      <c r="D16" s="34">
        <f>VÝDAJE!D3+VÝDAJE!D4+VÝDAJE!D5</f>
        <v>489215</v>
      </c>
      <c r="E16" s="66">
        <f>VÝDAJE!E3+VÝDAJE!E4+VÝDAJE!E5</f>
        <v>485647</v>
      </c>
    </row>
    <row r="17" spans="1:8" s="1" customFormat="1" ht="16.5" customHeight="1" x14ac:dyDescent="0.2">
      <c r="A17" s="36" t="s">
        <v>10</v>
      </c>
      <c r="B17" s="37">
        <f>VÝDAJE!B6</f>
        <v>284745</v>
      </c>
      <c r="C17" s="34">
        <f>VÝDAJE!C6</f>
        <v>226043</v>
      </c>
      <c r="D17" s="34">
        <f>VÝDAJE!D6</f>
        <v>221145</v>
      </c>
      <c r="E17" s="66">
        <f>VÝDAJE!E6</f>
        <v>221115</v>
      </c>
    </row>
    <row r="18" spans="1:8" s="1" customFormat="1" ht="16.5" customHeight="1" x14ac:dyDescent="0.2">
      <c r="A18" s="36" t="s">
        <v>11</v>
      </c>
      <c r="B18" s="37">
        <f>VÝDAJE!B16</f>
        <v>1987183</v>
      </c>
      <c r="C18" s="34">
        <f>VÝDAJE!C16</f>
        <v>1956783</v>
      </c>
      <c r="D18" s="34">
        <f>VÝDAJE!D16</f>
        <v>1948556</v>
      </c>
      <c r="E18" s="66">
        <f>VÝDAJE!E16</f>
        <v>1972135</v>
      </c>
    </row>
    <row r="19" spans="1:8" s="1" customFormat="1" ht="16.5" customHeight="1" x14ac:dyDescent="0.2">
      <c r="A19" s="36" t="s">
        <v>12</v>
      </c>
      <c r="B19" s="37">
        <f>VÝDAJE!B30</f>
        <v>273550</v>
      </c>
      <c r="C19" s="34">
        <f>VÝDAJE!C30</f>
        <v>216300</v>
      </c>
      <c r="D19" s="34">
        <f>VÝDAJE!D30</f>
        <v>214900</v>
      </c>
      <c r="E19" s="66">
        <f>VÝDAJE!E30</f>
        <v>223000</v>
      </c>
    </row>
    <row r="20" spans="1:8" s="1" customFormat="1" ht="16.5" customHeight="1" x14ac:dyDescent="0.2">
      <c r="A20" s="36" t="s">
        <v>13</v>
      </c>
      <c r="B20" s="37">
        <f>VÝDAJE!B38</f>
        <v>2082143</v>
      </c>
      <c r="C20" s="34">
        <f>VÝDAJE!C38</f>
        <v>2102965</v>
      </c>
      <c r="D20" s="34">
        <f>VÝDAJE!D38</f>
        <v>2145025</v>
      </c>
      <c r="E20" s="66">
        <f>VÝDAJE!E38</f>
        <v>2209377</v>
      </c>
    </row>
    <row r="21" spans="1:8" s="1" customFormat="1" ht="16.5" customHeight="1" x14ac:dyDescent="0.2">
      <c r="A21" s="36" t="s">
        <v>14</v>
      </c>
      <c r="B21" s="37">
        <f>VÝDAJE!B45</f>
        <v>70000</v>
      </c>
      <c r="C21" s="34">
        <f>VÝDAJE!C45</f>
        <v>70000</v>
      </c>
      <c r="D21" s="34">
        <f>VÝDAJE!D45</f>
        <v>70000</v>
      </c>
      <c r="E21" s="66">
        <f>VÝDAJE!E45</f>
        <v>70000</v>
      </c>
    </row>
    <row r="22" spans="1:8" s="1" customFormat="1" ht="16.5" customHeight="1" x14ac:dyDescent="0.2">
      <c r="A22" s="36" t="s">
        <v>15</v>
      </c>
      <c r="B22" s="37">
        <f>VÝDAJE!B50</f>
        <v>441415</v>
      </c>
      <c r="C22" s="34">
        <f>VÝDAJE!C50</f>
        <v>170356</v>
      </c>
      <c r="D22" s="34">
        <f>VÝDAJE!D50</f>
        <v>642694</v>
      </c>
      <c r="E22" s="66">
        <f>VÝDAJE!E50</f>
        <v>640790</v>
      </c>
    </row>
    <row r="23" spans="1:8" s="1" customFormat="1" ht="16.5" customHeight="1" x14ac:dyDescent="0.2">
      <c r="A23" s="36" t="s">
        <v>16</v>
      </c>
      <c r="B23" s="37">
        <f>VÝDAJE!B65</f>
        <v>20000</v>
      </c>
      <c r="C23" s="34">
        <f>VÝDAJE!C65</f>
        <v>289000</v>
      </c>
      <c r="D23" s="34">
        <f>VÝDAJE!D65</f>
        <v>39255</v>
      </c>
      <c r="E23" s="66">
        <f>VÝDAJE!E65</f>
        <v>0</v>
      </c>
    </row>
    <row r="24" spans="1:8" s="1" customFormat="1" ht="16.5" customHeight="1" x14ac:dyDescent="0.2">
      <c r="A24" s="36" t="s">
        <v>17</v>
      </c>
      <c r="B24" s="37">
        <f>VÝDAJE!B69+VÝDAJE!B81</f>
        <v>1236897</v>
      </c>
      <c r="C24" s="34">
        <f>VÝDAJE!C69+VÝDAJE!C81</f>
        <v>2416740</v>
      </c>
      <c r="D24" s="34">
        <f>VÝDAJE!D69+VÝDAJE!D81</f>
        <v>2498078</v>
      </c>
      <c r="E24" s="66">
        <f>VÝDAJE!E69+VÝDAJE!E81</f>
        <v>1170825</v>
      </c>
    </row>
    <row r="25" spans="1:8" s="1" customFormat="1" ht="29.25" customHeight="1" thickBot="1" x14ac:dyDescent="0.25">
      <c r="A25" s="67" t="s">
        <v>99</v>
      </c>
      <c r="B25" s="68">
        <f>VÝDAJE!B48</f>
        <v>11119303</v>
      </c>
      <c r="C25" s="69">
        <f>VÝDAJE!C48</f>
        <v>11158581</v>
      </c>
      <c r="D25" s="69">
        <f>VÝDAJE!D48</f>
        <v>11199036</v>
      </c>
      <c r="E25" s="70">
        <f>VÝDAJE!E48</f>
        <v>11240706</v>
      </c>
    </row>
    <row r="26" spans="1:8" s="1" customFormat="1" ht="20.100000000000001" hidden="1" customHeight="1" thickBot="1" x14ac:dyDescent="0.25">
      <c r="A26" s="63" t="s">
        <v>18</v>
      </c>
      <c r="B26" s="64">
        <f>B6+B11-B15</f>
        <v>0</v>
      </c>
      <c r="C26" s="64">
        <f>C6+C11-C15</f>
        <v>0</v>
      </c>
      <c r="D26" s="64">
        <f>D6+D11-D15</f>
        <v>0</v>
      </c>
      <c r="E26" s="64">
        <f>E6+E11-E15</f>
        <v>0</v>
      </c>
    </row>
    <row r="27" spans="1:8" s="7" customFormat="1" ht="12" customHeight="1" x14ac:dyDescent="0.2">
      <c r="A27" s="5"/>
      <c r="B27" s="6"/>
      <c r="C27" s="6"/>
      <c r="D27" s="6"/>
      <c r="E27" s="6"/>
    </row>
    <row r="28" spans="1:8" s="7" customFormat="1" ht="12" customHeight="1" x14ac:dyDescent="0.2">
      <c r="A28" s="5"/>
      <c r="B28" s="6"/>
      <c r="C28" s="6"/>
      <c r="D28" s="6"/>
      <c r="E28" s="6"/>
    </row>
    <row r="29" spans="1:8" s="7" customFormat="1" ht="12" customHeight="1" x14ac:dyDescent="0.2">
      <c r="A29" s="5"/>
      <c r="B29" s="10"/>
      <c r="C29" s="9"/>
      <c r="D29" s="9"/>
      <c r="E29" s="9"/>
    </row>
    <row r="30" spans="1:8" s="7" customFormat="1" ht="16.5" customHeight="1" thickBot="1" x14ac:dyDescent="0.25">
      <c r="A30" s="5"/>
      <c r="B30" s="6"/>
      <c r="C30" s="9"/>
      <c r="D30" s="9"/>
      <c r="E30" s="9"/>
    </row>
    <row r="31" spans="1:8" s="11" customFormat="1" ht="16.5" customHeight="1" x14ac:dyDescent="0.2">
      <c r="A31" s="158" t="s">
        <v>19</v>
      </c>
      <c r="B31" s="106">
        <v>2016</v>
      </c>
      <c r="C31" s="39">
        <v>2017</v>
      </c>
      <c r="D31" s="40">
        <v>2018</v>
      </c>
      <c r="E31" s="39">
        <v>2019</v>
      </c>
      <c r="F31" s="151" t="s">
        <v>97</v>
      </c>
      <c r="G31" s="153" t="s">
        <v>96</v>
      </c>
      <c r="H31" s="155" t="s">
        <v>98</v>
      </c>
    </row>
    <row r="32" spans="1:8" s="11" customFormat="1" ht="41.25" customHeight="1" thickBot="1" x14ac:dyDescent="0.25">
      <c r="A32" s="159"/>
      <c r="B32" s="107" t="s">
        <v>83</v>
      </c>
      <c r="C32" s="42" t="s">
        <v>84</v>
      </c>
      <c r="D32" s="43" t="s">
        <v>84</v>
      </c>
      <c r="E32" s="42" t="s">
        <v>84</v>
      </c>
      <c r="F32" s="152"/>
      <c r="G32" s="154"/>
      <c r="H32" s="156"/>
    </row>
    <row r="33" spans="1:8" s="3" customFormat="1" ht="17.100000000000001" customHeight="1" x14ac:dyDescent="0.2">
      <c r="A33" s="97" t="s">
        <v>2</v>
      </c>
      <c r="B33" s="44">
        <f>B34+B35+B36</f>
        <v>5330950</v>
      </c>
      <c r="C33" s="45">
        <f>C34+C35+C36</f>
        <v>5594400</v>
      </c>
      <c r="D33" s="45">
        <f>D34+D35+D36</f>
        <v>5819400</v>
      </c>
      <c r="E33" s="45">
        <f>E34+E35+E36</f>
        <v>5989400</v>
      </c>
      <c r="F33" s="54">
        <f t="shared" ref="F33:F58" si="8">C33/B33*100</f>
        <v>104.94189590973465</v>
      </c>
      <c r="G33" s="55">
        <f t="shared" ref="G33:H33" si="9">D33/C33*100</f>
        <v>104.02187902187903</v>
      </c>
      <c r="H33" s="56">
        <f t="shared" si="9"/>
        <v>102.92126336048391</v>
      </c>
    </row>
    <row r="34" spans="1:8" s="1" customFormat="1" ht="17.100000000000001" customHeight="1" x14ac:dyDescent="0.2">
      <c r="A34" s="98" t="s">
        <v>20</v>
      </c>
      <c r="B34" s="46">
        <f>5250000+50000</f>
        <v>5300000</v>
      </c>
      <c r="C34" s="53">
        <v>5565000</v>
      </c>
      <c r="D34" s="53">
        <v>5790000</v>
      </c>
      <c r="E34" s="53">
        <v>5960000</v>
      </c>
      <c r="F34" s="54">
        <f t="shared" si="8"/>
        <v>105</v>
      </c>
      <c r="G34" s="55">
        <f t="shared" ref="G34" si="10">D34/C34*100</f>
        <v>104.04312668463611</v>
      </c>
      <c r="H34" s="56">
        <f t="shared" ref="H34" si="11">E34/D34*100</f>
        <v>102.93609671848014</v>
      </c>
    </row>
    <row r="35" spans="1:8" s="1" customFormat="1" ht="17.100000000000001" customHeight="1" x14ac:dyDescent="0.2">
      <c r="A35" s="35" t="s">
        <v>21</v>
      </c>
      <c r="B35" s="47">
        <v>29500</v>
      </c>
      <c r="C35" s="48">
        <v>28000</v>
      </c>
      <c r="D35" s="48">
        <v>28000</v>
      </c>
      <c r="E35" s="48">
        <v>28000</v>
      </c>
      <c r="F35" s="57">
        <f t="shared" si="8"/>
        <v>94.915254237288138</v>
      </c>
      <c r="G35" s="58">
        <f t="shared" ref="G35:H37" si="12">D35/C35*100</f>
        <v>100</v>
      </c>
      <c r="H35" s="59">
        <f t="shared" si="12"/>
        <v>100</v>
      </c>
    </row>
    <row r="36" spans="1:8" s="1" customFormat="1" ht="17.100000000000001" customHeight="1" x14ac:dyDescent="0.2">
      <c r="A36" s="99" t="s">
        <v>22</v>
      </c>
      <c r="B36" s="49">
        <v>1450</v>
      </c>
      <c r="C36" s="48">
        <v>1400</v>
      </c>
      <c r="D36" s="48">
        <v>1400</v>
      </c>
      <c r="E36" s="48">
        <v>1400</v>
      </c>
      <c r="F36" s="57">
        <f t="shared" si="8"/>
        <v>96.551724137931032</v>
      </c>
      <c r="G36" s="58">
        <f t="shared" si="12"/>
        <v>100</v>
      </c>
      <c r="H36" s="59">
        <f t="shared" si="12"/>
        <v>100</v>
      </c>
    </row>
    <row r="37" spans="1:8" s="3" customFormat="1" ht="17.100000000000001" customHeight="1" x14ac:dyDescent="0.2">
      <c r="A37" s="100" t="s">
        <v>3</v>
      </c>
      <c r="B37" s="51">
        <f>SUM(B38,B39,B40,B41,B42,B43,B44,B45,B46,B47,B48,B49,B50)</f>
        <v>140391</v>
      </c>
      <c r="C37" s="45">
        <f t="shared" ref="C37:E37" si="13">SUM(C38,C39,C40,C41,C42,C43,C44,C45,C46,C47,C48,C49,C50)</f>
        <v>132182</v>
      </c>
      <c r="D37" s="45">
        <f t="shared" si="13"/>
        <v>144377</v>
      </c>
      <c r="E37" s="45">
        <f t="shared" si="13"/>
        <v>144374</v>
      </c>
      <c r="F37" s="54">
        <f t="shared" si="8"/>
        <v>94.152759079998006</v>
      </c>
      <c r="G37" s="55">
        <f t="shared" si="12"/>
        <v>109.22591578278433</v>
      </c>
      <c r="H37" s="56">
        <f t="shared" si="12"/>
        <v>99.997922106706753</v>
      </c>
    </row>
    <row r="38" spans="1:8" s="1" customFormat="1" ht="17.100000000000001" customHeight="1" x14ac:dyDescent="0.2">
      <c r="A38" s="35" t="s">
        <v>23</v>
      </c>
      <c r="B38" s="47">
        <v>10000</v>
      </c>
      <c r="C38" s="48">
        <v>12000</v>
      </c>
      <c r="D38" s="48">
        <v>15000</v>
      </c>
      <c r="E38" s="48">
        <v>15000</v>
      </c>
      <c r="F38" s="57">
        <f t="shared" si="8"/>
        <v>120</v>
      </c>
      <c r="G38" s="58">
        <f t="shared" ref="G38:H51" si="14">D38/C38*100</f>
        <v>125</v>
      </c>
      <c r="H38" s="59">
        <f t="shared" si="14"/>
        <v>100</v>
      </c>
    </row>
    <row r="39" spans="1:8" s="1" customFormat="1" ht="17.100000000000001" customHeight="1" x14ac:dyDescent="0.2">
      <c r="A39" s="35" t="s">
        <v>24</v>
      </c>
      <c r="B39" s="47">
        <v>6198</v>
      </c>
      <c r="C39" s="48">
        <v>0</v>
      </c>
      <c r="D39" s="48">
        <v>0</v>
      </c>
      <c r="E39" s="48">
        <v>0</v>
      </c>
      <c r="F39" s="57">
        <f t="shared" si="8"/>
        <v>0</v>
      </c>
      <c r="G39" s="83" t="s">
        <v>7</v>
      </c>
      <c r="H39" s="84" t="s">
        <v>7</v>
      </c>
    </row>
    <row r="40" spans="1:8" s="1" customFormat="1" ht="17.100000000000001" customHeight="1" x14ac:dyDescent="0.2">
      <c r="A40" s="35" t="s">
        <v>25</v>
      </c>
      <c r="B40" s="47">
        <v>70000</v>
      </c>
      <c r="C40" s="48">
        <v>70000</v>
      </c>
      <c r="D40" s="48">
        <v>70000</v>
      </c>
      <c r="E40" s="48">
        <v>70000</v>
      </c>
      <c r="F40" s="57">
        <f t="shared" si="8"/>
        <v>100</v>
      </c>
      <c r="G40" s="83">
        <f t="shared" si="14"/>
        <v>100</v>
      </c>
      <c r="H40" s="84">
        <f t="shared" si="14"/>
        <v>100</v>
      </c>
    </row>
    <row r="41" spans="1:8" s="1" customFormat="1" ht="17.100000000000001" customHeight="1" x14ac:dyDescent="0.2">
      <c r="A41" s="35" t="s">
        <v>103</v>
      </c>
      <c r="B41" s="47">
        <v>500</v>
      </c>
      <c r="C41" s="48">
        <v>0</v>
      </c>
      <c r="D41" s="48">
        <v>0</v>
      </c>
      <c r="E41" s="48">
        <v>0</v>
      </c>
      <c r="F41" s="57">
        <f t="shared" si="8"/>
        <v>0</v>
      </c>
      <c r="G41" s="83" t="s">
        <v>7</v>
      </c>
      <c r="H41" s="84" t="s">
        <v>7</v>
      </c>
    </row>
    <row r="42" spans="1:8" s="1" customFormat="1" ht="17.100000000000001" customHeight="1" x14ac:dyDescent="0.2">
      <c r="A42" s="35" t="s">
        <v>102</v>
      </c>
      <c r="B42" s="47">
        <v>3500</v>
      </c>
      <c r="C42" s="48">
        <v>0</v>
      </c>
      <c r="D42" s="48">
        <v>0</v>
      </c>
      <c r="E42" s="48">
        <v>0</v>
      </c>
      <c r="F42" s="57">
        <f t="shared" si="8"/>
        <v>0</v>
      </c>
      <c r="G42" s="83" t="s">
        <v>7</v>
      </c>
      <c r="H42" s="84" t="s">
        <v>7</v>
      </c>
    </row>
    <row r="43" spans="1:8" s="1" customFormat="1" ht="16.5" customHeight="1" x14ac:dyDescent="0.2">
      <c r="A43" s="35" t="s">
        <v>26</v>
      </c>
      <c r="B43" s="47">
        <v>3100</v>
      </c>
      <c r="C43" s="48">
        <v>3100</v>
      </c>
      <c r="D43" s="48">
        <v>3100</v>
      </c>
      <c r="E43" s="48">
        <v>3100</v>
      </c>
      <c r="F43" s="57">
        <f t="shared" si="8"/>
        <v>100</v>
      </c>
      <c r="G43" s="58">
        <f t="shared" si="14"/>
        <v>100</v>
      </c>
      <c r="H43" s="59">
        <f t="shared" si="14"/>
        <v>100</v>
      </c>
    </row>
    <row r="44" spans="1:8" s="1" customFormat="1" ht="17.100000000000001" customHeight="1" x14ac:dyDescent="0.2">
      <c r="A44" s="35" t="s">
        <v>27</v>
      </c>
      <c r="B44" s="47">
        <v>15000</v>
      </c>
      <c r="C44" s="48">
        <v>15000</v>
      </c>
      <c r="D44" s="48">
        <v>15000</v>
      </c>
      <c r="E44" s="48">
        <v>15000</v>
      </c>
      <c r="F44" s="57">
        <f t="shared" si="8"/>
        <v>100</v>
      </c>
      <c r="G44" s="58">
        <f t="shared" si="14"/>
        <v>100</v>
      </c>
      <c r="H44" s="59">
        <f t="shared" si="14"/>
        <v>100</v>
      </c>
    </row>
    <row r="45" spans="1:8" s="1" customFormat="1" ht="17.100000000000001" customHeight="1" x14ac:dyDescent="0.2">
      <c r="A45" s="35" t="s">
        <v>28</v>
      </c>
      <c r="B45" s="47">
        <v>8954</v>
      </c>
      <c r="C45" s="48">
        <v>8954</v>
      </c>
      <c r="D45" s="48">
        <v>8954</v>
      </c>
      <c r="E45" s="48">
        <v>8954</v>
      </c>
      <c r="F45" s="57">
        <f t="shared" si="8"/>
        <v>100</v>
      </c>
      <c r="G45" s="58">
        <f t="shared" si="14"/>
        <v>100</v>
      </c>
      <c r="H45" s="59">
        <f t="shared" si="14"/>
        <v>100</v>
      </c>
    </row>
    <row r="46" spans="1:8" s="1" customFormat="1" ht="17.100000000000001" customHeight="1" x14ac:dyDescent="0.2">
      <c r="A46" s="35" t="s">
        <v>29</v>
      </c>
      <c r="B46" s="47">
        <v>8287</v>
      </c>
      <c r="C46" s="48">
        <v>8356</v>
      </c>
      <c r="D46" s="48">
        <v>17425</v>
      </c>
      <c r="E46" s="48">
        <v>17495</v>
      </c>
      <c r="F46" s="57">
        <f t="shared" si="8"/>
        <v>100.83262941957283</v>
      </c>
      <c r="G46" s="58">
        <f t="shared" si="14"/>
        <v>208.53279080899952</v>
      </c>
      <c r="H46" s="59">
        <f t="shared" si="14"/>
        <v>100.40172166427546</v>
      </c>
    </row>
    <row r="47" spans="1:8" s="1" customFormat="1" ht="17.100000000000001" customHeight="1" x14ac:dyDescent="0.2">
      <c r="A47" s="35" t="s">
        <v>30</v>
      </c>
      <c r="B47" s="47">
        <v>3728</v>
      </c>
      <c r="C47" s="48">
        <v>3728</v>
      </c>
      <c r="D47" s="48">
        <v>3728</v>
      </c>
      <c r="E47" s="48">
        <v>3728</v>
      </c>
      <c r="F47" s="57">
        <f t="shared" si="8"/>
        <v>100</v>
      </c>
      <c r="G47" s="58">
        <f t="shared" si="14"/>
        <v>100</v>
      </c>
      <c r="H47" s="59">
        <f t="shared" si="14"/>
        <v>100</v>
      </c>
    </row>
    <row r="48" spans="1:8" s="1" customFormat="1" ht="17.100000000000001" customHeight="1" x14ac:dyDescent="0.2">
      <c r="A48" s="35" t="s">
        <v>31</v>
      </c>
      <c r="B48" s="47">
        <v>852</v>
      </c>
      <c r="C48" s="48">
        <v>872</v>
      </c>
      <c r="D48" s="48">
        <v>898</v>
      </c>
      <c r="E48" s="48">
        <v>925</v>
      </c>
      <c r="F48" s="57">
        <f t="shared" si="8"/>
        <v>102.34741784037557</v>
      </c>
      <c r="G48" s="58">
        <f t="shared" si="14"/>
        <v>102.98165137614679</v>
      </c>
      <c r="H48" s="59">
        <f t="shared" si="14"/>
        <v>103.00668151447661</v>
      </c>
    </row>
    <row r="49" spans="1:8" s="1" customFormat="1" ht="17.100000000000001" customHeight="1" x14ac:dyDescent="0.2">
      <c r="A49" s="35" t="s">
        <v>32</v>
      </c>
      <c r="B49" s="47">
        <v>2000</v>
      </c>
      <c r="C49" s="48">
        <v>2000</v>
      </c>
      <c r="D49" s="48">
        <v>2000</v>
      </c>
      <c r="E49" s="48">
        <v>2000</v>
      </c>
      <c r="F49" s="57">
        <f t="shared" si="8"/>
        <v>100</v>
      </c>
      <c r="G49" s="58">
        <f t="shared" si="14"/>
        <v>100</v>
      </c>
      <c r="H49" s="59">
        <f t="shared" si="14"/>
        <v>100</v>
      </c>
    </row>
    <row r="50" spans="1:8" s="1" customFormat="1" ht="17.100000000000001" customHeight="1" x14ac:dyDescent="0.2">
      <c r="A50" s="35" t="s">
        <v>33</v>
      </c>
      <c r="B50" s="47">
        <v>8272</v>
      </c>
      <c r="C50" s="48">
        <v>8172</v>
      </c>
      <c r="D50" s="48">
        <v>8272</v>
      </c>
      <c r="E50" s="48">
        <v>8172</v>
      </c>
      <c r="F50" s="57">
        <f t="shared" si="8"/>
        <v>98.791102514506761</v>
      </c>
      <c r="G50" s="58">
        <f t="shared" si="14"/>
        <v>101.22369065100342</v>
      </c>
      <c r="H50" s="59">
        <f t="shared" si="14"/>
        <v>98.791102514506761</v>
      </c>
    </row>
    <row r="51" spans="1:8" s="3" customFormat="1" ht="17.100000000000001" customHeight="1" x14ac:dyDescent="0.2">
      <c r="A51" s="100" t="s">
        <v>4</v>
      </c>
      <c r="B51" s="51">
        <f>SUM(B52,B53)</f>
        <v>40980</v>
      </c>
      <c r="C51" s="45">
        <f t="shared" ref="C51:E51" si="15">SUM(C52,C53)</f>
        <v>40980</v>
      </c>
      <c r="D51" s="45">
        <f t="shared" si="15"/>
        <v>40980</v>
      </c>
      <c r="E51" s="45">
        <f t="shared" si="15"/>
        <v>40980</v>
      </c>
      <c r="F51" s="54">
        <f t="shared" si="8"/>
        <v>100</v>
      </c>
      <c r="G51" s="55">
        <f t="shared" si="14"/>
        <v>100</v>
      </c>
      <c r="H51" s="56">
        <f t="shared" si="14"/>
        <v>100</v>
      </c>
    </row>
    <row r="52" spans="1:8" s="1" customFormat="1" ht="17.100000000000001" customHeight="1" x14ac:dyDescent="0.2">
      <c r="A52" s="35" t="s">
        <v>34</v>
      </c>
      <c r="B52" s="50">
        <v>25000</v>
      </c>
      <c r="C52" s="48">
        <v>25000</v>
      </c>
      <c r="D52" s="48">
        <v>25000</v>
      </c>
      <c r="E52" s="48">
        <v>25000</v>
      </c>
      <c r="F52" s="57">
        <f t="shared" si="8"/>
        <v>100</v>
      </c>
      <c r="G52" s="58">
        <f t="shared" ref="G52:H54" si="16">D52/C52*100</f>
        <v>100</v>
      </c>
      <c r="H52" s="59">
        <f t="shared" si="16"/>
        <v>100</v>
      </c>
    </row>
    <row r="53" spans="1:8" s="1" customFormat="1" ht="16.5" customHeight="1" x14ac:dyDescent="0.2">
      <c r="A53" s="36" t="s">
        <v>26</v>
      </c>
      <c r="B53" s="50">
        <v>15980</v>
      </c>
      <c r="C53" s="48">
        <v>15980</v>
      </c>
      <c r="D53" s="48">
        <v>15980</v>
      </c>
      <c r="E53" s="48">
        <v>15980</v>
      </c>
      <c r="F53" s="57">
        <f t="shared" si="8"/>
        <v>100</v>
      </c>
      <c r="G53" s="58">
        <f t="shared" si="16"/>
        <v>100</v>
      </c>
      <c r="H53" s="59">
        <f t="shared" si="16"/>
        <v>100</v>
      </c>
    </row>
    <row r="54" spans="1:8" s="3" customFormat="1" ht="17.100000000000001" customHeight="1" x14ac:dyDescent="0.2">
      <c r="A54" s="101" t="s">
        <v>35</v>
      </c>
      <c r="B54" s="51">
        <f>SUM(B55:B58)</f>
        <v>2541011</v>
      </c>
      <c r="C54" s="45">
        <f>SUM(C55:C58)</f>
        <v>1612869</v>
      </c>
      <c r="D54" s="45">
        <f>SUM(D55:D58)</f>
        <v>2528338</v>
      </c>
      <c r="E54" s="45">
        <f>SUM(E55:E58)</f>
        <v>1093478</v>
      </c>
      <c r="F54" s="54">
        <f t="shared" si="8"/>
        <v>63.473515069395603</v>
      </c>
      <c r="G54" s="55">
        <f t="shared" si="16"/>
        <v>156.76028245319367</v>
      </c>
      <c r="H54" s="56">
        <f t="shared" si="16"/>
        <v>43.248885236072077</v>
      </c>
    </row>
    <row r="55" spans="1:8" s="1" customFormat="1" ht="16.5" customHeight="1" x14ac:dyDescent="0.2">
      <c r="A55" s="99" t="s">
        <v>36</v>
      </c>
      <c r="B55" s="50">
        <v>116831</v>
      </c>
      <c r="C55" s="48">
        <v>116831</v>
      </c>
      <c r="D55" s="48">
        <v>116831</v>
      </c>
      <c r="E55" s="48">
        <v>116831</v>
      </c>
      <c r="F55" s="57">
        <f t="shared" si="8"/>
        <v>100</v>
      </c>
      <c r="G55" s="58">
        <f t="shared" ref="G55:H62" si="17">D55/C55*100</f>
        <v>100</v>
      </c>
      <c r="H55" s="59">
        <f t="shared" si="17"/>
        <v>100</v>
      </c>
    </row>
    <row r="56" spans="1:8" s="1" customFormat="1" ht="16.5" customHeight="1" x14ac:dyDescent="0.2">
      <c r="A56" s="102" t="s">
        <v>79</v>
      </c>
      <c r="B56" s="50">
        <v>2170452</v>
      </c>
      <c r="C56" s="48">
        <v>1276045</v>
      </c>
      <c r="D56" s="48">
        <v>2189405</v>
      </c>
      <c r="E56" s="48">
        <v>752415</v>
      </c>
      <c r="F56" s="57">
        <f t="shared" si="8"/>
        <v>58.791671043635155</v>
      </c>
      <c r="G56" s="58">
        <f t="shared" si="17"/>
        <v>171.57741302226805</v>
      </c>
      <c r="H56" s="59">
        <f t="shared" si="17"/>
        <v>34.366186246948374</v>
      </c>
    </row>
    <row r="57" spans="1:8" ht="30.75" customHeight="1" x14ac:dyDescent="0.2">
      <c r="A57" s="103" t="s">
        <v>37</v>
      </c>
      <c r="B57" s="50">
        <v>208810</v>
      </c>
      <c r="C57" s="48">
        <v>210898</v>
      </c>
      <c r="D57" s="48">
        <v>213007</v>
      </c>
      <c r="E57" s="48">
        <v>215137</v>
      </c>
      <c r="F57" s="57">
        <f t="shared" si="8"/>
        <v>100.99995210957329</v>
      </c>
      <c r="G57" s="58">
        <f t="shared" si="17"/>
        <v>101.00000948325732</v>
      </c>
      <c r="H57" s="59">
        <f t="shared" si="17"/>
        <v>100.99996713723023</v>
      </c>
    </row>
    <row r="58" spans="1:8" ht="17.100000000000001" customHeight="1" x14ac:dyDescent="0.2">
      <c r="A58" s="99" t="s">
        <v>38</v>
      </c>
      <c r="B58" s="50">
        <v>44918</v>
      </c>
      <c r="C58" s="48">
        <v>9095</v>
      </c>
      <c r="D58" s="48">
        <v>9095</v>
      </c>
      <c r="E58" s="48">
        <v>9095</v>
      </c>
      <c r="F58" s="57">
        <f t="shared" si="8"/>
        <v>20.248007480297431</v>
      </c>
      <c r="G58" s="58">
        <f t="shared" si="17"/>
        <v>100</v>
      </c>
      <c r="H58" s="59">
        <f t="shared" si="17"/>
        <v>100</v>
      </c>
    </row>
    <row r="59" spans="1:8" s="3" customFormat="1" ht="17.100000000000001" customHeight="1" x14ac:dyDescent="0.2">
      <c r="A59" s="101" t="s">
        <v>39</v>
      </c>
      <c r="B59" s="51">
        <v>11119303</v>
      </c>
      <c r="C59" s="45">
        <v>11158581</v>
      </c>
      <c r="D59" s="45">
        <v>11199036</v>
      </c>
      <c r="E59" s="45">
        <v>11240706</v>
      </c>
      <c r="F59" s="54">
        <f t="shared" ref="F59:F62" si="18">C59/B59*100</f>
        <v>100.35324156559093</v>
      </c>
      <c r="G59" s="55">
        <f t="shared" si="17"/>
        <v>100.36254609793127</v>
      </c>
      <c r="H59" s="56">
        <f t="shared" si="17"/>
        <v>100.37208559736747</v>
      </c>
    </row>
    <row r="60" spans="1:8" s="3" customFormat="1" ht="17.100000000000001" customHeight="1" x14ac:dyDescent="0.2">
      <c r="A60" s="101" t="s">
        <v>81</v>
      </c>
      <c r="B60" s="51">
        <v>0</v>
      </c>
      <c r="C60" s="45">
        <v>0</v>
      </c>
      <c r="D60" s="45">
        <v>0</v>
      </c>
      <c r="E60" s="45">
        <v>0</v>
      </c>
      <c r="F60" s="85" t="s">
        <v>7</v>
      </c>
      <c r="G60" s="86" t="s">
        <v>7</v>
      </c>
      <c r="H60" s="87" t="s">
        <v>7</v>
      </c>
    </row>
    <row r="61" spans="1:8" s="3" customFormat="1" ht="30" customHeight="1" thickBot="1" x14ac:dyDescent="0.25">
      <c r="A61" s="104" t="s">
        <v>82</v>
      </c>
      <c r="B61" s="88">
        <v>70811</v>
      </c>
      <c r="C61" s="89">
        <v>213041</v>
      </c>
      <c r="D61" s="89">
        <v>201774</v>
      </c>
      <c r="E61" s="89">
        <v>157052</v>
      </c>
      <c r="F61" s="90">
        <f t="shared" si="18"/>
        <v>300.85862366016579</v>
      </c>
      <c r="G61" s="91">
        <f t="shared" si="17"/>
        <v>94.711346642195636</v>
      </c>
      <c r="H61" s="92">
        <f t="shared" si="17"/>
        <v>77.835598243579454</v>
      </c>
    </row>
    <row r="62" spans="1:8" s="3" customFormat="1" ht="17.100000000000001" customHeight="1" thickBot="1" x14ac:dyDescent="0.25">
      <c r="A62" s="105" t="s">
        <v>80</v>
      </c>
      <c r="B62" s="52">
        <f>B33+B37+B51+B54+B59+B60+B61</f>
        <v>19243446</v>
      </c>
      <c r="C62" s="93">
        <f>C33+C37+C51+C54+C59+C60+C61</f>
        <v>18752053</v>
      </c>
      <c r="D62" s="93">
        <f>D33+D37+D51+D54+D59+D60+D61</f>
        <v>19933905</v>
      </c>
      <c r="E62" s="93">
        <f>E33+E37+E51+E54+E59+E60+E61</f>
        <v>18665990</v>
      </c>
      <c r="F62" s="94">
        <f t="shared" si="18"/>
        <v>97.446439686530155</v>
      </c>
      <c r="G62" s="95">
        <f t="shared" si="17"/>
        <v>106.30252058267966</v>
      </c>
      <c r="H62" s="96">
        <f t="shared" si="17"/>
        <v>93.639404823089095</v>
      </c>
    </row>
    <row r="63" spans="1:8" x14ac:dyDescent="0.2">
      <c r="B63" s="13"/>
    </row>
    <row r="64" spans="1:8" x14ac:dyDescent="0.2">
      <c r="C64" s="27"/>
      <c r="D64" s="27"/>
      <c r="E64" s="27"/>
    </row>
    <row r="65" spans="3:5" x14ac:dyDescent="0.2">
      <c r="C65" s="27"/>
      <c r="D65" s="27"/>
      <c r="E65" s="27"/>
    </row>
    <row r="66" spans="3:5" x14ac:dyDescent="0.2">
      <c r="C66" s="27"/>
      <c r="D66" s="27"/>
      <c r="E66" s="27"/>
    </row>
    <row r="67" spans="3:5" x14ac:dyDescent="0.2">
      <c r="C67" s="27"/>
      <c r="D67" s="27"/>
      <c r="E67" s="27"/>
    </row>
    <row r="68" spans="3:5" x14ac:dyDescent="0.2">
      <c r="C68" s="27"/>
      <c r="D68" s="27"/>
      <c r="E68" s="27"/>
    </row>
    <row r="69" spans="3:5" x14ac:dyDescent="0.2">
      <c r="C69" s="27"/>
      <c r="D69" s="27"/>
      <c r="E69" s="27"/>
    </row>
    <row r="70" spans="3:5" x14ac:dyDescent="0.2">
      <c r="C70" s="27"/>
      <c r="D70" s="27"/>
      <c r="E70" s="27"/>
    </row>
    <row r="71" spans="3:5" x14ac:dyDescent="0.2">
      <c r="C71" s="27"/>
      <c r="D71" s="27"/>
      <c r="E71" s="27"/>
    </row>
    <row r="72" spans="3:5" x14ac:dyDescent="0.2">
      <c r="C72" s="27"/>
      <c r="D72" s="27"/>
      <c r="E72" s="27"/>
    </row>
    <row r="73" spans="3:5" x14ac:dyDescent="0.2">
      <c r="C73" s="27"/>
      <c r="D73" s="27"/>
      <c r="E73" s="27"/>
    </row>
    <row r="74" spans="3:5" x14ac:dyDescent="0.2">
      <c r="C74" s="27"/>
      <c r="D74" s="27"/>
      <c r="E74" s="27"/>
    </row>
    <row r="75" spans="3:5" x14ac:dyDescent="0.2">
      <c r="C75" s="27"/>
      <c r="D75" s="27"/>
      <c r="E75" s="27"/>
    </row>
    <row r="76" spans="3:5" x14ac:dyDescent="0.2">
      <c r="C76" s="27"/>
      <c r="D76" s="27"/>
      <c r="E76" s="27"/>
    </row>
    <row r="77" spans="3:5" x14ac:dyDescent="0.2">
      <c r="C77" s="27"/>
      <c r="D77" s="27"/>
      <c r="E77" s="27"/>
    </row>
    <row r="78" spans="3:5" x14ac:dyDescent="0.2">
      <c r="C78" s="27"/>
      <c r="D78" s="27"/>
      <c r="E78" s="27"/>
    </row>
    <row r="79" spans="3:5" x14ac:dyDescent="0.2">
      <c r="C79" s="27"/>
      <c r="D79" s="27"/>
      <c r="E79" s="27"/>
    </row>
    <row r="80" spans="3:5" x14ac:dyDescent="0.2">
      <c r="C80" s="27"/>
      <c r="D80" s="27"/>
      <c r="E80" s="27"/>
    </row>
    <row r="81" spans="3:5" x14ac:dyDescent="0.2">
      <c r="C81" s="27"/>
      <c r="D81" s="27"/>
      <c r="E81" s="27"/>
    </row>
  </sheetData>
  <customSheetViews>
    <customSheetView guid="{101071BA-2FA5-4A0F-9E83-07DE84746187}" fitToPage="1" hiddenRows="1">
      <selection activeCell="I4" sqref="I4"/>
      <pageMargins left="0.31496062992125984" right="0.31496062992125984" top="0.59055118110236227" bottom="0.59055118110236227" header="0.19685039370078741" footer="0.31496062992125984"/>
      <printOptions horizontalCentered="1"/>
      <pageSetup paperSize="9" scale="63" firstPageNumber="9" fitToHeight="0" orientation="portrait" useFirstPageNumber="1" r:id="rId1"/>
      <headerFooter alignWithMargins="0">
        <oddHeader>&amp;L&amp;"Tahoma,Kurzíva"Návrh rozpočtu na rok 2016
Příloha č. 5&amp;R&amp;"Tahoma,Kurzíva"Rozpočtový výhled 2017 - 2019</oddHeader>
        <oddFooter>&amp;C&amp;"Tahoma,Obyčejné"&amp;P</oddFooter>
      </headerFooter>
    </customSheetView>
  </customSheetViews>
  <mergeCells count="5">
    <mergeCell ref="F31:F32"/>
    <mergeCell ref="G31:G32"/>
    <mergeCell ref="H31:H32"/>
    <mergeCell ref="A3:H3"/>
    <mergeCell ref="A31:A32"/>
  </mergeCells>
  <printOptions horizontalCentered="1"/>
  <pageMargins left="0.31496062992125984" right="0.31496062992125984" top="0.59055118110236227" bottom="0.59055118110236227" header="0.19685039370078741" footer="0.31496062992125984"/>
  <pageSetup paperSize="9" scale="63" firstPageNumber="9" fitToHeight="0" orientation="portrait" useFirstPageNumber="1" r:id="rId2"/>
  <headerFooter alignWithMargins="0">
    <oddHeader>&amp;L&amp;"Tahoma,Kurzíva"Návrh rozpočtu na rok 2016
Příloha č. 5&amp;R&amp;"Tahoma,Kurzíva"Rozpočtový výhled 2017 - 2019</oddHeader>
    <oddFooter>&amp;C&amp;"Tahoma,Obyčejné"&amp;P</oddFooter>
  </headerFooter>
  <ignoredErrors>
    <ignoredError sqref="B54:E5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BM156"/>
  <sheetViews>
    <sheetView zoomScaleNormal="100" zoomScaleSheetLayoutView="100" workbookViewId="0">
      <selection activeCell="I2" sqref="I2"/>
    </sheetView>
  </sheetViews>
  <sheetFormatPr defaultRowHeight="12.75" x14ac:dyDescent="0.2"/>
  <cols>
    <col min="1" max="1" width="50.7109375" style="2" customWidth="1"/>
    <col min="2" max="2" width="14.7109375" style="12" customWidth="1"/>
    <col min="3" max="5" width="12.7109375" style="14" customWidth="1"/>
    <col min="6" max="8" width="12.140625" style="2" customWidth="1"/>
    <col min="9" max="12" width="14.7109375" style="2" customWidth="1"/>
    <col min="13" max="16384" width="9.140625" style="2"/>
  </cols>
  <sheetData>
    <row r="1" spans="1:30" s="1" customFormat="1" ht="16.5" customHeight="1" x14ac:dyDescent="0.2">
      <c r="A1" s="160" t="s">
        <v>40</v>
      </c>
      <c r="B1" s="38">
        <v>2016</v>
      </c>
      <c r="C1" s="39">
        <v>2017</v>
      </c>
      <c r="D1" s="40">
        <v>2018</v>
      </c>
      <c r="E1" s="39">
        <v>2019</v>
      </c>
      <c r="F1" s="151" t="s">
        <v>97</v>
      </c>
      <c r="G1" s="153" t="s">
        <v>96</v>
      </c>
      <c r="H1" s="155" t="s">
        <v>98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s="17" customFormat="1" ht="41.25" customHeight="1" thickBot="1" x14ac:dyDescent="0.25">
      <c r="A2" s="161"/>
      <c r="B2" s="41" t="s">
        <v>83</v>
      </c>
      <c r="C2" s="42" t="s">
        <v>84</v>
      </c>
      <c r="D2" s="43" t="s">
        <v>84</v>
      </c>
      <c r="E2" s="42" t="s">
        <v>84</v>
      </c>
      <c r="F2" s="152"/>
      <c r="G2" s="154"/>
      <c r="H2" s="15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s="3" customFormat="1" ht="16.5" customHeight="1" x14ac:dyDescent="0.2">
      <c r="A3" s="121" t="s">
        <v>41</v>
      </c>
      <c r="B3" s="119">
        <f>55608+400+721</f>
        <v>56729</v>
      </c>
      <c r="C3" s="45">
        <f>54390+814</f>
        <v>55204</v>
      </c>
      <c r="D3" s="45">
        <f>53596+792</f>
        <v>54388</v>
      </c>
      <c r="E3" s="45">
        <f>53596+792</f>
        <v>54388</v>
      </c>
      <c r="F3" s="109">
        <f t="shared" ref="F3:H3" si="0">C3/B3*100</f>
        <v>97.311780570783895</v>
      </c>
      <c r="G3" s="110">
        <f t="shared" si="0"/>
        <v>98.521846243025863</v>
      </c>
      <c r="H3" s="111">
        <f t="shared" si="0"/>
        <v>100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s="3" customFormat="1" ht="16.5" customHeight="1" x14ac:dyDescent="0.2">
      <c r="A4" s="121" t="s">
        <v>42</v>
      </c>
      <c r="B4" s="51">
        <f>421273+500+300</f>
        <v>422073</v>
      </c>
      <c r="C4" s="45">
        <v>422158</v>
      </c>
      <c r="D4" s="45">
        <v>425803</v>
      </c>
      <c r="E4" s="45">
        <v>422235</v>
      </c>
      <c r="F4" s="112">
        <f t="shared" ref="F4:F6" si="1">C4/B4*100</f>
        <v>100.02013869638664</v>
      </c>
      <c r="G4" s="112">
        <f t="shared" ref="G4:G6" si="2">D4/C4*100</f>
        <v>100.86342080453289</v>
      </c>
      <c r="H4" s="113">
        <f t="shared" ref="H4:H6" si="3">E4/D4*100</f>
        <v>99.16205381361803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s="3" customFormat="1" ht="16.5" customHeight="1" x14ac:dyDescent="0.2">
      <c r="A5" s="121" t="s">
        <v>43</v>
      </c>
      <c r="B5" s="51">
        <f>9054+8</f>
        <v>9062</v>
      </c>
      <c r="C5" s="45">
        <f>9044+8</f>
        <v>9052</v>
      </c>
      <c r="D5" s="45">
        <f>9016+8</f>
        <v>9024</v>
      </c>
      <c r="E5" s="45">
        <f>9016+8</f>
        <v>9024</v>
      </c>
      <c r="F5" s="112">
        <f t="shared" si="1"/>
        <v>99.889649084087395</v>
      </c>
      <c r="G5" s="112">
        <f t="shared" si="2"/>
        <v>99.690676093680949</v>
      </c>
      <c r="H5" s="113">
        <f t="shared" si="3"/>
        <v>100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" customFormat="1" ht="16.5" customHeight="1" x14ac:dyDescent="0.2">
      <c r="A6" s="121" t="s">
        <v>10</v>
      </c>
      <c r="B6" s="51">
        <f>SUM(B7,B8,B9,B10,B11,B12,B13,B14,B15)</f>
        <v>284745</v>
      </c>
      <c r="C6" s="45">
        <f>SUM(C7,C8,C9,C10,C11,C12,C13,C14,C15)</f>
        <v>226043</v>
      </c>
      <c r="D6" s="45">
        <f>SUM(D7,D8,D9,D10,D11,D12,D13,D14,D15)</f>
        <v>221145</v>
      </c>
      <c r="E6" s="45">
        <f>SUM(E7,E8,E9,E10,E11,E12,E13,E14,E15)</f>
        <v>221115</v>
      </c>
      <c r="F6" s="112">
        <f t="shared" si="1"/>
        <v>79.384361446206256</v>
      </c>
      <c r="G6" s="112">
        <f t="shared" si="2"/>
        <v>97.83315563852895</v>
      </c>
      <c r="H6" s="113">
        <f t="shared" si="3"/>
        <v>99.986434239978294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3" customFormat="1" ht="16.5" customHeight="1" x14ac:dyDescent="0.2">
      <c r="A7" s="122" t="s">
        <v>44</v>
      </c>
      <c r="B7" s="47">
        <v>48900</v>
      </c>
      <c r="C7" s="48">
        <f>40400-822</f>
        <v>39578</v>
      </c>
      <c r="D7" s="48">
        <v>40400</v>
      </c>
      <c r="E7" s="48">
        <v>40400</v>
      </c>
      <c r="F7" s="114">
        <f t="shared" ref="F7:F15" si="4">C7/B7*100</f>
        <v>80.936605316973413</v>
      </c>
      <c r="G7" s="114">
        <f t="shared" ref="G7:G15" si="5">D7/C7*100</f>
        <v>102.07691141543282</v>
      </c>
      <c r="H7" s="115">
        <f t="shared" ref="H7:H15" si="6">E7/D7*100</f>
        <v>100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s="3" customFormat="1" ht="16.5" customHeight="1" x14ac:dyDescent="0.2">
      <c r="A8" s="122" t="s">
        <v>45</v>
      </c>
      <c r="B8" s="47">
        <v>55000</v>
      </c>
      <c r="C8" s="48">
        <v>50000</v>
      </c>
      <c r="D8" s="48">
        <v>45000</v>
      </c>
      <c r="E8" s="48">
        <v>45000</v>
      </c>
      <c r="F8" s="114">
        <f t="shared" si="4"/>
        <v>90.909090909090907</v>
      </c>
      <c r="G8" s="114">
        <f t="shared" si="5"/>
        <v>90</v>
      </c>
      <c r="H8" s="115">
        <f t="shared" si="6"/>
        <v>100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s="3" customFormat="1" ht="16.5" customHeight="1" x14ac:dyDescent="0.2">
      <c r="A9" s="122" t="s">
        <v>46</v>
      </c>
      <c r="B9" s="47">
        <v>500</v>
      </c>
      <c r="C9" s="48">
        <v>500</v>
      </c>
      <c r="D9" s="48">
        <v>500</v>
      </c>
      <c r="E9" s="48">
        <v>500</v>
      </c>
      <c r="F9" s="114">
        <f t="shared" si="4"/>
        <v>100</v>
      </c>
      <c r="G9" s="114">
        <f t="shared" si="5"/>
        <v>100</v>
      </c>
      <c r="H9" s="115">
        <f t="shared" si="6"/>
        <v>100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s="3" customFormat="1" ht="16.5" customHeight="1" x14ac:dyDescent="0.2">
      <c r="A10" s="122" t="s">
        <v>47</v>
      </c>
      <c r="B10" s="47">
        <v>1570</v>
      </c>
      <c r="C10" s="48">
        <v>690</v>
      </c>
      <c r="D10" s="48">
        <v>470</v>
      </c>
      <c r="E10" s="48">
        <v>440</v>
      </c>
      <c r="F10" s="114">
        <f t="shared" si="4"/>
        <v>43.949044585987259</v>
      </c>
      <c r="G10" s="114">
        <f t="shared" si="5"/>
        <v>68.115942028985515</v>
      </c>
      <c r="H10" s="115">
        <f t="shared" si="6"/>
        <v>93.61702127659575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s="3" customFormat="1" ht="17.25" customHeight="1" x14ac:dyDescent="0.2">
      <c r="A11" s="122" t="s">
        <v>48</v>
      </c>
      <c r="B11" s="47">
        <v>38000</v>
      </c>
      <c r="C11" s="48">
        <v>46000</v>
      </c>
      <c r="D11" s="48">
        <v>46000</v>
      </c>
      <c r="E11" s="48">
        <v>46000</v>
      </c>
      <c r="F11" s="114">
        <f t="shared" si="4"/>
        <v>121.05263157894737</v>
      </c>
      <c r="G11" s="114">
        <f t="shared" si="5"/>
        <v>100</v>
      </c>
      <c r="H11" s="115">
        <f t="shared" si="6"/>
        <v>100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3" customFormat="1" ht="29.25" customHeight="1" x14ac:dyDescent="0.2">
      <c r="A12" s="122" t="s">
        <v>49</v>
      </c>
      <c r="B12" s="47">
        <v>100000</v>
      </c>
      <c r="C12" s="48">
        <v>50000</v>
      </c>
      <c r="D12" s="48">
        <v>50000</v>
      </c>
      <c r="E12" s="48">
        <v>50000</v>
      </c>
      <c r="F12" s="114">
        <f t="shared" si="4"/>
        <v>50</v>
      </c>
      <c r="G12" s="114">
        <f t="shared" si="5"/>
        <v>100</v>
      </c>
      <c r="H12" s="115">
        <f t="shared" si="6"/>
        <v>100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3" customFormat="1" ht="29.25" customHeight="1" x14ac:dyDescent="0.2">
      <c r="A13" s="122" t="s">
        <v>50</v>
      </c>
      <c r="B13" s="47">
        <v>30000</v>
      </c>
      <c r="C13" s="48">
        <v>30000</v>
      </c>
      <c r="D13" s="48">
        <v>30000</v>
      </c>
      <c r="E13" s="48">
        <v>30000</v>
      </c>
      <c r="F13" s="114">
        <f t="shared" si="4"/>
        <v>100</v>
      </c>
      <c r="G13" s="114">
        <f t="shared" si="5"/>
        <v>100</v>
      </c>
      <c r="H13" s="115">
        <f t="shared" si="6"/>
        <v>100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3" customFormat="1" ht="16.5" customHeight="1" x14ac:dyDescent="0.2">
      <c r="A14" s="123" t="s">
        <v>51</v>
      </c>
      <c r="B14" s="47">
        <v>4327</v>
      </c>
      <c r="C14" s="48">
        <v>3827</v>
      </c>
      <c r="D14" s="48">
        <v>3327</v>
      </c>
      <c r="E14" s="48">
        <v>3327</v>
      </c>
      <c r="F14" s="114">
        <f t="shared" si="4"/>
        <v>88.444649872891148</v>
      </c>
      <c r="G14" s="114">
        <f t="shared" si="5"/>
        <v>86.934935981186314</v>
      </c>
      <c r="H14" s="115">
        <f t="shared" si="6"/>
        <v>100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s="3" customFormat="1" ht="16.5" customHeight="1" x14ac:dyDescent="0.2">
      <c r="A15" s="123" t="s">
        <v>52</v>
      </c>
      <c r="B15" s="50">
        <v>6448</v>
      </c>
      <c r="C15" s="48">
        <v>5448</v>
      </c>
      <c r="D15" s="48">
        <v>5448</v>
      </c>
      <c r="E15" s="48">
        <v>5448</v>
      </c>
      <c r="F15" s="114">
        <f t="shared" si="4"/>
        <v>84.49131513647643</v>
      </c>
      <c r="G15" s="114">
        <f t="shared" si="5"/>
        <v>100</v>
      </c>
      <c r="H15" s="115">
        <f t="shared" si="6"/>
        <v>100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s="3" customFormat="1" ht="27.75" customHeight="1" collapsed="1" x14ac:dyDescent="0.2">
      <c r="A16" s="124" t="s">
        <v>53</v>
      </c>
      <c r="B16" s="51">
        <f>B17+B18+B19+B20+B21+B22+B23+B24+B25+B26+B27+B28+B29</f>
        <v>1987183</v>
      </c>
      <c r="C16" s="45">
        <f>C17+C18+C19+C20+C21+C22+C23+C24+C25+C26+C27+C28+C29</f>
        <v>1956783</v>
      </c>
      <c r="D16" s="45">
        <f>D17+D18+D19+D20+D21+D22+D23+D24+D25+D26+D27+D28+D29</f>
        <v>1948556</v>
      </c>
      <c r="E16" s="45">
        <f>E17+E18+E19+E20+E21+E22+E23+E24+E25+E26+E27+E28+E29</f>
        <v>1972135</v>
      </c>
      <c r="F16" s="112">
        <f t="shared" ref="F16" si="7">C16/B16*100</f>
        <v>98.470196252685341</v>
      </c>
      <c r="G16" s="112">
        <f t="shared" ref="G16" si="8">D16/C16*100</f>
        <v>99.57956503097175</v>
      </c>
      <c r="H16" s="113">
        <f t="shared" ref="H16" si="9">E16/D16*100</f>
        <v>101.21007556364816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s="3" customFormat="1" ht="16.5" customHeight="1" x14ac:dyDescent="0.2">
      <c r="A17" s="123" t="s">
        <v>54</v>
      </c>
      <c r="B17" s="50">
        <v>894234</v>
      </c>
      <c r="C17" s="48">
        <v>901088</v>
      </c>
      <c r="D17" s="48">
        <v>908010</v>
      </c>
      <c r="E17" s="48">
        <v>915002</v>
      </c>
      <c r="F17" s="114">
        <f t="shared" ref="F17:F29" si="10">C17/B17*100</f>
        <v>100.76646604803665</v>
      </c>
      <c r="G17" s="114">
        <f t="shared" ref="G17:G29" si="11">D17/C17*100</f>
        <v>100.7681824638659</v>
      </c>
      <c r="H17" s="115">
        <f t="shared" ref="H17:H29" si="12">E17/D17*100</f>
        <v>100.77003557229547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s="3" customFormat="1" ht="16.5" customHeight="1" x14ac:dyDescent="0.2">
      <c r="A18" s="123" t="s">
        <v>55</v>
      </c>
      <c r="B18" s="50">
        <v>589923</v>
      </c>
      <c r="C18" s="48">
        <v>600822</v>
      </c>
      <c r="D18" s="48">
        <v>606780</v>
      </c>
      <c r="E18" s="48">
        <v>612797</v>
      </c>
      <c r="F18" s="114">
        <f t="shared" si="10"/>
        <v>101.84752925381788</v>
      </c>
      <c r="G18" s="114">
        <f t="shared" si="11"/>
        <v>100.99164145121185</v>
      </c>
      <c r="H18" s="115">
        <f t="shared" si="12"/>
        <v>100.99162793763803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s="3" customFormat="1" ht="16.5" customHeight="1" x14ac:dyDescent="0.2">
      <c r="A19" s="123" t="s">
        <v>56</v>
      </c>
      <c r="B19" s="50">
        <v>96092</v>
      </c>
      <c r="C19" s="48">
        <v>87474</v>
      </c>
      <c r="D19" s="48">
        <v>73174</v>
      </c>
      <c r="E19" s="48">
        <v>73174</v>
      </c>
      <c r="F19" s="114">
        <f t="shared" si="10"/>
        <v>91.031511468176333</v>
      </c>
      <c r="G19" s="114">
        <f t="shared" si="11"/>
        <v>83.652285250474421</v>
      </c>
      <c r="H19" s="115">
        <f t="shared" si="12"/>
        <v>100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s="3" customFormat="1" ht="16.5" customHeight="1" x14ac:dyDescent="0.2">
      <c r="A20" s="123" t="s">
        <v>57</v>
      </c>
      <c r="B20" s="50">
        <v>110788</v>
      </c>
      <c r="C20" s="48">
        <v>93673</v>
      </c>
      <c r="D20" s="48">
        <v>78773</v>
      </c>
      <c r="E20" s="48">
        <v>73763</v>
      </c>
      <c r="F20" s="114">
        <f t="shared" si="10"/>
        <v>84.55157598295844</v>
      </c>
      <c r="G20" s="114">
        <f t="shared" si="11"/>
        <v>84.093602211950085</v>
      </c>
      <c r="H20" s="115">
        <f t="shared" si="12"/>
        <v>93.639952775697253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s="3" customFormat="1" ht="16.5" customHeight="1" x14ac:dyDescent="0.2">
      <c r="A21" s="123" t="s">
        <v>58</v>
      </c>
      <c r="B21" s="50">
        <v>34514</v>
      </c>
      <c r="C21" s="48">
        <v>33210</v>
      </c>
      <c r="D21" s="48">
        <v>34460</v>
      </c>
      <c r="E21" s="48">
        <v>35610</v>
      </c>
      <c r="F21" s="114">
        <f t="shared" si="10"/>
        <v>96.221823028336331</v>
      </c>
      <c r="G21" s="114">
        <f t="shared" si="11"/>
        <v>103.76392652815416</v>
      </c>
      <c r="H21" s="115">
        <f t="shared" si="12"/>
        <v>103.33720255368544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s="3" customFormat="1" ht="16.5" customHeight="1" x14ac:dyDescent="0.2">
      <c r="A22" s="123" t="s">
        <v>59</v>
      </c>
      <c r="B22" s="47">
        <v>25568</v>
      </c>
      <c r="C22" s="48">
        <v>26438</v>
      </c>
      <c r="D22" s="48">
        <v>26438</v>
      </c>
      <c r="E22" s="48">
        <v>29538</v>
      </c>
      <c r="F22" s="114">
        <f t="shared" si="10"/>
        <v>103.40269086357947</v>
      </c>
      <c r="G22" s="114">
        <f t="shared" si="11"/>
        <v>100</v>
      </c>
      <c r="H22" s="115">
        <f t="shared" si="12"/>
        <v>111.72554656176716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s="3" customFormat="1" ht="16.149999999999999" customHeight="1" x14ac:dyDescent="0.2">
      <c r="A23" s="123" t="s">
        <v>60</v>
      </c>
      <c r="B23" s="47">
        <v>48325</v>
      </c>
      <c r="C23" s="48">
        <v>42325</v>
      </c>
      <c r="D23" s="48">
        <v>42325</v>
      </c>
      <c r="E23" s="48">
        <v>42325</v>
      </c>
      <c r="F23" s="114">
        <f t="shared" si="10"/>
        <v>87.584066218313509</v>
      </c>
      <c r="G23" s="114">
        <f t="shared" si="11"/>
        <v>100</v>
      </c>
      <c r="H23" s="115">
        <f t="shared" si="12"/>
        <v>100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s="3" customFormat="1" ht="16.5" customHeight="1" x14ac:dyDescent="0.2">
      <c r="A24" s="123" t="s">
        <v>61</v>
      </c>
      <c r="B24" s="47">
        <v>50080</v>
      </c>
      <c r="C24" s="48">
        <v>49830</v>
      </c>
      <c r="D24" s="48">
        <v>49830</v>
      </c>
      <c r="E24" s="48">
        <v>40730</v>
      </c>
      <c r="F24" s="114">
        <f t="shared" si="10"/>
        <v>99.500798722044721</v>
      </c>
      <c r="G24" s="114">
        <f t="shared" si="11"/>
        <v>100</v>
      </c>
      <c r="H24" s="115">
        <f t="shared" si="12"/>
        <v>81.737908890226777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s="3" customFormat="1" ht="16.5" customHeight="1" x14ac:dyDescent="0.2">
      <c r="A25" s="123" t="s">
        <v>62</v>
      </c>
      <c r="B25" s="47">
        <v>1478</v>
      </c>
      <c r="C25" s="48">
        <v>1905</v>
      </c>
      <c r="D25" s="48">
        <v>1905</v>
      </c>
      <c r="E25" s="48">
        <v>1905</v>
      </c>
      <c r="F25" s="114">
        <f t="shared" si="10"/>
        <v>128.89039242219215</v>
      </c>
      <c r="G25" s="114">
        <f t="shared" si="11"/>
        <v>100</v>
      </c>
      <c r="H25" s="115">
        <f t="shared" si="12"/>
        <v>100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s="3" customFormat="1" ht="16.5" customHeight="1" x14ac:dyDescent="0.2">
      <c r="A26" s="123" t="s">
        <v>63</v>
      </c>
      <c r="B26" s="47">
        <v>70690</v>
      </c>
      <c r="C26" s="48">
        <f>58449</f>
        <v>58449</v>
      </c>
      <c r="D26" s="48">
        <v>65742</v>
      </c>
      <c r="E26" s="48">
        <v>66722</v>
      </c>
      <c r="F26" s="114">
        <f t="shared" si="10"/>
        <v>82.68354788513227</v>
      </c>
      <c r="G26" s="114">
        <f t="shared" si="11"/>
        <v>112.47754452599703</v>
      </c>
      <c r="H26" s="115">
        <f t="shared" si="12"/>
        <v>101.4906756715646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s="8" customFormat="1" ht="16.5" customHeight="1" x14ac:dyDescent="0.2">
      <c r="A27" s="123" t="s">
        <v>64</v>
      </c>
      <c r="B27" s="47">
        <v>2200</v>
      </c>
      <c r="C27" s="48">
        <v>5200</v>
      </c>
      <c r="D27" s="48">
        <v>4700</v>
      </c>
      <c r="E27" s="48">
        <v>4200</v>
      </c>
      <c r="F27" s="114">
        <f t="shared" si="10"/>
        <v>236.36363636363637</v>
      </c>
      <c r="G27" s="114">
        <f t="shared" si="11"/>
        <v>90.384615384615387</v>
      </c>
      <c r="H27" s="115">
        <f t="shared" si="12"/>
        <v>89.361702127659569</v>
      </c>
    </row>
    <row r="28" spans="1:30" s="3" customFormat="1" ht="16.5" customHeight="1" x14ac:dyDescent="0.2">
      <c r="A28" s="123" t="s">
        <v>65</v>
      </c>
      <c r="B28" s="47">
        <v>40641</v>
      </c>
      <c r="C28" s="48">
        <v>32669</v>
      </c>
      <c r="D28" s="48">
        <v>32669</v>
      </c>
      <c r="E28" s="48">
        <v>32669</v>
      </c>
      <c r="F28" s="114">
        <f t="shared" si="10"/>
        <v>80.384340936492706</v>
      </c>
      <c r="G28" s="114">
        <f t="shared" si="11"/>
        <v>100</v>
      </c>
      <c r="H28" s="115">
        <f t="shared" si="12"/>
        <v>100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s="3" customFormat="1" ht="16.5" customHeight="1" x14ac:dyDescent="0.2">
      <c r="A29" s="123" t="s">
        <v>66</v>
      </c>
      <c r="B29" s="50">
        <v>22650</v>
      </c>
      <c r="C29" s="48">
        <v>23700</v>
      </c>
      <c r="D29" s="48">
        <v>23750</v>
      </c>
      <c r="E29" s="48">
        <v>43700</v>
      </c>
      <c r="F29" s="114">
        <f t="shared" si="10"/>
        <v>104.63576158940397</v>
      </c>
      <c r="G29" s="114">
        <f t="shared" si="11"/>
        <v>100.21097046413503</v>
      </c>
      <c r="H29" s="115">
        <f t="shared" si="12"/>
        <v>184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s="3" customFormat="1" ht="16.5" customHeight="1" x14ac:dyDescent="0.2">
      <c r="A30" s="121" t="s">
        <v>12</v>
      </c>
      <c r="B30" s="51">
        <f>SUM(B31,B32,B33,B34,B35,B36,B37)</f>
        <v>273550</v>
      </c>
      <c r="C30" s="45">
        <f>SUM(C31,C32,C33,C34,C35,C36,C37)</f>
        <v>216300</v>
      </c>
      <c r="D30" s="45">
        <f>SUM(D31,D32,D33,D34,D35,D36,D37)</f>
        <v>214900</v>
      </c>
      <c r="E30" s="45">
        <f>SUM(E31,E32,E33,E34,E35,E36,E37)</f>
        <v>223000</v>
      </c>
      <c r="F30" s="112">
        <f t="shared" ref="F30" si="13">C30/B30*100</f>
        <v>79.071467738987394</v>
      </c>
      <c r="G30" s="112">
        <f t="shared" ref="G30" si="14">D30/C30*100</f>
        <v>99.35275080906149</v>
      </c>
      <c r="H30" s="113">
        <f t="shared" ref="H30" si="15">E30/D30*100</f>
        <v>103.7691949744067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s="3" customFormat="1" ht="16.5" customHeight="1" x14ac:dyDescent="0.2">
      <c r="A31" s="123" t="s">
        <v>58</v>
      </c>
      <c r="B31" s="47">
        <v>13500</v>
      </c>
      <c r="C31" s="48">
        <v>14500</v>
      </c>
      <c r="D31" s="48">
        <v>16000</v>
      </c>
      <c r="E31" s="48">
        <v>17000</v>
      </c>
      <c r="F31" s="114">
        <f t="shared" ref="F31:H37" si="16">C31/B31*100</f>
        <v>107.40740740740742</v>
      </c>
      <c r="G31" s="114">
        <f t="shared" si="16"/>
        <v>110.34482758620689</v>
      </c>
      <c r="H31" s="115">
        <f t="shared" si="16"/>
        <v>106.25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s="3" customFormat="1" ht="16.5" customHeight="1" x14ac:dyDescent="0.2">
      <c r="A32" s="123" t="s">
        <v>60</v>
      </c>
      <c r="B32" s="47">
        <v>69000</v>
      </c>
      <c r="C32" s="48">
        <v>69000</v>
      </c>
      <c r="D32" s="48">
        <v>69000</v>
      </c>
      <c r="E32" s="48">
        <v>69000</v>
      </c>
      <c r="F32" s="114">
        <f t="shared" si="16"/>
        <v>100</v>
      </c>
      <c r="G32" s="114">
        <f t="shared" si="16"/>
        <v>100</v>
      </c>
      <c r="H32" s="115">
        <f t="shared" si="16"/>
        <v>100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65" s="3" customFormat="1" ht="16.5" customHeight="1" x14ac:dyDescent="0.2">
      <c r="A33" s="123" t="s">
        <v>61</v>
      </c>
      <c r="B33" s="47">
        <v>11000</v>
      </c>
      <c r="C33" s="48">
        <v>18500</v>
      </c>
      <c r="D33" s="48">
        <v>11500</v>
      </c>
      <c r="E33" s="48">
        <v>18500</v>
      </c>
      <c r="F33" s="114">
        <f t="shared" si="16"/>
        <v>168.18181818181819</v>
      </c>
      <c r="G33" s="114">
        <f t="shared" si="16"/>
        <v>62.162162162162161</v>
      </c>
      <c r="H33" s="115">
        <f t="shared" si="16"/>
        <v>160.86956521739131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65" s="3" customFormat="1" ht="16.5" customHeight="1" x14ac:dyDescent="0.2">
      <c r="A34" s="123" t="s">
        <v>62</v>
      </c>
      <c r="B34" s="47">
        <v>106550</v>
      </c>
      <c r="C34" s="48">
        <v>41800</v>
      </c>
      <c r="D34" s="48">
        <v>41900</v>
      </c>
      <c r="E34" s="48">
        <v>42000</v>
      </c>
      <c r="F34" s="114">
        <f t="shared" si="16"/>
        <v>39.230408259033318</v>
      </c>
      <c r="G34" s="114">
        <f t="shared" si="16"/>
        <v>100.23923444976077</v>
      </c>
      <c r="H34" s="115">
        <f t="shared" si="16"/>
        <v>100.23866348448686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65" s="3" customFormat="1" ht="16.5" customHeight="1" x14ac:dyDescent="0.2">
      <c r="A35" s="123" t="s">
        <v>63</v>
      </c>
      <c r="B35" s="47">
        <v>27500</v>
      </c>
      <c r="C35" s="48">
        <v>32500</v>
      </c>
      <c r="D35" s="48">
        <v>36500</v>
      </c>
      <c r="E35" s="48">
        <v>36500</v>
      </c>
      <c r="F35" s="114">
        <f t="shared" si="16"/>
        <v>118.18181818181819</v>
      </c>
      <c r="G35" s="114">
        <f t="shared" si="16"/>
        <v>112.30769230769231</v>
      </c>
      <c r="H35" s="115">
        <f t="shared" si="16"/>
        <v>100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65" s="3" customFormat="1" ht="16.5" customHeight="1" x14ac:dyDescent="0.2">
      <c r="A36" s="123" t="s">
        <v>65</v>
      </c>
      <c r="B36" s="50">
        <v>3000</v>
      </c>
      <c r="C36" s="48">
        <v>3000</v>
      </c>
      <c r="D36" s="48">
        <v>3000</v>
      </c>
      <c r="E36" s="48">
        <v>3000</v>
      </c>
      <c r="F36" s="114">
        <f t="shared" si="16"/>
        <v>100</v>
      </c>
      <c r="G36" s="114">
        <f t="shared" si="16"/>
        <v>100</v>
      </c>
      <c r="H36" s="115">
        <f t="shared" si="16"/>
        <v>100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65" s="3" customFormat="1" ht="16.5" customHeight="1" x14ac:dyDescent="0.2">
      <c r="A37" s="123" t="s">
        <v>66</v>
      </c>
      <c r="B37" s="47">
        <v>43000</v>
      </c>
      <c r="C37" s="48">
        <v>37000</v>
      </c>
      <c r="D37" s="48">
        <v>37000</v>
      </c>
      <c r="E37" s="48">
        <v>37000</v>
      </c>
      <c r="F37" s="114">
        <f t="shared" si="16"/>
        <v>86.04651162790698</v>
      </c>
      <c r="G37" s="114">
        <f t="shared" si="16"/>
        <v>100</v>
      </c>
      <c r="H37" s="115">
        <f t="shared" si="16"/>
        <v>100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65" s="3" customFormat="1" ht="16.5" customHeight="1" x14ac:dyDescent="0.2">
      <c r="A38" s="121" t="s">
        <v>13</v>
      </c>
      <c r="B38" s="51">
        <f>SUM(B39,B40,B41,B42,B43,B44)</f>
        <v>2082143</v>
      </c>
      <c r="C38" s="45">
        <f>SUM(C39,C40,C41,C42,C43,C44)</f>
        <v>2102965</v>
      </c>
      <c r="D38" s="45">
        <f>SUM(D39,D40,D41,D42,D43,D44)</f>
        <v>2145025</v>
      </c>
      <c r="E38" s="45">
        <f>SUM(E39,E40,E41,E42,E43,E44)</f>
        <v>2209377</v>
      </c>
      <c r="F38" s="112">
        <f t="shared" ref="F38" si="17">C38/B38*100</f>
        <v>101.00002737564135</v>
      </c>
      <c r="G38" s="112">
        <f t="shared" ref="G38" si="18">D38/C38*100</f>
        <v>102.0000332863362</v>
      </c>
      <c r="H38" s="113">
        <f t="shared" ref="H38" si="19">E38/D38*100</f>
        <v>103.00005827437909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65" s="3" customFormat="1" ht="16.5" customHeight="1" x14ac:dyDescent="0.2">
      <c r="A39" s="123" t="s">
        <v>67</v>
      </c>
      <c r="B39" s="50">
        <v>563900</v>
      </c>
      <c r="C39" s="48">
        <v>569539</v>
      </c>
      <c r="D39" s="48">
        <v>580930</v>
      </c>
      <c r="E39" s="48">
        <v>598358</v>
      </c>
      <c r="F39" s="114">
        <f t="shared" ref="F39:H44" si="20">C39/B39*100</f>
        <v>101</v>
      </c>
      <c r="G39" s="114">
        <f t="shared" si="20"/>
        <v>102.00003862773227</v>
      </c>
      <c r="H39" s="115">
        <f t="shared" si="20"/>
        <v>103.00001721377792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65" s="3" customFormat="1" ht="16.5" customHeight="1" x14ac:dyDescent="0.2">
      <c r="A40" s="123" t="s">
        <v>58</v>
      </c>
      <c r="B40" s="50">
        <v>201382</v>
      </c>
      <c r="C40" s="48">
        <v>203396</v>
      </c>
      <c r="D40" s="48">
        <v>207464</v>
      </c>
      <c r="E40" s="48">
        <v>213688</v>
      </c>
      <c r="F40" s="114">
        <f t="shared" si="20"/>
        <v>101.00008938236785</v>
      </c>
      <c r="G40" s="114">
        <f t="shared" si="20"/>
        <v>102.00003933214026</v>
      </c>
      <c r="H40" s="115">
        <f t="shared" si="20"/>
        <v>103.00003856090696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65" s="3" customFormat="1" ht="16.5" customHeight="1" x14ac:dyDescent="0.2">
      <c r="A41" s="123" t="s">
        <v>62</v>
      </c>
      <c r="B41" s="50">
        <v>84450</v>
      </c>
      <c r="C41" s="48">
        <v>85295</v>
      </c>
      <c r="D41" s="48">
        <v>87001</v>
      </c>
      <c r="E41" s="48">
        <v>89611</v>
      </c>
      <c r="F41" s="114">
        <f t="shared" si="20"/>
        <v>101.00059206631143</v>
      </c>
      <c r="G41" s="114">
        <f t="shared" si="20"/>
        <v>102.00011724016649</v>
      </c>
      <c r="H41" s="115">
        <f t="shared" si="20"/>
        <v>102.99996551763772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65" s="3" customFormat="1" ht="16.5" customHeight="1" x14ac:dyDescent="0.2">
      <c r="A42" s="123" t="s">
        <v>63</v>
      </c>
      <c r="B42" s="50">
        <v>719876</v>
      </c>
      <c r="C42" s="48">
        <v>727075</v>
      </c>
      <c r="D42" s="48">
        <v>741617</v>
      </c>
      <c r="E42" s="48">
        <v>763866</v>
      </c>
      <c r="F42" s="114">
        <f t="shared" si="20"/>
        <v>101.00003333907506</v>
      </c>
      <c r="G42" s="114">
        <f t="shared" si="20"/>
        <v>102.00006876869649</v>
      </c>
      <c r="H42" s="115">
        <f t="shared" si="20"/>
        <v>103.00006607184031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s="3" customFormat="1" ht="16.5" customHeight="1" x14ac:dyDescent="0.2">
      <c r="A43" s="123" t="s">
        <v>65</v>
      </c>
      <c r="B43" s="50">
        <v>507135</v>
      </c>
      <c r="C43" s="48">
        <v>512206</v>
      </c>
      <c r="D43" s="48">
        <v>522450</v>
      </c>
      <c r="E43" s="48">
        <v>538124</v>
      </c>
      <c r="F43" s="114">
        <f t="shared" si="20"/>
        <v>100.99993098484626</v>
      </c>
      <c r="G43" s="114">
        <f t="shared" si="20"/>
        <v>101.99997657192614</v>
      </c>
      <c r="H43" s="115">
        <f t="shared" si="20"/>
        <v>103.00009570293808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65" s="19" customFormat="1" ht="16.5" customHeight="1" x14ac:dyDescent="0.2">
      <c r="A44" s="123" t="s">
        <v>66</v>
      </c>
      <c r="B44" s="50">
        <v>5400</v>
      </c>
      <c r="C44" s="48">
        <v>5454</v>
      </c>
      <c r="D44" s="48">
        <v>5563</v>
      </c>
      <c r="E44" s="48">
        <v>5730</v>
      </c>
      <c r="F44" s="114">
        <f t="shared" si="20"/>
        <v>101</v>
      </c>
      <c r="G44" s="114">
        <f t="shared" si="20"/>
        <v>101.998533186652</v>
      </c>
      <c r="H44" s="115">
        <f t="shared" si="20"/>
        <v>103.00197735035053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1:65" s="3" customFormat="1" ht="16.5" customHeight="1" x14ac:dyDescent="0.2">
      <c r="A45" s="121" t="s">
        <v>91</v>
      </c>
      <c r="B45" s="51">
        <f>SUM(B46:B46)</f>
        <v>70000</v>
      </c>
      <c r="C45" s="45">
        <f>SUM(C46:C46)</f>
        <v>70000</v>
      </c>
      <c r="D45" s="45">
        <f>SUM(D46:D46)</f>
        <v>70000</v>
      </c>
      <c r="E45" s="45">
        <f>SUM(E46:E46)</f>
        <v>70000</v>
      </c>
      <c r="F45" s="112">
        <f t="shared" ref="F45" si="21">C45/B45*100</f>
        <v>100</v>
      </c>
      <c r="G45" s="112">
        <f t="shared" ref="G45" si="22">D45/C45*100</f>
        <v>100</v>
      </c>
      <c r="H45" s="113">
        <f t="shared" ref="H45" si="23">E45/D45*100</f>
        <v>100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65" s="3" customFormat="1" ht="16.5" customHeight="1" x14ac:dyDescent="0.2">
      <c r="A46" s="123" t="s">
        <v>62</v>
      </c>
      <c r="B46" s="47">
        <v>70000</v>
      </c>
      <c r="C46" s="48">
        <v>70000</v>
      </c>
      <c r="D46" s="48">
        <v>70000</v>
      </c>
      <c r="E46" s="48">
        <v>70000</v>
      </c>
      <c r="F46" s="114">
        <f>C46/B46*100</f>
        <v>100</v>
      </c>
      <c r="G46" s="114">
        <f>D46/C46*100</f>
        <v>100</v>
      </c>
      <c r="H46" s="115">
        <f>E46/D46*100</f>
        <v>100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65" s="3" customFormat="1" ht="6" customHeight="1" x14ac:dyDescent="0.2">
      <c r="A47" s="125"/>
      <c r="B47" s="47"/>
      <c r="C47" s="48"/>
      <c r="D47" s="48"/>
      <c r="E47" s="48"/>
      <c r="F47" s="116"/>
      <c r="G47" s="116"/>
      <c r="H47" s="13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65" s="3" customFormat="1" ht="29.25" customHeight="1" x14ac:dyDescent="0.2">
      <c r="A48" s="124" t="s">
        <v>85</v>
      </c>
      <c r="B48" s="44">
        <v>11119303</v>
      </c>
      <c r="C48" s="45">
        <v>11158581</v>
      </c>
      <c r="D48" s="45">
        <v>11199036</v>
      </c>
      <c r="E48" s="45">
        <v>11240706</v>
      </c>
      <c r="F48" s="112">
        <f t="shared" ref="F48" si="24">C48/B48*100</f>
        <v>100.35324156559093</v>
      </c>
      <c r="G48" s="112">
        <f t="shared" ref="G48" si="25">D48/C48*100</f>
        <v>100.36254609793127</v>
      </c>
      <c r="H48" s="113">
        <f t="shared" ref="H48" si="26">E48/D48*100</f>
        <v>100.37208559736747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s="3" customFormat="1" ht="6" customHeight="1" x14ac:dyDescent="0.2">
      <c r="A49" s="126"/>
      <c r="B49" s="44"/>
      <c r="C49" s="45"/>
      <c r="D49" s="45"/>
      <c r="E49" s="45"/>
      <c r="F49" s="116"/>
      <c r="G49" s="116"/>
      <c r="H49" s="13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s="3" customFormat="1" ht="29.25" customHeight="1" x14ac:dyDescent="0.2">
      <c r="A50" s="124" t="s">
        <v>68</v>
      </c>
      <c r="B50" s="51">
        <f>SUM(B51,B52,B53,B54,B55,B56,B57,B58,B59,B60,B61)</f>
        <v>441415</v>
      </c>
      <c r="C50" s="45">
        <f t="shared" ref="C50:E50" si="27">SUM(C51,C52,C53,C54,C55,C56,C57,C58,C59,C60,C61)</f>
        <v>170356</v>
      </c>
      <c r="D50" s="45">
        <f t="shared" si="27"/>
        <v>642694</v>
      </c>
      <c r="E50" s="45">
        <f t="shared" si="27"/>
        <v>640790</v>
      </c>
      <c r="F50" s="112">
        <f t="shared" ref="F50" si="28">C50/B50*100</f>
        <v>38.593160631152088</v>
      </c>
      <c r="G50" s="112">
        <f t="shared" ref="G50" si="29">D50/C50*100</f>
        <v>377.26525628683464</v>
      </c>
      <c r="H50" s="113">
        <f t="shared" ref="H50" si="30">E50/D50*100</f>
        <v>99.703747039804327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s="3" customFormat="1" ht="16.5" customHeight="1" x14ac:dyDescent="0.2">
      <c r="A51" s="123" t="s">
        <v>69</v>
      </c>
      <c r="B51" s="47">
        <v>22014</v>
      </c>
      <c r="C51" s="48">
        <v>22014</v>
      </c>
      <c r="D51" s="48">
        <v>22014</v>
      </c>
      <c r="E51" s="48">
        <v>22014</v>
      </c>
      <c r="F51" s="114">
        <f t="shared" ref="F51:H54" si="31">C51/B51*100</f>
        <v>100</v>
      </c>
      <c r="G51" s="114">
        <f t="shared" si="31"/>
        <v>100</v>
      </c>
      <c r="H51" s="115">
        <f t="shared" si="31"/>
        <v>100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" customFormat="1" ht="16.5" customHeight="1" x14ac:dyDescent="0.2">
      <c r="A52" s="123" t="s">
        <v>70</v>
      </c>
      <c r="B52" s="50">
        <v>28121</v>
      </c>
      <c r="C52" s="48">
        <v>8361</v>
      </c>
      <c r="D52" s="48">
        <v>5691</v>
      </c>
      <c r="E52" s="48">
        <v>6141</v>
      </c>
      <c r="F52" s="114">
        <f t="shared" si="31"/>
        <v>29.732228583620778</v>
      </c>
      <c r="G52" s="114">
        <f t="shared" si="31"/>
        <v>68.066020810907787</v>
      </c>
      <c r="H52" s="115">
        <f t="shared" si="31"/>
        <v>107.90722192936215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</row>
    <row r="53" spans="1:30" s="1" customFormat="1" ht="16.5" customHeight="1" x14ac:dyDescent="0.2">
      <c r="A53" s="123" t="s">
        <v>71</v>
      </c>
      <c r="B53" s="50">
        <v>50</v>
      </c>
      <c r="C53" s="48">
        <v>950</v>
      </c>
      <c r="D53" s="48">
        <v>50</v>
      </c>
      <c r="E53" s="48">
        <v>50</v>
      </c>
      <c r="F53" s="114">
        <f t="shared" si="31"/>
        <v>1900</v>
      </c>
      <c r="G53" s="114">
        <f t="shared" si="31"/>
        <v>5.2631578947368416</v>
      </c>
      <c r="H53" s="115">
        <f t="shared" si="31"/>
        <v>100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1:30" s="3" customFormat="1" ht="16.5" customHeight="1" x14ac:dyDescent="0.2">
      <c r="A54" s="123" t="s">
        <v>67</v>
      </c>
      <c r="B54" s="50">
        <v>81213</v>
      </c>
      <c r="C54" s="48">
        <v>63000</v>
      </c>
      <c r="D54" s="48">
        <f>539984-800</f>
        <v>539184</v>
      </c>
      <c r="E54" s="48">
        <f>596764-800</f>
        <v>595964</v>
      </c>
      <c r="F54" s="114">
        <f t="shared" si="31"/>
        <v>77.573787447822397</v>
      </c>
      <c r="G54" s="114">
        <f t="shared" si="31"/>
        <v>855.84761904761899</v>
      </c>
      <c r="H54" s="115">
        <f t="shared" si="31"/>
        <v>110.53072791477491</v>
      </c>
      <c r="I54" s="20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3" customFormat="1" ht="16.5" customHeight="1" x14ac:dyDescent="0.2">
      <c r="A55" s="123" t="s">
        <v>57</v>
      </c>
      <c r="B55" s="47">
        <v>42706</v>
      </c>
      <c r="C55" s="48">
        <v>0</v>
      </c>
      <c r="D55" s="48">
        <v>0</v>
      </c>
      <c r="E55" s="48">
        <v>0</v>
      </c>
      <c r="F55" s="114">
        <f t="shared" ref="F55:F61" si="32">C55/B55*100</f>
        <v>0</v>
      </c>
      <c r="G55" s="117" t="s">
        <v>7</v>
      </c>
      <c r="H55" s="131" t="s">
        <v>7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3" customFormat="1" ht="16.5" customHeight="1" x14ac:dyDescent="0.2">
      <c r="A56" s="123" t="s">
        <v>58</v>
      </c>
      <c r="B56" s="50">
        <v>19570</v>
      </c>
      <c r="C56" s="48">
        <v>6000</v>
      </c>
      <c r="D56" s="48">
        <v>2000</v>
      </c>
      <c r="E56" s="48">
        <v>0</v>
      </c>
      <c r="F56" s="114">
        <f t="shared" si="32"/>
        <v>30.659172202350536</v>
      </c>
      <c r="G56" s="114">
        <f>D56/C56*100</f>
        <v>33.333333333333329</v>
      </c>
      <c r="H56" s="115">
        <f>E56/D56*100</f>
        <v>0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3" customFormat="1" ht="16.5" customHeight="1" x14ac:dyDescent="0.2">
      <c r="A57" s="123" t="s">
        <v>62</v>
      </c>
      <c r="B57" s="50">
        <v>49155</v>
      </c>
      <c r="C57" s="48">
        <v>36500</v>
      </c>
      <c r="D57" s="48">
        <v>37200</v>
      </c>
      <c r="E57" s="48">
        <v>0</v>
      </c>
      <c r="F57" s="114">
        <f t="shared" si="32"/>
        <v>74.254907944257965</v>
      </c>
      <c r="G57" s="114">
        <f>D57/C57*100</f>
        <v>101.91780821917808</v>
      </c>
      <c r="H57" s="115">
        <f>E57/D57*100</f>
        <v>0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3" customFormat="1" ht="16.5" customHeight="1" x14ac:dyDescent="0.2">
      <c r="A58" s="123" t="s">
        <v>63</v>
      </c>
      <c r="B58" s="50">
        <v>129677</v>
      </c>
      <c r="C58" s="48">
        <v>7933</v>
      </c>
      <c r="D58" s="48">
        <v>0</v>
      </c>
      <c r="E58" s="48">
        <v>0</v>
      </c>
      <c r="F58" s="114">
        <f t="shared" si="32"/>
        <v>6.1175073451730064</v>
      </c>
      <c r="G58" s="114">
        <f>D58/C58*100</f>
        <v>0</v>
      </c>
      <c r="H58" s="131" t="s">
        <v>7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3" customFormat="1" ht="16.5" customHeight="1" x14ac:dyDescent="0.2">
      <c r="A59" s="123" t="s">
        <v>65</v>
      </c>
      <c r="B59" s="50">
        <v>62926</v>
      </c>
      <c r="C59" s="48">
        <v>20000</v>
      </c>
      <c r="D59" s="48">
        <v>20000</v>
      </c>
      <c r="E59" s="48">
        <v>0</v>
      </c>
      <c r="F59" s="114">
        <f t="shared" si="32"/>
        <v>31.783364586975178</v>
      </c>
      <c r="G59" s="114">
        <f>D59/C59*100</f>
        <v>100</v>
      </c>
      <c r="H59" s="115">
        <f>E59/D59*100</f>
        <v>0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3" customFormat="1" ht="16.5" customHeight="1" x14ac:dyDescent="0.2">
      <c r="A60" s="123" t="s">
        <v>72</v>
      </c>
      <c r="B60" s="47">
        <v>5533</v>
      </c>
      <c r="C60" s="48">
        <v>5598</v>
      </c>
      <c r="D60" s="48">
        <v>16555</v>
      </c>
      <c r="E60" s="48">
        <v>16621</v>
      </c>
      <c r="F60" s="114">
        <f t="shared" si="32"/>
        <v>101.17476956443159</v>
      </c>
      <c r="G60" s="114">
        <f>D60/C60*100</f>
        <v>295.73061807788497</v>
      </c>
      <c r="H60" s="115">
        <f>E60/D60*100</f>
        <v>100.39867109634551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3" customFormat="1" ht="16.5" customHeight="1" x14ac:dyDescent="0.2">
      <c r="A61" s="123" t="s">
        <v>66</v>
      </c>
      <c r="B61" s="50">
        <v>450</v>
      </c>
      <c r="C61" s="149">
        <v>0</v>
      </c>
      <c r="D61" s="149">
        <v>0</v>
      </c>
      <c r="E61" s="149">
        <v>0</v>
      </c>
      <c r="F61" s="114">
        <f t="shared" si="32"/>
        <v>0</v>
      </c>
      <c r="G61" s="117" t="s">
        <v>7</v>
      </c>
      <c r="H61" s="131" t="s">
        <v>7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3" customFormat="1" ht="6" customHeight="1" x14ac:dyDescent="0.2">
      <c r="A62" s="150"/>
      <c r="B62" s="47"/>
      <c r="C62" s="48"/>
      <c r="D62" s="48"/>
      <c r="E62" s="48"/>
      <c r="F62" s="116"/>
      <c r="G62" s="116"/>
      <c r="H62" s="13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3" customFormat="1" ht="29.25" customHeight="1" x14ac:dyDescent="0.2">
      <c r="A63" s="124" t="s">
        <v>86</v>
      </c>
      <c r="B63" s="44">
        <v>0</v>
      </c>
      <c r="C63" s="45">
        <v>0</v>
      </c>
      <c r="D63" s="45">
        <v>0</v>
      </c>
      <c r="E63" s="45">
        <v>0</v>
      </c>
      <c r="F63" s="118" t="s">
        <v>7</v>
      </c>
      <c r="G63" s="118" t="s">
        <v>7</v>
      </c>
      <c r="H63" s="132" t="s">
        <v>7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3" customFormat="1" ht="6" customHeight="1" x14ac:dyDescent="0.2">
      <c r="A64" s="126"/>
      <c r="B64" s="44"/>
      <c r="C64" s="45"/>
      <c r="D64" s="45"/>
      <c r="E64" s="45"/>
      <c r="F64" s="116"/>
      <c r="G64" s="116"/>
      <c r="H64" s="13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22" customFormat="1" ht="16.5" customHeight="1" x14ac:dyDescent="0.2">
      <c r="A65" s="121" t="s">
        <v>16</v>
      </c>
      <c r="B65" s="44">
        <v>20000</v>
      </c>
      <c r="C65" s="45">
        <v>289000</v>
      </c>
      <c r="D65" s="45">
        <v>39255</v>
      </c>
      <c r="E65" s="45">
        <v>0</v>
      </c>
      <c r="F65" s="112">
        <f t="shared" ref="F65" si="33">C65/B65*100</f>
        <v>1445</v>
      </c>
      <c r="G65" s="112">
        <f t="shared" ref="G65" si="34">D65/C65*100</f>
        <v>13.583044982698961</v>
      </c>
      <c r="H65" s="113">
        <f t="shared" ref="H65" si="35">E65/D65*100</f>
        <v>0</v>
      </c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1:30" s="22" customFormat="1" ht="6" customHeight="1" thickBot="1" x14ac:dyDescent="0.25">
      <c r="A66" s="127"/>
      <c r="B66" s="120"/>
      <c r="C66" s="147"/>
      <c r="D66" s="147"/>
      <c r="E66" s="147"/>
      <c r="F66" s="133"/>
      <c r="G66" s="133"/>
      <c r="H66" s="134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1:30" s="19" customFormat="1" ht="16.5" customHeight="1" thickBot="1" x14ac:dyDescent="0.25">
      <c r="A67" s="138" t="s">
        <v>73</v>
      </c>
      <c r="B67" s="139">
        <f>B3+B4+B5+B6+B16+B30+B38+B45+B48+B50+B63+B65</f>
        <v>16766203</v>
      </c>
      <c r="C67" s="148">
        <f t="shared" ref="C67:E67" si="36">C3+C4+C5+C6+C16+C30+C38+C45+C48+C50+C63+C65</f>
        <v>16676442</v>
      </c>
      <c r="D67" s="148">
        <f t="shared" si="36"/>
        <v>16969826</v>
      </c>
      <c r="E67" s="148">
        <f t="shared" si="36"/>
        <v>17062770</v>
      </c>
      <c r="F67" s="140">
        <f t="shared" ref="F67" si="37">C67/B67*100</f>
        <v>99.464631318134465</v>
      </c>
      <c r="G67" s="140">
        <f t="shared" ref="G67" si="38">D67/C67*100</f>
        <v>101.75927215169757</v>
      </c>
      <c r="H67" s="141">
        <f t="shared" ref="H67" si="39">E67/D67*100</f>
        <v>100.54770154979786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</row>
    <row r="68" spans="1:30" s="3" customFormat="1" ht="6" customHeight="1" x14ac:dyDescent="0.2">
      <c r="A68" s="135"/>
      <c r="B68" s="44"/>
      <c r="C68" s="48"/>
      <c r="D68" s="48"/>
      <c r="E68" s="48"/>
      <c r="F68" s="136"/>
      <c r="G68" s="136"/>
      <c r="H68" s="137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22" customFormat="1" ht="16.5" customHeight="1" x14ac:dyDescent="0.2">
      <c r="A69" s="128" t="s">
        <v>74</v>
      </c>
      <c r="B69" s="44">
        <f>B70+B71+B72+B73+B74+B75+B76+B77+B78+B79</f>
        <v>1166086</v>
      </c>
      <c r="C69" s="45">
        <f>C70+C71+C72+C73+C74+C75+C76+C77+C78+C79</f>
        <v>2203699</v>
      </c>
      <c r="D69" s="45">
        <f>D70+D71+D72+D73+D74+D75+D76+D77+D78+D79</f>
        <v>2296304</v>
      </c>
      <c r="E69" s="45">
        <f>E70+E71+E72+E73+E74+E75+E76+E77+E78+E79</f>
        <v>1013773</v>
      </c>
      <c r="F69" s="112">
        <f t="shared" ref="F69" si="40">C69/B69*100</f>
        <v>188.98254502669613</v>
      </c>
      <c r="G69" s="112">
        <f t="shared" ref="G69" si="41">D69/C69*100</f>
        <v>104.20225266699308</v>
      </c>
      <c r="H69" s="113">
        <f t="shared" ref="H69" si="42">E69/D69*100</f>
        <v>44.148030922734968</v>
      </c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1:30" s="22" customFormat="1" ht="16.5" customHeight="1" x14ac:dyDescent="0.2">
      <c r="A70" s="123" t="s">
        <v>67</v>
      </c>
      <c r="B70" s="50">
        <v>386450</v>
      </c>
      <c r="C70" s="48">
        <v>551000</v>
      </c>
      <c r="D70" s="48">
        <v>738000</v>
      </c>
      <c r="E70" s="48">
        <v>41500</v>
      </c>
      <c r="F70" s="114">
        <f t="shared" ref="F70:F79" si="43">C70/B70*100</f>
        <v>142.57989390606804</v>
      </c>
      <c r="G70" s="114">
        <f t="shared" ref="G70:G79" si="44">D70/C70*100</f>
        <v>133.93829401088931</v>
      </c>
      <c r="H70" s="115">
        <f t="shared" ref="H70:H79" si="45">E70/D70*100</f>
        <v>5.6233062330623307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1:30" s="22" customFormat="1" ht="16.5" customHeight="1" x14ac:dyDescent="0.2">
      <c r="A71" s="123" t="s">
        <v>57</v>
      </c>
      <c r="B71" s="47">
        <v>7000</v>
      </c>
      <c r="C71" s="48">
        <v>146000</v>
      </c>
      <c r="D71" s="48">
        <v>70000</v>
      </c>
      <c r="E71" s="48">
        <v>0</v>
      </c>
      <c r="F71" s="114">
        <f t="shared" si="43"/>
        <v>2085.7142857142858</v>
      </c>
      <c r="G71" s="114">
        <f t="shared" si="44"/>
        <v>47.945205479452049</v>
      </c>
      <c r="H71" s="115">
        <f t="shared" si="45"/>
        <v>0</v>
      </c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1:30" s="22" customFormat="1" ht="16.5" customHeight="1" x14ac:dyDescent="0.2">
      <c r="A72" s="123" t="s">
        <v>58</v>
      </c>
      <c r="B72" s="47">
        <v>60000</v>
      </c>
      <c r="C72" s="48">
        <v>193500</v>
      </c>
      <c r="D72" s="48">
        <v>179000</v>
      </c>
      <c r="E72" s="48">
        <v>286500</v>
      </c>
      <c r="F72" s="114">
        <f t="shared" si="43"/>
        <v>322.5</v>
      </c>
      <c r="G72" s="114">
        <f t="shared" si="44"/>
        <v>92.506459948320412</v>
      </c>
      <c r="H72" s="115">
        <f t="shared" si="45"/>
        <v>160.0558659217877</v>
      </c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1:30" s="22" customFormat="1" ht="16.5" customHeight="1" x14ac:dyDescent="0.2">
      <c r="A73" s="123" t="s">
        <v>60</v>
      </c>
      <c r="B73" s="50">
        <v>65098</v>
      </c>
      <c r="C73" s="48">
        <v>37191</v>
      </c>
      <c r="D73" s="48">
        <v>34670</v>
      </c>
      <c r="E73" s="48">
        <v>630000</v>
      </c>
      <c r="F73" s="114">
        <f t="shared" si="43"/>
        <v>57.130787428185194</v>
      </c>
      <c r="G73" s="114">
        <f t="shared" si="44"/>
        <v>93.221478314646006</v>
      </c>
      <c r="H73" s="115">
        <f t="shared" si="45"/>
        <v>1817.1329679838475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1:30" s="26" customFormat="1" ht="16.5" customHeight="1" x14ac:dyDescent="0.2">
      <c r="A74" s="123" t="s">
        <v>61</v>
      </c>
      <c r="B74" s="50">
        <v>7150</v>
      </c>
      <c r="C74" s="48">
        <v>41550</v>
      </c>
      <c r="D74" s="48">
        <v>38500</v>
      </c>
      <c r="E74" s="48">
        <v>29500</v>
      </c>
      <c r="F74" s="114">
        <f t="shared" si="43"/>
        <v>581.11888111888106</v>
      </c>
      <c r="G74" s="114">
        <f t="shared" si="44"/>
        <v>92.659446450060173</v>
      </c>
      <c r="H74" s="115">
        <f t="shared" si="45"/>
        <v>76.623376623376629</v>
      </c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</row>
    <row r="75" spans="1:30" s="22" customFormat="1" ht="16.5" customHeight="1" x14ac:dyDescent="0.2">
      <c r="A75" s="123" t="s">
        <v>62</v>
      </c>
      <c r="B75" s="47">
        <v>13535</v>
      </c>
      <c r="C75" s="48">
        <v>58278</v>
      </c>
      <c r="D75" s="48">
        <v>38897</v>
      </c>
      <c r="E75" s="48">
        <v>7290</v>
      </c>
      <c r="F75" s="114">
        <f t="shared" si="43"/>
        <v>430.57258958256375</v>
      </c>
      <c r="G75" s="114">
        <f t="shared" si="44"/>
        <v>66.743882768797832</v>
      </c>
      <c r="H75" s="115">
        <f t="shared" si="45"/>
        <v>18.741805280612901</v>
      </c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1:30" s="22" customFormat="1" ht="16.5" customHeight="1" x14ac:dyDescent="0.2">
      <c r="A76" s="123" t="s">
        <v>63</v>
      </c>
      <c r="B76" s="47">
        <v>76028</v>
      </c>
      <c r="C76" s="48">
        <v>544910</v>
      </c>
      <c r="D76" s="48">
        <v>325320</v>
      </c>
      <c r="E76" s="48">
        <v>17983</v>
      </c>
      <c r="F76" s="114">
        <f t="shared" si="43"/>
        <v>716.7227863418741</v>
      </c>
      <c r="G76" s="114">
        <f t="shared" si="44"/>
        <v>59.701602099429266</v>
      </c>
      <c r="H76" s="115">
        <f t="shared" si="45"/>
        <v>5.5277880240993484</v>
      </c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1:30" s="22" customFormat="1" ht="16.5" customHeight="1" x14ac:dyDescent="0.2">
      <c r="A77" s="123" t="s">
        <v>65</v>
      </c>
      <c r="B77" s="50">
        <v>36800</v>
      </c>
      <c r="C77" s="48">
        <v>582569</v>
      </c>
      <c r="D77" s="48">
        <v>344000</v>
      </c>
      <c r="E77" s="48">
        <v>0</v>
      </c>
      <c r="F77" s="114">
        <f t="shared" si="43"/>
        <v>1583.0679347826085</v>
      </c>
      <c r="G77" s="114">
        <f t="shared" si="44"/>
        <v>59.048799369688396</v>
      </c>
      <c r="H77" s="115">
        <f t="shared" si="45"/>
        <v>0</v>
      </c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1:30" s="22" customFormat="1" ht="16.5" customHeight="1" x14ac:dyDescent="0.2">
      <c r="A78" s="123" t="s">
        <v>66</v>
      </c>
      <c r="B78" s="47">
        <v>511200</v>
      </c>
      <c r="C78" s="48">
        <v>11800</v>
      </c>
      <c r="D78" s="48">
        <v>512750</v>
      </c>
      <c r="E78" s="48">
        <v>0</v>
      </c>
      <c r="F78" s="114">
        <f t="shared" si="43"/>
        <v>2.3082942097026606</v>
      </c>
      <c r="G78" s="114">
        <f t="shared" si="44"/>
        <v>4345.3389830508477</v>
      </c>
      <c r="H78" s="115">
        <f t="shared" si="45"/>
        <v>0</v>
      </c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1:30" s="22" customFormat="1" ht="16.5" customHeight="1" x14ac:dyDescent="0.2">
      <c r="A79" s="123" t="s">
        <v>70</v>
      </c>
      <c r="B79" s="50">
        <v>2825</v>
      </c>
      <c r="C79" s="48">
        <v>36901</v>
      </c>
      <c r="D79" s="48">
        <v>15167</v>
      </c>
      <c r="E79" s="48">
        <v>1000</v>
      </c>
      <c r="F79" s="114">
        <f t="shared" si="43"/>
        <v>1306.2300884955753</v>
      </c>
      <c r="G79" s="114">
        <f t="shared" si="44"/>
        <v>41.101867158071599</v>
      </c>
      <c r="H79" s="115">
        <f t="shared" si="45"/>
        <v>6.5932616865563398</v>
      </c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1:30" s="3" customFormat="1" ht="6" customHeight="1" x14ac:dyDescent="0.2">
      <c r="A80" s="125"/>
      <c r="B80" s="47"/>
      <c r="C80" s="48"/>
      <c r="D80" s="48"/>
      <c r="E80" s="48"/>
      <c r="F80" s="116"/>
      <c r="G80" s="116"/>
      <c r="H80" s="13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s="3" customFormat="1" ht="29.25" customHeight="1" x14ac:dyDescent="0.2">
      <c r="A81" s="124" t="s">
        <v>87</v>
      </c>
      <c r="B81" s="51">
        <v>70811</v>
      </c>
      <c r="C81" s="45">
        <v>213041</v>
      </c>
      <c r="D81" s="45">
        <v>201774</v>
      </c>
      <c r="E81" s="45">
        <v>157052</v>
      </c>
      <c r="F81" s="112">
        <f t="shared" ref="F81" si="46">C81/B81*100</f>
        <v>300.85862366016579</v>
      </c>
      <c r="G81" s="112">
        <f t="shared" ref="G81" si="47">D81/C81*100</f>
        <v>94.711346642195636</v>
      </c>
      <c r="H81" s="113">
        <f t="shared" ref="H81" si="48">E81/D81*100</f>
        <v>77.835598243579454</v>
      </c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s="24" customFormat="1" ht="6" customHeight="1" thickBot="1" x14ac:dyDescent="0.25">
      <c r="A82" s="142"/>
      <c r="B82" s="108"/>
      <c r="C82" s="89"/>
      <c r="D82" s="89"/>
      <c r="E82" s="89"/>
      <c r="F82" s="143"/>
      <c r="G82" s="143"/>
      <c r="H82" s="144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</row>
    <row r="83" spans="1:30" s="22" customFormat="1" ht="16.5" customHeight="1" thickBot="1" x14ac:dyDescent="0.25">
      <c r="A83" s="129" t="s">
        <v>75</v>
      </c>
      <c r="B83" s="52">
        <f>B67+B69+B81</f>
        <v>18003100</v>
      </c>
      <c r="C83" s="93">
        <f t="shared" ref="C83:E83" si="49">C67+C69+C81</f>
        <v>19093182</v>
      </c>
      <c r="D83" s="93">
        <f t="shared" si="49"/>
        <v>19467904</v>
      </c>
      <c r="E83" s="93">
        <f t="shared" si="49"/>
        <v>18233595</v>
      </c>
      <c r="F83" s="145">
        <f t="shared" ref="F83" si="50">C83/B83*100</f>
        <v>106.05496831101311</v>
      </c>
      <c r="G83" s="145">
        <f t="shared" ref="G83" si="51">D83/C83*100</f>
        <v>101.96259586275352</v>
      </c>
      <c r="H83" s="146">
        <f t="shared" ref="H83" si="52">E83/D83*100</f>
        <v>93.659774570493042</v>
      </c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1:30" x14ac:dyDescent="0.2">
      <c r="C84" s="27"/>
      <c r="D84" s="27"/>
      <c r="E84" s="27"/>
    </row>
    <row r="85" spans="1:30" ht="12.75" hidden="1" customHeight="1" x14ac:dyDescent="0.2">
      <c r="A85" s="2" t="s">
        <v>76</v>
      </c>
      <c r="C85" s="27"/>
      <c r="D85" s="27"/>
      <c r="E85" s="27"/>
    </row>
    <row r="86" spans="1:30" ht="14.25" hidden="1" customHeight="1" x14ac:dyDescent="0.2">
      <c r="A86" s="28" t="s">
        <v>77</v>
      </c>
      <c r="C86" s="27"/>
      <c r="D86" s="27"/>
      <c r="E86" s="27"/>
    </row>
    <row r="87" spans="1:30" ht="12.75" hidden="1" customHeight="1" x14ac:dyDescent="0.2">
      <c r="A87" s="29" t="s">
        <v>78</v>
      </c>
      <c r="C87" s="27"/>
      <c r="D87" s="27"/>
      <c r="E87" s="27"/>
    </row>
    <row r="88" spans="1:30" ht="12.75" hidden="1" customHeight="1" x14ac:dyDescent="0.2">
      <c r="C88" s="27"/>
      <c r="D88" s="27"/>
      <c r="E88" s="27"/>
    </row>
    <row r="89" spans="1:30" x14ac:dyDescent="0.2">
      <c r="C89" s="27"/>
      <c r="D89" s="27"/>
      <c r="E89" s="27"/>
    </row>
    <row r="90" spans="1:30" x14ac:dyDescent="0.2">
      <c r="C90" s="27"/>
      <c r="D90" s="27"/>
      <c r="E90" s="27"/>
    </row>
    <row r="91" spans="1:30" x14ac:dyDescent="0.2">
      <c r="C91" s="27"/>
      <c r="D91" s="27"/>
      <c r="E91" s="27"/>
    </row>
    <row r="92" spans="1:30" x14ac:dyDescent="0.2">
      <c r="C92" s="27"/>
      <c r="D92" s="27"/>
      <c r="E92" s="27"/>
    </row>
    <row r="93" spans="1:30" x14ac:dyDescent="0.2">
      <c r="C93" s="27"/>
      <c r="D93" s="27"/>
      <c r="E93" s="27"/>
    </row>
    <row r="94" spans="1:30" x14ac:dyDescent="0.2">
      <c r="C94" s="27"/>
      <c r="D94" s="27"/>
      <c r="E94" s="27"/>
    </row>
    <row r="95" spans="1:30" x14ac:dyDescent="0.2">
      <c r="C95" s="27"/>
      <c r="D95" s="27"/>
      <c r="E95" s="27"/>
    </row>
    <row r="96" spans="1:30" x14ac:dyDescent="0.2">
      <c r="C96" s="27"/>
      <c r="D96" s="27"/>
      <c r="E96" s="27"/>
    </row>
    <row r="97" spans="3:5" x14ac:dyDescent="0.2">
      <c r="C97" s="27"/>
      <c r="D97" s="27"/>
      <c r="E97" s="27"/>
    </row>
    <row r="98" spans="3:5" x14ac:dyDescent="0.2">
      <c r="C98" s="27"/>
      <c r="D98" s="27"/>
      <c r="E98" s="27"/>
    </row>
    <row r="99" spans="3:5" x14ac:dyDescent="0.2">
      <c r="C99" s="27"/>
      <c r="D99" s="27"/>
      <c r="E99" s="27"/>
    </row>
    <row r="100" spans="3:5" x14ac:dyDescent="0.2">
      <c r="C100" s="27"/>
      <c r="D100" s="27"/>
      <c r="E100" s="27"/>
    </row>
    <row r="101" spans="3:5" x14ac:dyDescent="0.2">
      <c r="C101" s="27"/>
      <c r="D101" s="27"/>
      <c r="E101" s="27"/>
    </row>
    <row r="102" spans="3:5" x14ac:dyDescent="0.2">
      <c r="C102" s="27"/>
      <c r="D102" s="27"/>
      <c r="E102" s="27"/>
    </row>
    <row r="103" spans="3:5" x14ac:dyDescent="0.2">
      <c r="C103" s="27"/>
      <c r="D103" s="27"/>
      <c r="E103" s="27"/>
    </row>
    <row r="104" spans="3:5" x14ac:dyDescent="0.2">
      <c r="C104" s="27"/>
      <c r="D104" s="27"/>
      <c r="E104" s="27"/>
    </row>
    <row r="105" spans="3:5" x14ac:dyDescent="0.2">
      <c r="C105" s="27"/>
      <c r="D105" s="27"/>
      <c r="E105" s="27"/>
    </row>
    <row r="106" spans="3:5" x14ac:dyDescent="0.2">
      <c r="C106" s="27"/>
      <c r="D106" s="27"/>
      <c r="E106" s="27"/>
    </row>
    <row r="107" spans="3:5" x14ac:dyDescent="0.2">
      <c r="C107" s="27"/>
      <c r="D107" s="27"/>
      <c r="E107" s="27"/>
    </row>
    <row r="108" spans="3:5" x14ac:dyDescent="0.2">
      <c r="C108" s="27"/>
      <c r="D108" s="27"/>
      <c r="E108" s="27"/>
    </row>
    <row r="109" spans="3:5" x14ac:dyDescent="0.2">
      <c r="C109" s="27"/>
      <c r="D109" s="27"/>
      <c r="E109" s="27"/>
    </row>
    <row r="110" spans="3:5" x14ac:dyDescent="0.2">
      <c r="C110" s="27"/>
      <c r="D110" s="27"/>
      <c r="E110" s="27"/>
    </row>
    <row r="111" spans="3:5" x14ac:dyDescent="0.2">
      <c r="C111" s="27"/>
      <c r="D111" s="27"/>
      <c r="E111" s="27"/>
    </row>
    <row r="112" spans="3:5" x14ac:dyDescent="0.2">
      <c r="C112" s="27"/>
      <c r="D112" s="27"/>
      <c r="E112" s="27"/>
    </row>
    <row r="113" spans="3:5" x14ac:dyDescent="0.2">
      <c r="C113" s="27"/>
      <c r="D113" s="27"/>
      <c r="E113" s="27"/>
    </row>
    <row r="114" spans="3:5" x14ac:dyDescent="0.2">
      <c r="C114" s="27"/>
      <c r="D114" s="27"/>
      <c r="E114" s="27"/>
    </row>
    <row r="115" spans="3:5" x14ac:dyDescent="0.2">
      <c r="C115" s="27"/>
      <c r="D115" s="27"/>
      <c r="E115" s="27"/>
    </row>
    <row r="116" spans="3:5" x14ac:dyDescent="0.2">
      <c r="C116" s="27"/>
      <c r="D116" s="27"/>
      <c r="E116" s="27"/>
    </row>
    <row r="117" spans="3:5" x14ac:dyDescent="0.2">
      <c r="C117" s="27"/>
      <c r="D117" s="27"/>
      <c r="E117" s="27"/>
    </row>
    <row r="118" spans="3:5" x14ac:dyDescent="0.2">
      <c r="C118" s="27"/>
      <c r="D118" s="27"/>
      <c r="E118" s="27"/>
    </row>
    <row r="119" spans="3:5" x14ac:dyDescent="0.2">
      <c r="C119" s="27"/>
      <c r="D119" s="27"/>
      <c r="E119" s="27"/>
    </row>
    <row r="120" spans="3:5" x14ac:dyDescent="0.2">
      <c r="C120" s="27"/>
      <c r="D120" s="27"/>
      <c r="E120" s="27"/>
    </row>
    <row r="121" spans="3:5" x14ac:dyDescent="0.2">
      <c r="C121" s="27"/>
      <c r="D121" s="27"/>
      <c r="E121" s="27"/>
    </row>
    <row r="122" spans="3:5" x14ac:dyDescent="0.2">
      <c r="C122" s="27"/>
      <c r="D122" s="27"/>
      <c r="E122" s="27"/>
    </row>
    <row r="123" spans="3:5" x14ac:dyDescent="0.2">
      <c r="C123" s="27"/>
      <c r="D123" s="27"/>
      <c r="E123" s="27"/>
    </row>
    <row r="124" spans="3:5" x14ac:dyDescent="0.2">
      <c r="C124" s="27"/>
      <c r="D124" s="27"/>
      <c r="E124" s="27"/>
    </row>
    <row r="125" spans="3:5" x14ac:dyDescent="0.2">
      <c r="C125" s="27"/>
      <c r="D125" s="27"/>
      <c r="E125" s="27"/>
    </row>
    <row r="126" spans="3:5" x14ac:dyDescent="0.2">
      <c r="C126" s="27"/>
      <c r="D126" s="27"/>
      <c r="E126" s="27"/>
    </row>
    <row r="127" spans="3:5" x14ac:dyDescent="0.2">
      <c r="C127" s="27"/>
      <c r="D127" s="27"/>
      <c r="E127" s="27"/>
    </row>
    <row r="128" spans="3:5" x14ac:dyDescent="0.2">
      <c r="C128" s="27"/>
      <c r="D128" s="27"/>
      <c r="E128" s="27"/>
    </row>
    <row r="129" spans="3:5" x14ac:dyDescent="0.2">
      <c r="C129" s="27"/>
      <c r="D129" s="27"/>
      <c r="E129" s="27"/>
    </row>
    <row r="130" spans="3:5" x14ac:dyDescent="0.2">
      <c r="C130" s="27"/>
      <c r="D130" s="27"/>
      <c r="E130" s="27"/>
    </row>
    <row r="131" spans="3:5" x14ac:dyDescent="0.2">
      <c r="C131" s="27"/>
      <c r="D131" s="27"/>
      <c r="E131" s="27"/>
    </row>
    <row r="132" spans="3:5" x14ac:dyDescent="0.2">
      <c r="C132" s="27"/>
      <c r="D132" s="27"/>
      <c r="E132" s="27"/>
    </row>
    <row r="133" spans="3:5" x14ac:dyDescent="0.2">
      <c r="C133" s="27"/>
      <c r="D133" s="27"/>
      <c r="E133" s="27"/>
    </row>
    <row r="134" spans="3:5" x14ac:dyDescent="0.2">
      <c r="C134" s="27"/>
      <c r="D134" s="27"/>
      <c r="E134" s="27"/>
    </row>
    <row r="135" spans="3:5" x14ac:dyDescent="0.2">
      <c r="C135" s="27"/>
      <c r="D135" s="27"/>
      <c r="E135" s="27"/>
    </row>
    <row r="136" spans="3:5" x14ac:dyDescent="0.2">
      <c r="C136" s="27"/>
      <c r="D136" s="27"/>
      <c r="E136" s="27"/>
    </row>
    <row r="137" spans="3:5" x14ac:dyDescent="0.2">
      <c r="C137" s="27"/>
      <c r="D137" s="27"/>
      <c r="E137" s="27"/>
    </row>
    <row r="138" spans="3:5" x14ac:dyDescent="0.2">
      <c r="C138" s="27"/>
      <c r="D138" s="27"/>
      <c r="E138" s="27"/>
    </row>
    <row r="139" spans="3:5" x14ac:dyDescent="0.2">
      <c r="C139" s="27"/>
      <c r="D139" s="27"/>
      <c r="E139" s="27"/>
    </row>
    <row r="140" spans="3:5" x14ac:dyDescent="0.2">
      <c r="C140" s="27"/>
      <c r="D140" s="27"/>
      <c r="E140" s="27"/>
    </row>
    <row r="141" spans="3:5" x14ac:dyDescent="0.2">
      <c r="C141" s="27"/>
      <c r="D141" s="27"/>
      <c r="E141" s="27"/>
    </row>
    <row r="142" spans="3:5" x14ac:dyDescent="0.2">
      <c r="C142" s="27"/>
      <c r="D142" s="27"/>
      <c r="E142" s="27"/>
    </row>
    <row r="143" spans="3:5" x14ac:dyDescent="0.2">
      <c r="C143" s="27"/>
      <c r="D143" s="27"/>
      <c r="E143" s="27"/>
    </row>
    <row r="144" spans="3:5" x14ac:dyDescent="0.2">
      <c r="C144" s="27"/>
      <c r="D144" s="27"/>
      <c r="E144" s="27"/>
    </row>
    <row r="145" spans="3:5" x14ac:dyDescent="0.2">
      <c r="C145" s="27"/>
      <c r="D145" s="27"/>
      <c r="E145" s="27"/>
    </row>
    <row r="146" spans="3:5" x14ac:dyDescent="0.2">
      <c r="C146" s="27"/>
      <c r="D146" s="27"/>
      <c r="E146" s="27"/>
    </row>
    <row r="147" spans="3:5" x14ac:dyDescent="0.2">
      <c r="C147" s="27"/>
      <c r="D147" s="27"/>
      <c r="E147" s="27"/>
    </row>
    <row r="148" spans="3:5" x14ac:dyDescent="0.2">
      <c r="C148" s="27"/>
      <c r="D148" s="27"/>
      <c r="E148" s="27"/>
    </row>
    <row r="149" spans="3:5" x14ac:dyDescent="0.2">
      <c r="C149" s="27"/>
      <c r="D149" s="27"/>
      <c r="E149" s="27"/>
    </row>
    <row r="150" spans="3:5" x14ac:dyDescent="0.2">
      <c r="C150" s="27"/>
      <c r="D150" s="27"/>
      <c r="E150" s="27"/>
    </row>
    <row r="151" spans="3:5" x14ac:dyDescent="0.2">
      <c r="C151" s="27"/>
      <c r="D151" s="27"/>
      <c r="E151" s="27"/>
    </row>
    <row r="152" spans="3:5" x14ac:dyDescent="0.2">
      <c r="C152" s="27"/>
      <c r="D152" s="27"/>
      <c r="E152" s="27"/>
    </row>
    <row r="153" spans="3:5" x14ac:dyDescent="0.2">
      <c r="C153" s="27"/>
      <c r="D153" s="27"/>
      <c r="E153" s="27"/>
    </row>
    <row r="154" spans="3:5" x14ac:dyDescent="0.2">
      <c r="C154" s="27"/>
      <c r="D154" s="27"/>
      <c r="E154" s="27"/>
    </row>
    <row r="155" spans="3:5" x14ac:dyDescent="0.2">
      <c r="C155" s="27"/>
      <c r="D155" s="27"/>
      <c r="E155" s="27"/>
    </row>
    <row r="156" spans="3:5" x14ac:dyDescent="0.2">
      <c r="C156" s="27"/>
      <c r="D156" s="27"/>
      <c r="E156" s="27"/>
    </row>
  </sheetData>
  <customSheetViews>
    <customSheetView guid="{101071BA-2FA5-4A0F-9E83-07DE84746187}" fitToPage="1" hiddenRows="1">
      <selection activeCell="I2" sqref="I2"/>
      <rowBreaks count="1" manualBreakCount="1">
        <brk id="61" max="16383" man="1"/>
      </rowBreaks>
      <pageMargins left="0.31496062992125984" right="0.31496062992125984" top="0.59055118110236227" bottom="0.59055118110236227" header="0.19685039370078741" footer="0.31496062992125984"/>
      <printOptions horizontalCentered="1"/>
      <pageSetup paperSize="9" scale="71" firstPageNumber="10" fitToHeight="0" orientation="portrait" useFirstPageNumber="1" r:id="rId1"/>
      <headerFooter alignWithMargins="0">
        <oddHeader>&amp;L&amp;"Tahoma,Kurzíva"Návrh rozpočtu na rok 2016
Příloha č. 5&amp;R&amp;"Tahoma,Kurzíva"Rozpočtový výhled na léta 2017 - 2019</oddHeader>
        <oddFooter>&amp;C&amp;"Tahoma,Obyčejné"&amp;P</oddFooter>
      </headerFooter>
    </customSheetView>
  </customSheetViews>
  <mergeCells count="4">
    <mergeCell ref="H1:H2"/>
    <mergeCell ref="A1:A2"/>
    <mergeCell ref="F1:F2"/>
    <mergeCell ref="G1:G2"/>
  </mergeCells>
  <printOptions horizontalCentered="1"/>
  <pageMargins left="0.31496062992125984" right="0.31496062992125984" top="0.59055118110236227" bottom="0.59055118110236227" header="0.19685039370078741" footer="0.31496062992125984"/>
  <pageSetup paperSize="9" scale="71" firstPageNumber="10" fitToHeight="0" orientation="portrait" useFirstPageNumber="1" r:id="rId2"/>
  <headerFooter alignWithMargins="0">
    <oddHeader>&amp;L&amp;"Tahoma,Kurzíva"Návrh rozpočtu na rok 2016
Příloha č. 5&amp;R&amp;"Tahoma,Kurzíva"Rozpočtový výhled na léta 2017 - 2019</oddHeader>
    <oddFooter>&amp;C&amp;"Tahoma,Obyčejné"&amp;P</oddFooter>
  </headerFooter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PŘÍJMY</vt:lpstr>
      <vt:lpstr>VÝDAJE</vt:lpstr>
      <vt:lpstr>PŘÍJMY!Názvy_tisku</vt:lpstr>
      <vt:lpstr>VÝDAJE!Názvy_tisku</vt:lpstr>
      <vt:lpstr>PŘÍJMY!Oblast_tisku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cp:lastPrinted>2015-11-16T08:47:16Z</cp:lastPrinted>
  <dcterms:created xsi:type="dcterms:W3CDTF">2015-11-13T16:09:39Z</dcterms:created>
  <dcterms:modified xsi:type="dcterms:W3CDTF">2015-12-02T11:28:51Z</dcterms:modified>
</cp:coreProperties>
</file>