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2285" windowHeight="5595" activeTab="0"/>
  </bookViews>
  <sheets>
    <sheet name="Frýdek-Místek" sheetId="1" r:id="rId1"/>
    <sheet name="SZZ Krnov" sheetId="2" r:id="rId2"/>
    <sheet name="Třinec" sheetId="3" r:id="rId3"/>
    <sheet name="Havířov" sheetId="4" r:id="rId4"/>
    <sheet name="Karviná-Ráj" sheetId="5" r:id="rId5"/>
    <sheet name="Opava" sheetId="6" r:id="rId6"/>
    <sheet name="Vyúčování péče r. 2012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Z_DC4E0363_3CC9_47DB_90C2_09344536FE9D_.wvu.Cols" localSheetId="0" hidden="1">'Frýdek-Místek'!$K:$K</definedName>
    <definedName name="Z_DC4E0363_3CC9_47DB_90C2_09344536FE9D_.wvu.Cols" localSheetId="3" hidden="1">'Havířov'!$K:$K</definedName>
    <definedName name="Z_DC4E0363_3CC9_47DB_90C2_09344536FE9D_.wvu.Cols" localSheetId="4" hidden="1">'Karviná-Ráj'!$K:$K</definedName>
    <definedName name="Z_DC4E0363_3CC9_47DB_90C2_09344536FE9D_.wvu.Cols" localSheetId="5" hidden="1">'Opava'!$K:$K</definedName>
    <definedName name="Z_DC4E0363_3CC9_47DB_90C2_09344536FE9D_.wvu.Cols" localSheetId="1" hidden="1">'SZZ Krnov'!$K:$K</definedName>
    <definedName name="Z_DC4E0363_3CC9_47DB_90C2_09344536FE9D_.wvu.Cols" localSheetId="6" hidden="1">'Vyúčování péče r. 2012'!$H:$J,'Vyúčování péče r. 2012'!$N:$P</definedName>
  </definedNames>
  <calcPr fullCalcOnLoad="1"/>
</workbook>
</file>

<file path=xl/comments5.xml><?xml version="1.0" encoding="utf-8"?>
<comments xmlns="http://schemas.openxmlformats.org/spreadsheetml/2006/main">
  <authors>
    <author>Mgr. Dana Strakošová</author>
  </authors>
  <commentList>
    <comment ref="C13" authorId="0">
      <text>
        <r>
          <rPr>
            <sz val="11"/>
            <color indexed="8"/>
            <rFont val="Calibri"/>
            <family val="2"/>
          </rPr>
          <t>Mgr. Dana Strakošová:</t>
        </r>
        <r>
          <rPr>
            <sz val="11"/>
            <color theme="1"/>
            <rFont val="Calibri"/>
            <family val="2"/>
          </rPr>
          <t xml:space="preserve">
úhrada LSPP je součástí úhrady za akutní péči</t>
        </r>
      </text>
    </comment>
  </commentList>
</comments>
</file>

<file path=xl/sharedStrings.xml><?xml version="1.0" encoding="utf-8"?>
<sst xmlns="http://schemas.openxmlformats.org/spreadsheetml/2006/main" count="550" uniqueCount="112">
  <si>
    <t>Plán výnosů  SZZ Krnov</t>
  </si>
  <si>
    <t xml:space="preserve">Výnosy  SZZ Krnov dle produkce referenčního roku </t>
  </si>
  <si>
    <t>Plán výnosů  NsP Frýdek-Místek</t>
  </si>
  <si>
    <t xml:space="preserve">Výnosy  NsP Frýdek-Místek dle produkce referenčního roku </t>
  </si>
  <si>
    <t>Plán výnosů  NsP Havířov</t>
  </si>
  <si>
    <t>VLIV BONIFIKACE SESTER A LÉKAŘŮ Z ROKU 2011</t>
  </si>
  <si>
    <t>VLIV BONIFIKACE ZA KVALITU Z ROKU 2011</t>
  </si>
  <si>
    <t>ODHAD ORL-NOVÁ KAPACITA 2013</t>
  </si>
  <si>
    <t xml:space="preserve">Výnosy  NsP Havířov dle produkce referenčního roku </t>
  </si>
  <si>
    <t>Plán výnosů  NsP Karviná-Ráj</t>
  </si>
  <si>
    <t xml:space="preserve">Výnosy  NsP Karviná-Ráj dle produkce referenčního roku </t>
  </si>
  <si>
    <t>Plán výnosů  SN Opava</t>
  </si>
  <si>
    <t>TRŽBY OD ZDRAV.POJIŠŤOVEN CELKEM 2013 (účet 602 03-04)</t>
  </si>
  <si>
    <t xml:space="preserve">Výnosy  SN Opava dle produkce referenčního roku </t>
  </si>
  <si>
    <t>Vyúčtování akutní zdravotní péče za rok 2012 /bez LDN, DZS, praktik …/</t>
  </si>
  <si>
    <t>ZPMV</t>
  </si>
  <si>
    <t>celkem za nem.</t>
  </si>
  <si>
    <t>Nemocnice</t>
  </si>
  <si>
    <t>vyúčtování</t>
  </si>
  <si>
    <t>doplatek /  vratka</t>
  </si>
  <si>
    <t>srážka za překročení preskripce</t>
  </si>
  <si>
    <t>NsP Karviná - Ráj, p.o.</t>
  </si>
  <si>
    <t>NsP Havířov, p.o.</t>
  </si>
  <si>
    <t>Nemocnice ve F-M, p.o.</t>
  </si>
  <si>
    <t>Nemocnice Třinec, p.o.</t>
  </si>
  <si>
    <t>nesmluvní ZP - výkonově</t>
  </si>
  <si>
    <t>SN v Opavě, p.o.</t>
  </si>
  <si>
    <t>SZZ Krnov, p.o.</t>
  </si>
  <si>
    <t>celkem</t>
  </si>
  <si>
    <t>Vyúčtování předběžných úhrad na zdravotní péči za rok 2012</t>
  </si>
  <si>
    <t>Zdravotní
pojišťovna</t>
  </si>
  <si>
    <t>Přeplatek v Kč
(nemocnice budou vracet pojišťovně)</t>
  </si>
  <si>
    <t>Nedoplatek v Kč
(pojišťovna bude doplácet nemocnicím)</t>
  </si>
  <si>
    <t>Výsledek vyúčtování
(rozdíl přeplatku a nedoplatku)</t>
  </si>
  <si>
    <t>Pozn.</t>
  </si>
  <si>
    <t>máme od všech nem.</t>
  </si>
  <si>
    <t>poj. požádala o prodl.term.do 31.8.2013</t>
  </si>
  <si>
    <t>Ukazatel</t>
  </si>
  <si>
    <t>označení</t>
  </si>
  <si>
    <t>Celkem</t>
  </si>
  <si>
    <t>Poznámka</t>
  </si>
  <si>
    <t xml:space="preserve"> </t>
  </si>
  <si>
    <t>ČPZP</t>
  </si>
  <si>
    <t>OZP</t>
  </si>
  <si>
    <t>RBP</t>
  </si>
  <si>
    <t>VoZP</t>
  </si>
  <si>
    <t>VZP</t>
  </si>
  <si>
    <t>ZPŠ</t>
  </si>
  <si>
    <t xml:space="preserve"> VZP</t>
  </si>
  <si>
    <t xml:space="preserve"> VoZP</t>
  </si>
  <si>
    <t xml:space="preserve">OZP </t>
  </si>
  <si>
    <t xml:space="preserve">ŠKODA </t>
  </si>
  <si>
    <t xml:space="preserve">ZPMV </t>
  </si>
  <si>
    <t>VÝNOSY CELKEM 2013 (účet 602)</t>
  </si>
  <si>
    <t>z tohoTRŽBY OD ZDRAV.POJIŠŤOVEN CELKEM 2013 (účet 602 03-04)</t>
  </si>
  <si>
    <t>rozpad tržeb od ZP:</t>
  </si>
  <si>
    <t>ÚHRADA HOSPITALIZACE 2013</t>
  </si>
  <si>
    <r>
      <t>Ú</t>
    </r>
    <r>
      <rPr>
        <sz val="8"/>
        <color indexed="8"/>
        <rFont val="Calibri"/>
        <family val="2"/>
      </rPr>
      <t>2013_HOSP</t>
    </r>
  </si>
  <si>
    <t>ÚHRADA  AMBULANCE 2013</t>
  </si>
  <si>
    <r>
      <t>Ú</t>
    </r>
    <r>
      <rPr>
        <sz val="8"/>
        <color indexed="8"/>
        <rFont val="Calibri"/>
        <family val="2"/>
      </rPr>
      <t>2013_AMB</t>
    </r>
  </si>
  <si>
    <t>ÚHRADA BALÍČKY 2013</t>
  </si>
  <si>
    <r>
      <t>B</t>
    </r>
    <r>
      <rPr>
        <sz val="8"/>
        <color indexed="8"/>
        <rFont val="Calibri"/>
        <family val="2"/>
      </rPr>
      <t>2013</t>
    </r>
  </si>
  <si>
    <t>ÚHRADA OŠETŘ.LŮŽKA, LDN, OLÚ 2013</t>
  </si>
  <si>
    <r>
      <t>Ú</t>
    </r>
    <r>
      <rPr>
        <sz val="8"/>
        <color indexed="8"/>
        <rFont val="Calibri"/>
        <family val="2"/>
      </rPr>
      <t>NÁSL2013</t>
    </r>
  </si>
  <si>
    <t>ÚHRADA DZS 2013</t>
  </si>
  <si>
    <r>
      <t>Ú</t>
    </r>
    <r>
      <rPr>
        <sz val="8"/>
        <color indexed="8"/>
        <rFont val="Calibri"/>
        <family val="2"/>
      </rPr>
      <t>DZS2013</t>
    </r>
  </si>
  <si>
    <t>ÚHRADA NIP,DIOP 2013</t>
  </si>
  <si>
    <r>
      <t>Ú</t>
    </r>
    <r>
      <rPr>
        <sz val="8"/>
        <color indexed="8"/>
        <rFont val="Calibri"/>
        <family val="2"/>
      </rPr>
      <t>NIP2013</t>
    </r>
  </si>
  <si>
    <t>ÚHRADA PRAKTIK 2013</t>
  </si>
  <si>
    <r>
      <t>Ú</t>
    </r>
    <r>
      <rPr>
        <sz val="8"/>
        <color indexed="8"/>
        <rFont val="Calibri"/>
        <family val="2"/>
      </rPr>
      <t>PRAKTIK2013</t>
    </r>
  </si>
  <si>
    <t>ÚHRADA LSPP DOSPĚLÍ, DĚTI 2013</t>
  </si>
  <si>
    <r>
      <t>Ú</t>
    </r>
    <r>
      <rPr>
        <sz val="8"/>
        <color indexed="8"/>
        <rFont val="Calibri"/>
        <family val="2"/>
      </rPr>
      <t>LSPP2013</t>
    </r>
  </si>
  <si>
    <t>ÚHRADA LSPP STOMATOLOGIE 2013</t>
  </si>
  <si>
    <r>
      <t>Ú</t>
    </r>
    <r>
      <rPr>
        <sz val="8"/>
        <color indexed="8"/>
        <rFont val="Calibri"/>
        <family val="2"/>
      </rPr>
      <t>STOM2013</t>
    </r>
  </si>
  <si>
    <t>ÚHRADA ZVLÁŠTNÍ AMB.PÉČE 2013</t>
  </si>
  <si>
    <r>
      <t>Ú</t>
    </r>
    <r>
      <rPr>
        <sz val="8"/>
        <color indexed="8"/>
        <rFont val="Calibri"/>
        <family val="2"/>
      </rPr>
      <t>SOC2013</t>
    </r>
  </si>
  <si>
    <t>ÚHRADA CENTROVÉ LÉKY 2013</t>
  </si>
  <si>
    <r>
      <t>Ú</t>
    </r>
    <r>
      <rPr>
        <sz val="8"/>
        <color indexed="8"/>
        <rFont val="Calibri"/>
        <family val="2"/>
      </rPr>
      <t>CENTRA2013</t>
    </r>
  </si>
  <si>
    <t>ÚHRADA DALŠÍ, VÝŠE NEJMENOVANÉ 2013</t>
  </si>
  <si>
    <r>
      <t>Ú</t>
    </r>
    <r>
      <rPr>
        <sz val="8"/>
        <color indexed="8"/>
        <rFont val="Calibri"/>
        <family val="2"/>
      </rPr>
      <t>OST2013</t>
    </r>
  </si>
  <si>
    <t>Plán výnosů  NsP Třinec</t>
  </si>
  <si>
    <t xml:space="preserve">Výnosy  NsP Třinec dle produkce referenčního roku </t>
  </si>
  <si>
    <t>-</t>
  </si>
  <si>
    <r>
      <t>Ú</t>
    </r>
    <r>
      <rPr>
        <sz val="8"/>
        <color indexed="8"/>
        <rFont val="Calibri"/>
        <family val="2"/>
      </rPr>
      <t>2013_HOSP</t>
    </r>
  </si>
  <si>
    <t>zahrnuta rovněž ambulantní složka a balíčky</t>
  </si>
  <si>
    <r>
      <t>Ú</t>
    </r>
    <r>
      <rPr>
        <sz val="8"/>
        <color indexed="8"/>
        <rFont val="Calibri"/>
        <family val="2"/>
      </rPr>
      <t>2013_AMB</t>
    </r>
  </si>
  <si>
    <r>
      <t>B</t>
    </r>
    <r>
      <rPr>
        <sz val="8"/>
        <color indexed="8"/>
        <rFont val="Calibri"/>
        <family val="2"/>
      </rPr>
      <t>2013</t>
    </r>
  </si>
  <si>
    <r>
      <t>Ú</t>
    </r>
    <r>
      <rPr>
        <sz val="8"/>
        <color indexed="8"/>
        <rFont val="Calibri"/>
        <family val="2"/>
      </rPr>
      <t>NÁSL2013</t>
    </r>
  </si>
  <si>
    <r>
      <t>Ú</t>
    </r>
    <r>
      <rPr>
        <sz val="8"/>
        <color indexed="8"/>
        <rFont val="Calibri"/>
        <family val="2"/>
      </rPr>
      <t>DZS2013</t>
    </r>
  </si>
  <si>
    <r>
      <t>Ú</t>
    </r>
    <r>
      <rPr>
        <sz val="8"/>
        <color indexed="8"/>
        <rFont val="Calibri"/>
        <family val="2"/>
      </rPr>
      <t>NIP2013</t>
    </r>
  </si>
  <si>
    <r>
      <t>Ú</t>
    </r>
    <r>
      <rPr>
        <sz val="8"/>
        <color indexed="8"/>
        <rFont val="Calibri"/>
        <family val="2"/>
      </rPr>
      <t>PRAKTIK2013</t>
    </r>
  </si>
  <si>
    <r>
      <t>Ú</t>
    </r>
    <r>
      <rPr>
        <sz val="8"/>
        <color indexed="8"/>
        <rFont val="Calibri"/>
        <family val="2"/>
      </rPr>
      <t>LSPP2013</t>
    </r>
  </si>
  <si>
    <r>
      <t>Ú</t>
    </r>
    <r>
      <rPr>
        <sz val="8"/>
        <color indexed="8"/>
        <rFont val="Calibri"/>
        <family val="2"/>
      </rPr>
      <t>STOM2013</t>
    </r>
  </si>
  <si>
    <r>
      <t>Ú</t>
    </r>
    <r>
      <rPr>
        <sz val="8"/>
        <color indexed="8"/>
        <rFont val="Calibri"/>
        <family val="2"/>
      </rPr>
      <t>SOC2013</t>
    </r>
  </si>
  <si>
    <r>
      <t>Ú</t>
    </r>
    <r>
      <rPr>
        <sz val="8"/>
        <color indexed="8"/>
        <rFont val="Calibri"/>
        <family val="2"/>
      </rPr>
      <t>CENTRA2013</t>
    </r>
  </si>
  <si>
    <r>
      <t>Ú</t>
    </r>
    <r>
      <rPr>
        <sz val="8"/>
        <color indexed="8"/>
        <rFont val="Calibri"/>
        <family val="2"/>
      </rPr>
      <t>OST2013</t>
    </r>
  </si>
  <si>
    <t>pojištěnci EU</t>
  </si>
  <si>
    <t>Analýza produkce nemocnic - zdravotnických zařízení zřizovaných Moravskoslezským krajem za období I.pololetí 2013</t>
  </si>
  <si>
    <t>Ú2013_HOSP</t>
  </si>
  <si>
    <t>Ú2013_AMB</t>
  </si>
  <si>
    <t>B2013</t>
  </si>
  <si>
    <t>ÚNÁSL2013</t>
  </si>
  <si>
    <t>ÚDZS2013</t>
  </si>
  <si>
    <t>ÚNIP2013</t>
  </si>
  <si>
    <t>ÚPRAKTIK2013</t>
  </si>
  <si>
    <t>ÚLSPP2013</t>
  </si>
  <si>
    <t>ÚSTOM2013</t>
  </si>
  <si>
    <t>ÚSOC2013</t>
  </si>
  <si>
    <t>ÚCENTRA2013</t>
  </si>
  <si>
    <t>ÚOST2013</t>
  </si>
  <si>
    <t>Počet stran přílohy: 7</t>
  </si>
  <si>
    <t>Příloha č. 2 k materiálu č.: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</si>
</sst>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3" fontId="5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8" fillId="18" borderId="0" xfId="0" applyFont="1" applyFill="1" applyAlignment="1">
      <alignment horizontal="center" vertical="center"/>
    </xf>
    <xf numFmtId="3" fontId="8" fillId="18" borderId="0" xfId="0" applyNumberFormat="1" applyFont="1" applyFill="1" applyAlignment="1">
      <alignment horizontal="center" vertical="center" wrapText="1"/>
    </xf>
    <xf numFmtId="0" fontId="8" fillId="18" borderId="0" xfId="0" applyFont="1" applyFill="1" applyAlignment="1">
      <alignment horizontal="center" vertical="center"/>
    </xf>
    <xf numFmtId="3" fontId="8" fillId="18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left"/>
    </xf>
    <xf numFmtId="0" fontId="3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8" fillId="18" borderId="10" xfId="0" applyFont="1" applyFill="1" applyBorder="1" applyAlignment="1">
      <alignment horizontal="center" vertical="center"/>
    </xf>
    <xf numFmtId="3" fontId="8" fillId="18" borderId="10" xfId="0" applyNumberFormat="1" applyFont="1" applyFill="1" applyBorder="1" applyAlignment="1">
      <alignment horizontal="center" vertical="center" wrapText="1"/>
    </xf>
    <xf numFmtId="0" fontId="9" fillId="33" borderId="10" xfId="48" applyFont="1" applyFill="1" applyBorder="1" applyAlignment="1">
      <alignment horizontal="left" wrapText="1"/>
      <protection/>
    </xf>
    <xf numFmtId="0" fontId="9" fillId="33" borderId="10" xfId="48" applyFont="1" applyFill="1" applyBorder="1" applyAlignment="1">
      <alignment horizontal="center"/>
      <protection/>
    </xf>
    <xf numFmtId="0" fontId="9" fillId="3" borderId="10" xfId="48" applyFont="1" applyFill="1" applyBorder="1">
      <alignment/>
      <protection/>
    </xf>
    <xf numFmtId="0" fontId="9" fillId="3" borderId="10" xfId="48" applyFont="1" applyFill="1" applyBorder="1" applyAlignment="1">
      <alignment wrapText="1"/>
      <protection/>
    </xf>
    <xf numFmtId="0" fontId="1" fillId="5" borderId="10" xfId="48" applyFill="1" applyBorder="1">
      <alignment/>
      <protection/>
    </xf>
    <xf numFmtId="4" fontId="1" fillId="5" borderId="10" xfId="48" applyNumberFormat="1" applyFont="1" applyFill="1" applyBorder="1" applyAlignment="1">
      <alignment horizontal="right"/>
      <protection/>
    </xf>
    <xf numFmtId="4" fontId="1" fillId="5" borderId="13" xfId="48" applyNumberFormat="1" applyFont="1" applyFill="1" applyBorder="1" applyAlignment="1">
      <alignment horizontal="right"/>
      <protection/>
    </xf>
    <xf numFmtId="4" fontId="1" fillId="5" borderId="14" xfId="48" applyNumberFormat="1" applyFont="1" applyFill="1" applyBorder="1" applyAlignment="1">
      <alignment horizontal="right"/>
      <protection/>
    </xf>
    <xf numFmtId="4" fontId="1" fillId="5" borderId="10" xfId="49" applyNumberFormat="1" applyFill="1" applyBorder="1" applyAlignment="1">
      <alignment horizontal="right"/>
      <protection/>
    </xf>
    <xf numFmtId="4" fontId="1" fillId="34" borderId="10" xfId="48" applyNumberFormat="1" applyFont="1" applyFill="1" applyBorder="1" applyAlignment="1">
      <alignment horizontal="right"/>
      <protection/>
    </xf>
    <xf numFmtId="0" fontId="1" fillId="35" borderId="10" xfId="48" applyFill="1" applyBorder="1">
      <alignment/>
      <protection/>
    </xf>
    <xf numFmtId="4" fontId="1" fillId="35" borderId="10" xfId="48" applyNumberFormat="1" applyFont="1" applyFill="1" applyBorder="1" applyAlignment="1">
      <alignment horizontal="right"/>
      <protection/>
    </xf>
    <xf numFmtId="4" fontId="1" fillId="35" borderId="10" xfId="48" applyNumberFormat="1" applyFont="1" applyFill="1" applyBorder="1" applyAlignment="1">
      <alignment horizontal="right" wrapText="1"/>
      <protection/>
    </xf>
    <xf numFmtId="0" fontId="1" fillId="36" borderId="10" xfId="48" applyFill="1" applyBorder="1">
      <alignment/>
      <protection/>
    </xf>
    <xf numFmtId="4" fontId="1" fillId="36" borderId="10" xfId="48" applyNumberFormat="1" applyFont="1" applyFill="1" applyBorder="1" applyAlignment="1">
      <alignment horizontal="right"/>
      <protection/>
    </xf>
    <xf numFmtId="0" fontId="1" fillId="37" borderId="10" xfId="48" applyFill="1" applyBorder="1">
      <alignment/>
      <protection/>
    </xf>
    <xf numFmtId="4" fontId="1" fillId="37" borderId="10" xfId="48" applyNumberFormat="1" applyFill="1" applyBorder="1">
      <alignment/>
      <protection/>
    </xf>
    <xf numFmtId="4" fontId="1" fillId="37" borderId="10" xfId="48" applyNumberFormat="1" applyFill="1" applyBorder="1" applyAlignment="1">
      <alignment horizontal="right"/>
      <protection/>
    </xf>
    <xf numFmtId="4" fontId="1" fillId="37" borderId="10" xfId="48" applyNumberFormat="1" applyFont="1" applyFill="1" applyBorder="1" applyAlignment="1">
      <alignment horizontal="right"/>
      <protection/>
    </xf>
    <xf numFmtId="0" fontId="1" fillId="38" borderId="10" xfId="48" applyFill="1" applyBorder="1">
      <alignment/>
      <protection/>
    </xf>
    <xf numFmtId="4" fontId="1" fillId="38" borderId="10" xfId="48" applyNumberFormat="1" applyFont="1" applyFill="1" applyBorder="1" applyAlignment="1">
      <alignment horizontal="right"/>
      <protection/>
    </xf>
    <xf numFmtId="0" fontId="1" fillId="39" borderId="10" xfId="48" applyFill="1" applyBorder="1">
      <alignment/>
      <protection/>
    </xf>
    <xf numFmtId="4" fontId="1" fillId="39" borderId="10" xfId="48" applyNumberFormat="1" applyFont="1" applyFill="1" applyBorder="1" applyAlignment="1">
      <alignment horizontal="right"/>
      <protection/>
    </xf>
    <xf numFmtId="0" fontId="9" fillId="34" borderId="10" xfId="48" applyFont="1" applyFill="1" applyBorder="1">
      <alignment/>
      <protection/>
    </xf>
    <xf numFmtId="0" fontId="1" fillId="0" borderId="0" xfId="48" applyFill="1" applyBorder="1">
      <alignment/>
      <protection/>
    </xf>
    <xf numFmtId="3" fontId="1" fillId="0" borderId="0" xfId="48" applyNumberFormat="1" applyFill="1" applyBorder="1" applyAlignment="1">
      <alignment horizontal="right"/>
      <protection/>
    </xf>
    <xf numFmtId="0" fontId="1" fillId="0" borderId="0" xfId="48" applyFill="1" applyBorder="1" applyAlignment="1">
      <alignment horizontal="right"/>
      <protection/>
    </xf>
    <xf numFmtId="0" fontId="7" fillId="0" borderId="0" xfId="46" applyFill="1" applyBorder="1">
      <alignment/>
      <protection/>
    </xf>
    <xf numFmtId="0" fontId="1" fillId="0" borderId="0" xfId="48">
      <alignment/>
      <protection/>
    </xf>
    <xf numFmtId="0" fontId="9" fillId="0" borderId="0" xfId="46" applyFont="1" applyBorder="1" applyAlignment="1">
      <alignment horizontal="center"/>
      <protection/>
    </xf>
    <xf numFmtId="0" fontId="9" fillId="0" borderId="0" xfId="46" applyFont="1" applyFill="1" applyBorder="1" applyAlignment="1">
      <alignment vertical="center" wrapText="1"/>
      <protection/>
    </xf>
    <xf numFmtId="0" fontId="9" fillId="0" borderId="10" xfId="46" applyFont="1" applyBorder="1" applyAlignment="1">
      <alignment vertical="center" wrapText="1"/>
      <protection/>
    </xf>
    <xf numFmtId="0" fontId="9" fillId="0" borderId="10" xfId="46" applyFont="1" applyFill="1" applyBorder="1" applyAlignment="1">
      <alignment vertical="center" wrapText="1"/>
      <protection/>
    </xf>
    <xf numFmtId="4" fontId="1" fillId="0" borderId="0" xfId="46" applyNumberFormat="1" applyFont="1" applyBorder="1" applyAlignment="1">
      <alignment wrapText="1"/>
      <protection/>
    </xf>
    <xf numFmtId="3" fontId="1" fillId="0" borderId="0" xfId="48" applyNumberFormat="1">
      <alignment/>
      <protection/>
    </xf>
    <xf numFmtId="4" fontId="1" fillId="0" borderId="0" xfId="48" applyNumberFormat="1">
      <alignment/>
      <protection/>
    </xf>
    <xf numFmtId="0" fontId="7" fillId="0" borderId="10" xfId="46" applyBorder="1">
      <alignment/>
      <protection/>
    </xf>
    <xf numFmtId="6" fontId="7" fillId="0" borderId="10" xfId="46" applyNumberFormat="1" applyBorder="1">
      <alignment/>
      <protection/>
    </xf>
    <xf numFmtId="6" fontId="1" fillId="0" borderId="10" xfId="46" applyNumberFormat="1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1" fillId="0" borderId="0" xfId="46" applyFont="1" applyBorder="1" applyAlignment="1">
      <alignment wrapText="1"/>
      <protection/>
    </xf>
    <xf numFmtId="0" fontId="1" fillId="35" borderId="10" xfId="46" applyFont="1" applyFill="1" applyBorder="1" applyAlignment="1">
      <alignment wrapText="1"/>
      <protection/>
    </xf>
    <xf numFmtId="0" fontId="1" fillId="0" borderId="10" xfId="46" applyFont="1" applyBorder="1" applyAlignment="1">
      <alignment wrapText="1"/>
      <protection/>
    </xf>
    <xf numFmtId="0" fontId="1" fillId="0" borderId="0" xfId="47" applyFont="1" applyBorder="1" applyAlignment="1">
      <alignment wrapText="1"/>
      <protection/>
    </xf>
    <xf numFmtId="0" fontId="7" fillId="0" borderId="10" xfId="46" applyFill="1" applyBorder="1">
      <alignment/>
      <protection/>
    </xf>
    <xf numFmtId="0" fontId="1" fillId="0" borderId="10" xfId="47" applyFont="1" applyBorder="1" applyAlignment="1">
      <alignment wrapText="1"/>
      <protection/>
    </xf>
    <xf numFmtId="0" fontId="1" fillId="33" borderId="10" xfId="46" applyFont="1" applyFill="1" applyBorder="1">
      <alignment/>
      <protection/>
    </xf>
    <xf numFmtId="6" fontId="7" fillId="33" borderId="10" xfId="46" applyNumberFormat="1" applyFill="1" applyBorder="1">
      <alignment/>
      <protection/>
    </xf>
    <xf numFmtId="6" fontId="1" fillId="33" borderId="10" xfId="46" applyNumberFormat="1" applyFont="1" applyFill="1" applyBorder="1">
      <alignment/>
      <protection/>
    </xf>
    <xf numFmtId="0" fontId="1" fillId="33" borderId="10" xfId="47" applyFont="1" applyFill="1" applyBorder="1" applyAlignment="1">
      <alignment wrapText="1"/>
      <protection/>
    </xf>
    <xf numFmtId="3" fontId="10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0" fillId="32" borderId="15" xfId="0" applyFill="1" applyBorder="1" applyAlignment="1">
      <alignment/>
    </xf>
    <xf numFmtId="3" fontId="5" fillId="32" borderId="15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5" fillId="0" borderId="13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3" fontId="8" fillId="18" borderId="16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0" fontId="9" fillId="0" borderId="13" xfId="46" applyFont="1" applyBorder="1" applyAlignment="1">
      <alignment horizontal="center"/>
      <protection/>
    </xf>
    <xf numFmtId="0" fontId="9" fillId="0" borderId="17" xfId="46" applyFont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33" borderId="13" xfId="48" applyFont="1" applyFill="1" applyBorder="1" applyAlignment="1">
      <alignment horizontal="center"/>
      <protection/>
    </xf>
    <xf numFmtId="0" fontId="9" fillId="33" borderId="17" xfId="48" applyFont="1" applyFill="1" applyBorder="1" applyAlignment="1">
      <alignment horizontal="center"/>
      <protection/>
    </xf>
    <xf numFmtId="0" fontId="9" fillId="33" borderId="14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4" fontId="1" fillId="37" borderId="13" xfId="48" applyNumberFormat="1" applyFont="1" applyFill="1" applyBorder="1" applyAlignment="1">
      <alignment horizontal="center"/>
      <protection/>
    </xf>
    <xf numFmtId="4" fontId="1" fillId="37" borderId="17" xfId="48" applyNumberFormat="1" applyFont="1" applyFill="1" applyBorder="1" applyAlignment="1">
      <alignment horizontal="center"/>
      <protection/>
    </xf>
    <xf numFmtId="4" fontId="1" fillId="37" borderId="14" xfId="48" applyNumberFormat="1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Users\skalicka\AppData\Local\Microsoft\Windows\Temporary%20Internet%20Files\OLK7A3E\V&#253;nosy_SZZKrnov_2013_K&#21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Users\skalicka\AppData\Local\Microsoft\Windows\Temporary%20Internet%20Files\OLK7A3E\V&#253;nosy_NsP_FM_2013_K&#21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Users\skalicka\AppData\Local\Microsoft\Windows\Temporary%20Internet%20Files\OLK7A3E\V&#253;nosy_NsPHav&#237;&#345;ov_2013_K&#21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Users\skalicka\AppData\Local\Microsoft\Windows\Temporary%20Internet%20Files\OLK7A3E\V&#253;nosy_NsPKarvin&#225;_2013_K&#218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r\Users\Users\skalicka\AppData\Local\Microsoft\Windows\Temporary%20Internet%20Files\OLK7A3E\V&#253;nosy_SNOpava_2013_K&#218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ovnání plán x výpočet"/>
      <sheetName val="plán tržeb 2013"/>
      <sheetName val="cenaboduambulance"/>
      <sheetName val="bodyaúhradaambulance2011"/>
      <sheetName val="Kpp"/>
      <sheetName val="DRGváhy"/>
      <sheetName val="DRG2011"/>
      <sheetName val="DRG2013"/>
    </sheetNames>
    <sheetDataSet>
      <sheetData sheetId="1">
        <row r="23">
          <cell r="E23">
            <v>18017559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1066300</v>
          </cell>
        </row>
        <row r="59">
          <cell r="E59">
            <v>139473238.01598755</v>
          </cell>
          <cell r="F59">
            <v>13274699.670093102</v>
          </cell>
          <cell r="G59">
            <v>32239077.89727795</v>
          </cell>
          <cell r="H59">
            <v>11863599.186397905</v>
          </cell>
          <cell r="J59">
            <v>24497280.47031336</v>
          </cell>
          <cell r="K59">
            <v>15713074.888295468</v>
          </cell>
        </row>
        <row r="70">
          <cell r="E70">
            <v>4661690.424720714</v>
          </cell>
          <cell r="F70">
            <v>1692560.5522511427</v>
          </cell>
          <cell r="G70">
            <v>1091721.98186793</v>
          </cell>
          <cell r="H70">
            <v>188698.30894381364</v>
          </cell>
          <cell r="J70">
            <v>365587.834852623</v>
          </cell>
          <cell r="K70">
            <v>519851.77659485006</v>
          </cell>
        </row>
        <row r="80">
          <cell r="E80">
            <v>6627696.514335442</v>
          </cell>
          <cell r="F80">
            <v>51768.31317067052</v>
          </cell>
          <cell r="G80">
            <v>263346.1242281069</v>
          </cell>
          <cell r="H80">
            <v>59418.81760480543</v>
          </cell>
          <cell r="J80">
            <v>81878.61607578413</v>
          </cell>
          <cell r="K80">
            <v>135061.94782229167</v>
          </cell>
        </row>
        <row r="84">
          <cell r="E84">
            <v>90283208.95570001</v>
          </cell>
          <cell r="F84">
            <v>5764092.49515</v>
          </cell>
          <cell r="G84">
            <v>20326093.18982</v>
          </cell>
          <cell r="H84">
            <v>5350332.1822</v>
          </cell>
          <cell r="J84">
            <v>15168227.172379952</v>
          </cell>
          <cell r="K84">
            <v>11056494.824025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rovnání plán x výpočet"/>
      <sheetName val="plán tržeb 2013"/>
      <sheetName val="cenaboduambulance"/>
      <sheetName val="bodyaúhradaambulance2011"/>
      <sheetName val="Kpp"/>
      <sheetName val="DRGváhy"/>
      <sheetName val="DRG2011"/>
      <sheetName val="DRG2013"/>
      <sheetName val="Kgamma"/>
      <sheetName val="Kbeta"/>
    </sheetNames>
    <sheetDataSet>
      <sheetData sheetId="1">
        <row r="2">
          <cell r="I2">
            <v>63103.590000000004</v>
          </cell>
        </row>
        <row r="23">
          <cell r="E23">
            <v>23800000</v>
          </cell>
          <cell r="F23">
            <v>0</v>
          </cell>
          <cell r="G23">
            <v>7465764.6</v>
          </cell>
          <cell r="H23">
            <v>936907</v>
          </cell>
          <cell r="I23">
            <v>0</v>
          </cell>
          <cell r="J23">
            <v>0</v>
          </cell>
          <cell r="K23">
            <v>3442200</v>
          </cell>
        </row>
        <row r="59">
          <cell r="E59">
            <v>197770447.6378233</v>
          </cell>
          <cell r="F59">
            <v>2634726.079252542</v>
          </cell>
          <cell r="G59">
            <v>84515995.56371179</v>
          </cell>
          <cell r="H59">
            <v>3054295.592263865</v>
          </cell>
          <cell r="J59">
            <v>16692308.475671098</v>
          </cell>
          <cell r="K59">
            <v>60534738.41907522</v>
          </cell>
        </row>
        <row r="70">
          <cell r="E70">
            <v>3507292.721920705</v>
          </cell>
          <cell r="F70">
            <v>71250.78448012206</v>
          </cell>
          <cell r="G70">
            <v>1858347.857701509</v>
          </cell>
          <cell r="H70">
            <v>54315.686072539596</v>
          </cell>
          <cell r="J70">
            <v>193513.88159140525</v>
          </cell>
          <cell r="K70">
            <v>1200178.698996922</v>
          </cell>
        </row>
        <row r="80">
          <cell r="E80">
            <v>1057098.8871145477</v>
          </cell>
          <cell r="F80">
            <v>0</v>
          </cell>
          <cell r="G80">
            <v>1977557.125707172</v>
          </cell>
          <cell r="H80">
            <v>0</v>
          </cell>
          <cell r="J80">
            <v>27534.616005611875</v>
          </cell>
          <cell r="K80">
            <v>477422.7851076406</v>
          </cell>
        </row>
        <row r="84">
          <cell r="E84">
            <v>118852305.85789998</v>
          </cell>
          <cell r="F84">
            <v>1337275.3008999997</v>
          </cell>
          <cell r="G84">
            <v>30162283.589382</v>
          </cell>
          <cell r="H84">
            <v>2070837.4032420805</v>
          </cell>
          <cell r="J84">
            <v>7384153.862199998</v>
          </cell>
          <cell r="K84">
            <v>32356203.83438521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rovnání plán x výpočet"/>
      <sheetName val="plán tržeb 2013"/>
      <sheetName val="cenaboduambulance"/>
      <sheetName val="bodyaúhradaambulance2011"/>
      <sheetName val="Kpp"/>
      <sheetName val="DRGváhy"/>
      <sheetName val="DRG2011"/>
      <sheetName val="DRG2013"/>
      <sheetName val="Kgamma"/>
      <sheetName val="Kbeta"/>
    </sheetNames>
    <sheetDataSet>
      <sheetData sheetId="1">
        <row r="2">
          <cell r="I2">
            <v>97693.2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59">
          <cell r="E59">
            <v>148408012.34387955</v>
          </cell>
          <cell r="F59">
            <v>1078232.9445336983</v>
          </cell>
          <cell r="G59">
            <v>40606723.91936109</v>
          </cell>
          <cell r="H59">
            <v>1854128.786322843</v>
          </cell>
          <cell r="J59">
            <v>9423820.768158957</v>
          </cell>
          <cell r="K59">
            <v>113522869.29625233</v>
          </cell>
        </row>
        <row r="70">
          <cell r="E70">
            <v>10896736.280274782</v>
          </cell>
          <cell r="F70">
            <v>63383.68648269667</v>
          </cell>
          <cell r="G70">
            <v>3962774.2988485056</v>
          </cell>
          <cell r="H70">
            <v>108645.92696299916</v>
          </cell>
          <cell r="J70">
            <v>729240.1772156403</v>
          </cell>
          <cell r="K70">
            <v>8886838.036430085</v>
          </cell>
        </row>
        <row r="80">
          <cell r="E80">
            <v>13286047.022400023</v>
          </cell>
          <cell r="F80">
            <v>68337.09016840823</v>
          </cell>
          <cell r="G80">
            <v>1814703.0971918087</v>
          </cell>
          <cell r="H80">
            <v>18403.12987052056</v>
          </cell>
          <cell r="J80">
            <v>546715.8613322095</v>
          </cell>
          <cell r="K80">
            <v>4913605.382257595</v>
          </cell>
        </row>
        <row r="84">
          <cell r="E84">
            <v>91219841.85550001</v>
          </cell>
          <cell r="F84">
            <v>379410.15079999994</v>
          </cell>
          <cell r="G84">
            <v>14110312.967586001</v>
          </cell>
          <cell r="H84">
            <v>1313058.9212999998</v>
          </cell>
          <cell r="J84">
            <v>6598477.3412</v>
          </cell>
          <cell r="K84">
            <v>66031451.07869999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rovnání plán x výpočet"/>
      <sheetName val="plán tržeb 2013"/>
      <sheetName val="cenaboduambulance"/>
      <sheetName val="bodyaúhradaambulance2011"/>
      <sheetName val="Kpp"/>
      <sheetName val="DRGváhy"/>
      <sheetName val="DRG2011"/>
      <sheetName val="DRG2013"/>
      <sheetName val="Kgamma"/>
      <sheetName val="Kbeta"/>
    </sheetNames>
    <sheetDataSet>
      <sheetData sheetId="1">
        <row r="23">
          <cell r="E23">
            <v>14987500</v>
          </cell>
          <cell r="F23">
            <v>0</v>
          </cell>
          <cell r="G23">
            <v>4734293</v>
          </cell>
          <cell r="H23">
            <v>0</v>
          </cell>
          <cell r="I23">
            <v>0</v>
          </cell>
          <cell r="J23">
            <v>0</v>
          </cell>
          <cell r="K23">
            <v>9028200</v>
          </cell>
        </row>
        <row r="59">
          <cell r="E59">
            <v>173811877.73585388</v>
          </cell>
          <cell r="F59">
            <v>1398950.6245071972</v>
          </cell>
          <cell r="G59">
            <v>47198757.42327214</v>
          </cell>
          <cell r="H59">
            <v>2130399.525672272</v>
          </cell>
          <cell r="I59">
            <v>0</v>
          </cell>
          <cell r="J59">
            <v>14983921.676398624</v>
          </cell>
          <cell r="K59">
            <v>133390766.72841692</v>
          </cell>
        </row>
        <row r="70">
          <cell r="E70">
            <v>5002273.216369329</v>
          </cell>
          <cell r="F70">
            <v>0</v>
          </cell>
          <cell r="G70">
            <v>1253075.6336429853</v>
          </cell>
          <cell r="H70">
            <v>34500.044559832015</v>
          </cell>
          <cell r="I70">
            <v>0</v>
          </cell>
          <cell r="J70">
            <v>126835.92307898564</v>
          </cell>
          <cell r="K70">
            <v>3004584.820464167</v>
          </cell>
        </row>
        <row r="80">
          <cell r="E80">
            <v>1337041.1838099682</v>
          </cell>
          <cell r="F80">
            <v>0</v>
          </cell>
          <cell r="G80">
            <v>956467.3917250361</v>
          </cell>
          <cell r="H80">
            <v>0</v>
          </cell>
          <cell r="J80">
            <v>116021.26313400839</v>
          </cell>
          <cell r="K80">
            <v>2952433.4658420696</v>
          </cell>
        </row>
        <row r="84">
          <cell r="E84">
            <v>83580529.90699999</v>
          </cell>
          <cell r="F84">
            <v>1541785.9604</v>
          </cell>
          <cell r="G84">
            <v>27814055.6284</v>
          </cell>
          <cell r="H84">
            <v>1180707.2702</v>
          </cell>
          <cell r="I84">
            <v>34849.5</v>
          </cell>
          <cell r="J84">
            <v>7355523.442800001</v>
          </cell>
          <cell r="K84">
            <v>82010853.5446</v>
          </cell>
        </row>
        <row r="85">
          <cell r="E85">
            <v>33296198.22</v>
          </cell>
          <cell r="F85">
            <v>9853</v>
          </cell>
          <cell r="G85">
            <v>3666230.74</v>
          </cell>
          <cell r="H85">
            <v>4403</v>
          </cell>
          <cell r="I85">
            <v>12584.96</v>
          </cell>
          <cell r="J85">
            <v>608455.78</v>
          </cell>
          <cell r="K85">
            <v>8316474.549999999</v>
          </cell>
        </row>
        <row r="86">
          <cell r="E86">
            <v>12621255.66</v>
          </cell>
          <cell r="F86">
            <v>115882.02</v>
          </cell>
          <cell r="G86">
            <v>4451121.41</v>
          </cell>
          <cell r="H86">
            <v>123337.15</v>
          </cell>
          <cell r="I86">
            <v>584.25</v>
          </cell>
          <cell r="J86">
            <v>739603.03</v>
          </cell>
          <cell r="K86">
            <v>8146445.129999999</v>
          </cell>
        </row>
        <row r="87">
          <cell r="E87">
            <v>14525448.559999999</v>
          </cell>
          <cell r="F87">
            <v>652377.79</v>
          </cell>
          <cell r="G87">
            <v>9907198.620000001</v>
          </cell>
          <cell r="H87">
            <v>1020440.6</v>
          </cell>
          <cell r="I87">
            <v>0</v>
          </cell>
          <cell r="J87">
            <v>90471.36</v>
          </cell>
          <cell r="K87">
            <v>7604801.010000001</v>
          </cell>
        </row>
        <row r="88">
          <cell r="E88">
            <v>689656.58</v>
          </cell>
          <cell r="F88">
            <v>8702.46</v>
          </cell>
          <cell r="G88">
            <v>166789</v>
          </cell>
          <cell r="H88">
            <v>10015.3</v>
          </cell>
          <cell r="I88">
            <v>0</v>
          </cell>
          <cell r="J88">
            <v>62695.08</v>
          </cell>
          <cell r="K88">
            <v>556935.76</v>
          </cell>
        </row>
        <row r="89">
          <cell r="E89">
            <v>30861.7</v>
          </cell>
          <cell r="F89">
            <v>9814.45</v>
          </cell>
          <cell r="G89">
            <v>178508.13</v>
          </cell>
          <cell r="H89">
            <v>8609.34</v>
          </cell>
          <cell r="I89">
            <v>317.3</v>
          </cell>
          <cell r="J89">
            <v>41987.6</v>
          </cell>
          <cell r="K89">
            <v>605201.81</v>
          </cell>
        </row>
        <row r="90">
          <cell r="E90">
            <v>136974</v>
          </cell>
          <cell r="F90">
            <v>4399</v>
          </cell>
          <cell r="G90">
            <v>93367</v>
          </cell>
          <cell r="H90">
            <v>3390</v>
          </cell>
          <cell r="I90">
            <v>0</v>
          </cell>
          <cell r="J90">
            <v>18228</v>
          </cell>
          <cell r="K90">
            <v>275871.44</v>
          </cell>
        </row>
        <row r="91">
          <cell r="E91">
            <v>17738.11</v>
          </cell>
          <cell r="F91">
            <v>0</v>
          </cell>
          <cell r="G91">
            <v>5481.81</v>
          </cell>
          <cell r="H91">
            <v>0</v>
          </cell>
          <cell r="I91">
            <v>0</v>
          </cell>
          <cell r="J91">
            <v>58520.39</v>
          </cell>
          <cell r="K91">
            <v>42085.98</v>
          </cell>
        </row>
        <row r="92"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rovnání plán x výpočet"/>
      <sheetName val="plán tržeb 2013"/>
      <sheetName val="cenaboduambulance"/>
      <sheetName val="bodyaúhradaambulance2011"/>
      <sheetName val="Kpp"/>
      <sheetName val="DRGváhy"/>
      <sheetName val="DRG2011"/>
      <sheetName val="DRG2013"/>
      <sheetName val="Kgamma"/>
      <sheetName val="Kbeta"/>
    </sheetNames>
    <sheetDataSet>
      <sheetData sheetId="1">
        <row r="42">
          <cell r="E42">
            <v>18984250</v>
          </cell>
          <cell r="G42">
            <v>2438883</v>
          </cell>
          <cell r="K42">
            <v>1391300</v>
          </cell>
        </row>
        <row r="71">
          <cell r="E71">
            <v>248113423.7394452</v>
          </cell>
          <cell r="F71">
            <v>6050477.282828781</v>
          </cell>
          <cell r="G71">
            <v>54045598.33563418</v>
          </cell>
          <cell r="H71">
            <v>13144862.586308857</v>
          </cell>
          <cell r="I71">
            <v>0</v>
          </cell>
          <cell r="J71">
            <v>22070099.96518306</v>
          </cell>
          <cell r="K71">
            <v>42131142.42849785</v>
          </cell>
        </row>
        <row r="82">
          <cell r="E82">
            <v>4344784.183873416</v>
          </cell>
          <cell r="F82">
            <v>153595.4212527751</v>
          </cell>
          <cell r="G82">
            <v>849915.517370281</v>
          </cell>
          <cell r="H82">
            <v>234254.98769989348</v>
          </cell>
          <cell r="I82">
            <v>0</v>
          </cell>
          <cell r="J82">
            <v>868642.8594636226</v>
          </cell>
          <cell r="K82">
            <v>971713.5950728703</v>
          </cell>
        </row>
        <row r="92">
          <cell r="E92">
            <v>3410358.6390601406</v>
          </cell>
          <cell r="F92">
            <v>57864.74724493306</v>
          </cell>
          <cell r="G92">
            <v>197342.80291047462</v>
          </cell>
          <cell r="H92">
            <v>5251.120837893493</v>
          </cell>
          <cell r="J92">
            <v>603858.5283187036</v>
          </cell>
          <cell r="K92">
            <v>991934.1377275793</v>
          </cell>
        </row>
        <row r="96">
          <cell r="E96">
            <v>176235250</v>
          </cell>
          <cell r="F96">
            <v>6633038.187085649</v>
          </cell>
          <cell r="G96">
            <v>36083740.74</v>
          </cell>
          <cell r="H96">
            <v>7953622.755685575</v>
          </cell>
          <cell r="J96">
            <v>18808170.812999997</v>
          </cell>
          <cell r="K96">
            <v>37563943.40689095</v>
          </cell>
        </row>
        <row r="101">
          <cell r="E101">
            <v>14119483</v>
          </cell>
          <cell r="F101">
            <v>136360</v>
          </cell>
          <cell r="G101">
            <v>1460806</v>
          </cell>
          <cell r="H101">
            <v>307188</v>
          </cell>
          <cell r="I101">
            <v>0</v>
          </cell>
          <cell r="J101">
            <v>288434</v>
          </cell>
          <cell r="K101">
            <v>1607344</v>
          </cell>
        </row>
        <row r="102">
          <cell r="E102">
            <v>0</v>
          </cell>
          <cell r="F102">
            <v>231735</v>
          </cell>
          <cell r="G102">
            <v>1392845</v>
          </cell>
          <cell r="H102">
            <v>247255</v>
          </cell>
          <cell r="I102">
            <v>0</v>
          </cell>
          <cell r="J102">
            <v>580429</v>
          </cell>
          <cell r="K102">
            <v>1590661</v>
          </cell>
        </row>
        <row r="105">
          <cell r="F105">
            <v>21835</v>
          </cell>
          <cell r="G105">
            <v>342556</v>
          </cell>
          <cell r="H105">
            <v>54835</v>
          </cell>
          <cell r="I105">
            <v>0</v>
          </cell>
          <cell r="J105">
            <v>107042</v>
          </cell>
          <cell r="K105">
            <v>346379</v>
          </cell>
        </row>
        <row r="106">
          <cell r="E106">
            <v>3002312</v>
          </cell>
          <cell r="F106">
            <v>106483</v>
          </cell>
          <cell r="G106">
            <v>1039172</v>
          </cell>
          <cell r="H106">
            <v>188740</v>
          </cell>
          <cell r="I106">
            <v>0</v>
          </cell>
          <cell r="J106">
            <v>384150</v>
          </cell>
          <cell r="K106">
            <v>1079731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E108">
            <v>5486110</v>
          </cell>
          <cell r="G108">
            <v>1499487</v>
          </cell>
          <cell r="H108">
            <v>0</v>
          </cell>
          <cell r="I108">
            <v>0</v>
          </cell>
          <cell r="J108">
            <v>0</v>
          </cell>
        </row>
        <row r="109">
          <cell r="E109">
            <v>6952780</v>
          </cell>
          <cell r="F109">
            <v>179653</v>
          </cell>
          <cell r="G109">
            <v>3707358</v>
          </cell>
          <cell r="H109">
            <v>2050177</v>
          </cell>
          <cell r="I109">
            <v>438</v>
          </cell>
          <cell r="J109">
            <v>440762</v>
          </cell>
          <cell r="K109">
            <v>1492909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2" max="2" width="11.140625" style="0" bestFit="1" customWidth="1"/>
    <col min="3" max="3" width="13.28125" style="0" bestFit="1" customWidth="1"/>
    <col min="4" max="4" width="10.8515625" style="0" bestFit="1" customWidth="1"/>
    <col min="5" max="5" width="13.28125" style="0" bestFit="1" customWidth="1"/>
    <col min="6" max="6" width="10.8515625" style="0" bestFit="1" customWidth="1"/>
    <col min="7" max="7" width="8.421875" style="0" bestFit="1" customWidth="1"/>
    <col min="8" max="8" width="12.00390625" style="0" bestFit="1" customWidth="1"/>
    <col min="9" max="10" width="13.28125" style="0" bestFit="1" customWidth="1"/>
    <col min="11" max="11" width="11.57421875" style="0" hidden="1" customWidth="1"/>
  </cols>
  <sheetData>
    <row r="1" ht="15.75">
      <c r="A1" s="69" t="s">
        <v>111</v>
      </c>
    </row>
    <row r="2" ht="15.75">
      <c r="A2" s="70" t="s">
        <v>110</v>
      </c>
    </row>
    <row r="3" ht="17.25" customHeight="1" thickBot="1">
      <c r="A3" t="s">
        <v>97</v>
      </c>
    </row>
    <row r="4" ht="15.75" thickBot="1">
      <c r="A4" s="5" t="s">
        <v>2</v>
      </c>
    </row>
    <row r="5" spans="1:11" ht="15.75">
      <c r="A5" s="6" t="s">
        <v>37</v>
      </c>
      <c r="B5" s="6" t="s">
        <v>38</v>
      </c>
      <c r="C5" s="7" t="s">
        <v>48</v>
      </c>
      <c r="D5" s="7" t="s">
        <v>49</v>
      </c>
      <c r="E5" s="7" t="s">
        <v>42</v>
      </c>
      <c r="F5" s="7" t="s">
        <v>50</v>
      </c>
      <c r="G5" s="7" t="s">
        <v>51</v>
      </c>
      <c r="H5" s="7" t="s">
        <v>52</v>
      </c>
      <c r="I5" s="7" t="s">
        <v>44</v>
      </c>
      <c r="J5" s="7" t="s">
        <v>39</v>
      </c>
      <c r="K5" s="7" t="s">
        <v>40</v>
      </c>
    </row>
    <row r="6" spans="1:11" ht="15">
      <c r="A6" s="71" t="s">
        <v>53</v>
      </c>
      <c r="B6" s="71"/>
      <c r="C6" s="16"/>
      <c r="D6" s="16"/>
      <c r="E6" s="16"/>
      <c r="F6" s="16"/>
      <c r="G6" s="16"/>
      <c r="H6" s="16"/>
      <c r="I6" s="16"/>
      <c r="J6" s="11"/>
      <c r="K6" s="71"/>
    </row>
    <row r="7" spans="1:11" ht="15">
      <c r="A7" s="72" t="s">
        <v>54</v>
      </c>
      <c r="B7" s="71"/>
      <c r="C7" s="16">
        <v>358584397.73</v>
      </c>
      <c r="D7" s="16">
        <v>4558397.67</v>
      </c>
      <c r="E7" s="16">
        <v>124292784</v>
      </c>
      <c r="F7" s="16">
        <v>5895268</v>
      </c>
      <c r="G7" s="16">
        <v>65000</v>
      </c>
      <c r="H7" s="16">
        <v>27286330.400000002</v>
      </c>
      <c r="I7" s="16">
        <v>103562822.2</v>
      </c>
      <c r="J7" s="86">
        <v>624245000</v>
      </c>
      <c r="K7" s="71"/>
    </row>
    <row r="8" spans="1:11" ht="15">
      <c r="A8" s="71" t="s">
        <v>55</v>
      </c>
      <c r="B8" s="71"/>
      <c r="C8" s="16"/>
      <c r="D8" s="16"/>
      <c r="E8" s="16"/>
      <c r="F8" s="16"/>
      <c r="G8" s="16"/>
      <c r="H8" s="16"/>
      <c r="I8" s="16"/>
      <c r="J8" s="16"/>
      <c r="K8" s="71"/>
    </row>
    <row r="9" spans="1:11" ht="15">
      <c r="A9" s="15" t="s">
        <v>56</v>
      </c>
      <c r="B9" s="1" t="s">
        <v>57</v>
      </c>
      <c r="C9" s="16">
        <v>189484804.47</v>
      </c>
      <c r="D9" s="16">
        <v>3148280.99</v>
      </c>
      <c r="E9" s="16">
        <v>73038822.7</v>
      </c>
      <c r="F9" s="16">
        <v>2477492.78</v>
      </c>
      <c r="G9" s="16">
        <v>65000</v>
      </c>
      <c r="H9" s="16">
        <v>18117131.78</v>
      </c>
      <c r="I9" s="16">
        <v>60054011.52</v>
      </c>
      <c r="J9" s="16">
        <f aca="true" t="shared" si="0" ref="J9:J20">SUM(C9:I9)</f>
        <v>346385544.24</v>
      </c>
      <c r="K9" s="73"/>
    </row>
    <row r="10" spans="1:11" ht="15">
      <c r="A10" s="15" t="s">
        <v>58</v>
      </c>
      <c r="B10" s="1" t="s">
        <v>59</v>
      </c>
      <c r="C10" s="16">
        <v>110590198.09</v>
      </c>
      <c r="D10" s="16">
        <v>1204193.48</v>
      </c>
      <c r="E10" s="16">
        <v>34692933.3</v>
      </c>
      <c r="F10" s="16">
        <v>2312667.12</v>
      </c>
      <c r="G10" s="16"/>
      <c r="H10" s="16">
        <v>7168170.42</v>
      </c>
      <c r="I10" s="16">
        <v>31949403.98</v>
      </c>
      <c r="J10" s="16">
        <f t="shared" si="0"/>
        <v>187917566.39</v>
      </c>
      <c r="K10" s="73"/>
    </row>
    <row r="11" spans="1:11" ht="15">
      <c r="A11" s="15" t="s">
        <v>60</v>
      </c>
      <c r="B11" s="1" t="s">
        <v>61</v>
      </c>
      <c r="C11" s="16">
        <v>48831208.17</v>
      </c>
      <c r="D11" s="16">
        <v>201923.2</v>
      </c>
      <c r="E11" s="16">
        <v>14674091</v>
      </c>
      <c r="F11" s="16">
        <v>1095108.1</v>
      </c>
      <c r="G11" s="16"/>
      <c r="H11" s="16">
        <v>1867963.2</v>
      </c>
      <c r="I11" s="16">
        <v>10192403.7</v>
      </c>
      <c r="J11" s="16">
        <f t="shared" si="0"/>
        <v>76862697.37</v>
      </c>
      <c r="K11" s="71"/>
    </row>
    <row r="12" spans="1:11" ht="15">
      <c r="A12" s="15" t="s">
        <v>62</v>
      </c>
      <c r="B12" s="1" t="s">
        <v>63</v>
      </c>
      <c r="C12" s="16">
        <v>9368187</v>
      </c>
      <c r="D12" s="16">
        <v>0</v>
      </c>
      <c r="E12" s="16">
        <v>1756937</v>
      </c>
      <c r="F12" s="16">
        <v>0</v>
      </c>
      <c r="G12" s="16">
        <v>0</v>
      </c>
      <c r="H12" s="16">
        <v>107065</v>
      </c>
      <c r="I12" s="16">
        <v>1273003</v>
      </c>
      <c r="J12" s="16">
        <f t="shared" si="0"/>
        <v>12505192</v>
      </c>
      <c r="K12" s="71"/>
    </row>
    <row r="13" spans="1:11" ht="15">
      <c r="A13" s="15" t="s">
        <v>64</v>
      </c>
      <c r="B13" s="1" t="s">
        <v>65</v>
      </c>
      <c r="C13" s="16"/>
      <c r="D13" s="16"/>
      <c r="E13" s="16"/>
      <c r="F13" s="16"/>
      <c r="G13" s="16"/>
      <c r="H13" s="16"/>
      <c r="I13" s="16"/>
      <c r="J13" s="16">
        <f t="shared" si="0"/>
        <v>0</v>
      </c>
      <c r="K13" s="71"/>
    </row>
    <row r="14" spans="1:11" ht="15">
      <c r="A14" s="15" t="s">
        <v>66</v>
      </c>
      <c r="B14" s="1" t="s">
        <v>67</v>
      </c>
      <c r="C14" s="16"/>
      <c r="D14" s="16"/>
      <c r="E14" s="16"/>
      <c r="F14" s="16"/>
      <c r="G14" s="16"/>
      <c r="H14" s="16"/>
      <c r="I14" s="16"/>
      <c r="J14" s="16">
        <f t="shared" si="0"/>
        <v>0</v>
      </c>
      <c r="K14" s="71"/>
    </row>
    <row r="15" spans="1:11" ht="15">
      <c r="A15" s="15" t="s">
        <v>68</v>
      </c>
      <c r="B15" s="1" t="s">
        <v>69</v>
      </c>
      <c r="C15" s="16">
        <v>310000</v>
      </c>
      <c r="D15" s="16">
        <v>4000</v>
      </c>
      <c r="E15" s="16">
        <v>130000</v>
      </c>
      <c r="F15" s="16">
        <v>10000</v>
      </c>
      <c r="G15" s="16">
        <v>0</v>
      </c>
      <c r="H15" s="16">
        <v>26000</v>
      </c>
      <c r="I15" s="16">
        <v>94000</v>
      </c>
      <c r="J15" s="16">
        <f t="shared" si="0"/>
        <v>574000</v>
      </c>
      <c r="K15" s="71"/>
    </row>
    <row r="16" spans="1:11" ht="15">
      <c r="A16" s="15" t="s">
        <v>70</v>
      </c>
      <c r="B16" s="1" t="s">
        <v>71</v>
      </c>
      <c r="C16" s="16"/>
      <c r="D16" s="16"/>
      <c r="E16" s="16"/>
      <c r="F16" s="16"/>
      <c r="G16" s="16"/>
      <c r="H16" s="16"/>
      <c r="I16" s="16"/>
      <c r="J16" s="16">
        <f t="shared" si="0"/>
        <v>0</v>
      </c>
      <c r="K16" s="71"/>
    </row>
    <row r="17" spans="1:11" ht="15">
      <c r="A17" s="15" t="s">
        <v>72</v>
      </c>
      <c r="B17" s="1" t="s">
        <v>73</v>
      </c>
      <c r="C17" s="16"/>
      <c r="D17" s="16"/>
      <c r="E17" s="16"/>
      <c r="F17" s="16"/>
      <c r="G17" s="16"/>
      <c r="H17" s="16"/>
      <c r="I17" s="16"/>
      <c r="J17" s="16">
        <f t="shared" si="0"/>
        <v>0</v>
      </c>
      <c r="K17" s="71"/>
    </row>
    <row r="18" spans="1:11" ht="15">
      <c r="A18" s="15" t="s">
        <v>74</v>
      </c>
      <c r="B18" s="1" t="s">
        <v>75</v>
      </c>
      <c r="C18" s="16"/>
      <c r="D18" s="16"/>
      <c r="E18" s="16"/>
      <c r="F18" s="16"/>
      <c r="G18" s="16"/>
      <c r="H18" s="16"/>
      <c r="I18" s="16"/>
      <c r="J18" s="16">
        <f t="shared" si="0"/>
        <v>0</v>
      </c>
      <c r="K18" s="71"/>
    </row>
    <row r="19" spans="1:11" ht="15">
      <c r="A19" s="15" t="s">
        <v>76</v>
      </c>
      <c r="B19" s="1" t="s">
        <v>77</v>
      </c>
      <c r="C19" s="16"/>
      <c r="D19" s="16"/>
      <c r="E19" s="16"/>
      <c r="F19" s="16"/>
      <c r="G19" s="16"/>
      <c r="H19" s="16"/>
      <c r="I19" s="16"/>
      <c r="J19" s="16">
        <f t="shared" si="0"/>
        <v>0</v>
      </c>
      <c r="K19" s="71"/>
    </row>
    <row r="20" spans="1:11" ht="15">
      <c r="A20" s="15" t="s">
        <v>78</v>
      </c>
      <c r="B20" s="1" t="s">
        <v>79</v>
      </c>
      <c r="C20" s="16"/>
      <c r="D20" s="16"/>
      <c r="E20" s="16"/>
      <c r="F20" s="16"/>
      <c r="G20" s="16"/>
      <c r="H20" s="16"/>
      <c r="I20" s="16"/>
      <c r="J20" s="16">
        <f t="shared" si="0"/>
        <v>0</v>
      </c>
      <c r="K20" s="71"/>
    </row>
    <row r="21" spans="3:10" ht="15">
      <c r="C21" s="2"/>
      <c r="D21" s="2"/>
      <c r="E21" s="2"/>
      <c r="F21" s="2"/>
      <c r="G21" s="2"/>
      <c r="H21" s="2"/>
      <c r="I21" s="2"/>
      <c r="J21" s="2"/>
    </row>
    <row r="22" ht="15.75" thickBot="1"/>
    <row r="23" ht="15.75" thickBot="1">
      <c r="A23" s="5" t="s">
        <v>3</v>
      </c>
    </row>
    <row r="24" spans="1:11" ht="15.75">
      <c r="A24" s="6" t="s">
        <v>37</v>
      </c>
      <c r="B24" s="6" t="s">
        <v>38</v>
      </c>
      <c r="C24" s="7" t="s">
        <v>48</v>
      </c>
      <c r="D24" s="7" t="s">
        <v>49</v>
      </c>
      <c r="E24" s="7" t="s">
        <v>42</v>
      </c>
      <c r="F24" s="7" t="s">
        <v>50</v>
      </c>
      <c r="G24" s="7" t="s">
        <v>51</v>
      </c>
      <c r="H24" s="7" t="s">
        <v>52</v>
      </c>
      <c r="I24" s="7" t="s">
        <v>44</v>
      </c>
      <c r="J24" s="7" t="s">
        <v>39</v>
      </c>
      <c r="K24" s="7" t="s">
        <v>40</v>
      </c>
    </row>
    <row r="25" spans="1:11" ht="15">
      <c r="A25" s="71" t="s">
        <v>53</v>
      </c>
      <c r="B25" s="71"/>
      <c r="C25" s="16"/>
      <c r="D25" s="16"/>
      <c r="E25" s="16"/>
      <c r="F25" s="16"/>
      <c r="G25" s="16"/>
      <c r="H25" s="16"/>
      <c r="I25" s="16"/>
      <c r="J25" s="71"/>
      <c r="K25" s="71"/>
    </row>
    <row r="26" spans="1:11" ht="15">
      <c r="A26" s="72" t="s">
        <v>54</v>
      </c>
      <c r="B26" s="71"/>
      <c r="C26" s="16">
        <f>SUM(C28:C39)</f>
        <v>353501889.2147585</v>
      </c>
      <c r="D26" s="16">
        <f aca="true" t="shared" si="1" ref="D26:I26">SUM(D28:D39)</f>
        <v>4079664.724632663</v>
      </c>
      <c r="E26" s="16">
        <f t="shared" si="1"/>
        <v>128468458.98650247</v>
      </c>
      <c r="F26" s="16">
        <f t="shared" si="1"/>
        <v>6214705.931578485</v>
      </c>
      <c r="G26" s="16">
        <f>'[2]plán tržeb 2013'!I2</f>
        <v>63103.590000000004</v>
      </c>
      <c r="H26" s="16">
        <f t="shared" si="1"/>
        <v>24571146.555468112</v>
      </c>
      <c r="I26" s="16">
        <f t="shared" si="1"/>
        <v>99295332.55756499</v>
      </c>
      <c r="J26" s="86">
        <f>SUM(C26:I26)</f>
        <v>616194301.5605052</v>
      </c>
      <c r="K26" s="71"/>
    </row>
    <row r="27" spans="1:11" ht="15">
      <c r="A27" s="71" t="s">
        <v>55</v>
      </c>
      <c r="B27" s="71"/>
      <c r="C27" s="16"/>
      <c r="D27" s="16"/>
      <c r="E27" s="16"/>
      <c r="F27" s="16"/>
      <c r="G27" s="16"/>
      <c r="H27" s="16"/>
      <c r="I27" s="16"/>
      <c r="J27" s="16">
        <f>SUM(C27:I27)</f>
        <v>0</v>
      </c>
      <c r="K27" s="71"/>
    </row>
    <row r="28" spans="1:11" ht="15">
      <c r="A28" s="15" t="s">
        <v>56</v>
      </c>
      <c r="B28" s="1" t="s">
        <v>57</v>
      </c>
      <c r="C28" s="16">
        <f>'[2]plán tržeb 2013'!E59+'[2]plán tržeb 2013'!E70+'[2]plán tržeb 2013'!E80</f>
        <v>202334839.24685857</v>
      </c>
      <c r="D28" s="16">
        <f>'[2]plán tržeb 2013'!F59+'[2]plán tržeb 2013'!F70+'[2]plán tržeb 2013'!F80</f>
        <v>2705976.863732664</v>
      </c>
      <c r="E28" s="16">
        <f>'[2]plán tržeb 2013'!G59+'[2]plán tržeb 2013'!G70+'[2]plán tržeb 2013'!G80</f>
        <v>88351900.54712048</v>
      </c>
      <c r="F28" s="16">
        <f>'[2]plán tržeb 2013'!H59+'[2]plán tržeb 2013'!H70+'[2]plán tržeb 2013'!H80</f>
        <v>3108611.2783364044</v>
      </c>
      <c r="G28" s="16">
        <f>'[2]plán tržeb 2013'!I59+'[2]plán tržeb 2013'!I70+'[2]plán tržeb 2013'!I80</f>
        <v>0</v>
      </c>
      <c r="H28" s="16">
        <f>'[2]plán tržeb 2013'!J59+'[2]plán tržeb 2013'!J70+'[2]plán tržeb 2013'!J80</f>
        <v>16913356.973268114</v>
      </c>
      <c r="I28" s="16">
        <f>'[2]plán tržeb 2013'!K59+'[2]plán tržeb 2013'!K70+'[2]plán tržeb 2013'!K80</f>
        <v>62212339.90317979</v>
      </c>
      <c r="J28" s="16">
        <f>SUM(C28:I28)</f>
        <v>375627024.812496</v>
      </c>
      <c r="K28" s="73"/>
    </row>
    <row r="29" spans="1:11" ht="15">
      <c r="A29" s="15" t="s">
        <v>58</v>
      </c>
      <c r="B29" s="1" t="s">
        <v>59</v>
      </c>
      <c r="C29" s="16">
        <f>'[2]plán tržeb 2013'!E84</f>
        <v>118852305.85789998</v>
      </c>
      <c r="D29" s="16">
        <f>'[2]plán tržeb 2013'!F84</f>
        <v>1337275.3008999997</v>
      </c>
      <c r="E29" s="16">
        <f>'[2]plán tržeb 2013'!G84</f>
        <v>30162283.589382</v>
      </c>
      <c r="F29" s="16">
        <f>'[2]plán tržeb 2013'!H84</f>
        <v>2070837.4032420805</v>
      </c>
      <c r="G29" s="16">
        <f>'[2]plán tržeb 2013'!I84</f>
        <v>0</v>
      </c>
      <c r="H29" s="16">
        <f>'[2]plán tržeb 2013'!J84</f>
        <v>7384153.862199998</v>
      </c>
      <c r="I29" s="16">
        <f>'[2]plán tržeb 2013'!K84</f>
        <v>32356203.83438521</v>
      </c>
      <c r="J29" s="16">
        <f aca="true" t="shared" si="2" ref="J29:J38">SUM(C29:I29)</f>
        <v>192163059.84800926</v>
      </c>
      <c r="K29" s="73"/>
    </row>
    <row r="30" spans="1:11" ht="15">
      <c r="A30" s="15" t="s">
        <v>60</v>
      </c>
      <c r="B30" s="1" t="s">
        <v>61</v>
      </c>
      <c r="C30" s="16">
        <f>'[2]plán tržeb 2013'!E23</f>
        <v>23800000</v>
      </c>
      <c r="D30" s="16">
        <f>'[2]plán tržeb 2013'!F23</f>
        <v>0</v>
      </c>
      <c r="E30" s="16">
        <f>'[2]plán tržeb 2013'!G23</f>
        <v>7465764.6</v>
      </c>
      <c r="F30" s="16">
        <f>'[2]plán tržeb 2013'!H23</f>
        <v>936907</v>
      </c>
      <c r="G30" s="16">
        <f>'[2]plán tržeb 2013'!I23</f>
        <v>0</v>
      </c>
      <c r="H30" s="16">
        <f>'[2]plán tržeb 2013'!J23</f>
        <v>0</v>
      </c>
      <c r="I30" s="16">
        <f>'[2]plán tržeb 2013'!K23</f>
        <v>3442200</v>
      </c>
      <c r="J30" s="16">
        <f t="shared" si="2"/>
        <v>35644871.6</v>
      </c>
      <c r="K30" s="71"/>
    </row>
    <row r="31" spans="1:11" ht="15">
      <c r="A31" s="15" t="s">
        <v>62</v>
      </c>
      <c r="B31" s="1" t="s">
        <v>63</v>
      </c>
      <c r="C31" s="16">
        <v>8212591.9</v>
      </c>
      <c r="D31" s="16">
        <v>0</v>
      </c>
      <c r="E31" s="16">
        <v>2173069.8</v>
      </c>
      <c r="F31" s="16">
        <v>40385</v>
      </c>
      <c r="G31" s="16">
        <v>0</v>
      </c>
      <c r="H31" s="16">
        <v>96884.7</v>
      </c>
      <c r="I31" s="16">
        <v>1190596.8</v>
      </c>
      <c r="J31" s="16">
        <f t="shared" si="2"/>
        <v>11713528.2</v>
      </c>
      <c r="K31" s="71"/>
    </row>
    <row r="32" spans="1:11" ht="15">
      <c r="A32" s="15" t="s">
        <v>64</v>
      </c>
      <c r="B32" s="1" t="s">
        <v>65</v>
      </c>
      <c r="C32" s="16">
        <v>0</v>
      </c>
      <c r="D32" s="16">
        <v>12191.07</v>
      </c>
      <c r="E32" s="16">
        <v>0</v>
      </c>
      <c r="F32" s="16">
        <v>9378.12</v>
      </c>
      <c r="G32" s="16">
        <v>0</v>
      </c>
      <c r="H32" s="16">
        <v>54934.27</v>
      </c>
      <c r="I32" s="16">
        <v>0</v>
      </c>
      <c r="J32" s="16">
        <f t="shared" si="2"/>
        <v>76503.45999999999</v>
      </c>
      <c r="K32" s="71"/>
    </row>
    <row r="33" spans="1:11" ht="15">
      <c r="A33" s="15" t="s">
        <v>66</v>
      </c>
      <c r="B33" s="1" t="s">
        <v>67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f t="shared" si="2"/>
        <v>0</v>
      </c>
      <c r="K33" s="71"/>
    </row>
    <row r="34" spans="1:11" ht="15">
      <c r="A34" s="15" t="s">
        <v>68</v>
      </c>
      <c r="B34" s="1" t="s">
        <v>69</v>
      </c>
      <c r="C34" s="16">
        <v>302152.21</v>
      </c>
      <c r="D34" s="16">
        <v>4597.82</v>
      </c>
      <c r="E34" s="16">
        <v>130235.45</v>
      </c>
      <c r="F34" s="16">
        <v>9902.46</v>
      </c>
      <c r="G34" s="16">
        <v>0</v>
      </c>
      <c r="H34" s="16">
        <v>25615.55</v>
      </c>
      <c r="I34" s="16">
        <v>93596.02</v>
      </c>
      <c r="J34" s="16">
        <f t="shared" si="2"/>
        <v>566099.51</v>
      </c>
      <c r="K34" s="71"/>
    </row>
    <row r="35" spans="1:11" ht="15">
      <c r="A35" s="15" t="s">
        <v>70</v>
      </c>
      <c r="B35" s="1" t="s">
        <v>71</v>
      </c>
      <c r="C35" s="16">
        <v>0</v>
      </c>
      <c r="D35" s="16">
        <v>14272.67</v>
      </c>
      <c r="E35" s="16">
        <v>0</v>
      </c>
      <c r="F35" s="16">
        <v>32229.67</v>
      </c>
      <c r="G35" s="16">
        <v>0</v>
      </c>
      <c r="H35" s="16">
        <v>75289.2</v>
      </c>
      <c r="I35" s="16">
        <v>0</v>
      </c>
      <c r="J35" s="16">
        <f t="shared" si="2"/>
        <v>121791.54</v>
      </c>
      <c r="K35" s="71"/>
    </row>
    <row r="36" spans="1:11" ht="15">
      <c r="A36" s="15" t="s">
        <v>72</v>
      </c>
      <c r="B36" s="1" t="s">
        <v>73</v>
      </c>
      <c r="C36" s="16">
        <v>0</v>
      </c>
      <c r="D36" s="16">
        <v>5351</v>
      </c>
      <c r="E36" s="16">
        <v>135991</v>
      </c>
      <c r="F36" s="16">
        <v>6455</v>
      </c>
      <c r="G36" s="16">
        <v>0</v>
      </c>
      <c r="H36" s="16">
        <v>20912</v>
      </c>
      <c r="I36" s="16">
        <v>0</v>
      </c>
      <c r="J36" s="16">
        <f t="shared" si="2"/>
        <v>168709</v>
      </c>
      <c r="K36" s="71"/>
    </row>
    <row r="37" spans="1:11" ht="15">
      <c r="A37" s="15" t="s">
        <v>74</v>
      </c>
      <c r="B37" s="1" t="s">
        <v>75</v>
      </c>
      <c r="C37" s="16">
        <v>0</v>
      </c>
      <c r="D37" s="16">
        <v>0</v>
      </c>
      <c r="E37" s="16">
        <v>49214</v>
      </c>
      <c r="F37" s="16">
        <v>0</v>
      </c>
      <c r="G37" s="16">
        <v>0</v>
      </c>
      <c r="H37" s="16">
        <v>0</v>
      </c>
      <c r="I37" s="16">
        <v>396</v>
      </c>
      <c r="J37" s="16">
        <f t="shared" si="2"/>
        <v>49610</v>
      </c>
      <c r="K37" s="71"/>
    </row>
    <row r="38" spans="1:11" ht="15">
      <c r="A38" s="15" t="s">
        <v>76</v>
      </c>
      <c r="B38" s="1" t="s">
        <v>77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f t="shared" si="2"/>
        <v>0</v>
      </c>
      <c r="K38" s="71"/>
    </row>
    <row r="39" spans="1:11" ht="15">
      <c r="A39" s="15" t="s">
        <v>78</v>
      </c>
      <c r="B39" s="1" t="s">
        <v>79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f>SUM(C39:I39)</f>
        <v>0</v>
      </c>
      <c r="K39" s="71"/>
    </row>
    <row r="40" spans="3:10" ht="15">
      <c r="C40" s="2"/>
      <c r="D40" s="2"/>
      <c r="E40" s="2"/>
      <c r="F40" s="2"/>
      <c r="G40" s="2"/>
      <c r="H40" s="2"/>
      <c r="I40" s="2"/>
      <c r="J40" s="2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64.421875" style="0" bestFit="1" customWidth="1"/>
    <col min="2" max="2" width="11.140625" style="0" bestFit="1" customWidth="1"/>
    <col min="3" max="3" width="13.28125" style="0" bestFit="1" customWidth="1"/>
    <col min="4" max="6" width="12.00390625" style="0" bestFit="1" customWidth="1"/>
    <col min="7" max="7" width="8.421875" style="0" bestFit="1" customWidth="1"/>
    <col min="8" max="9" width="12.00390625" style="0" bestFit="1" customWidth="1"/>
    <col min="10" max="10" width="13.28125" style="0" bestFit="1" customWidth="1"/>
    <col min="11" max="11" width="11.57421875" style="0" hidden="1" customWidth="1"/>
  </cols>
  <sheetData>
    <row r="1" ht="15.75" thickBot="1">
      <c r="A1" s="5" t="s">
        <v>0</v>
      </c>
    </row>
    <row r="2" spans="1:11" ht="15.75">
      <c r="A2" s="6" t="s">
        <v>37</v>
      </c>
      <c r="B2" s="6" t="s">
        <v>38</v>
      </c>
      <c r="C2" s="7" t="s">
        <v>48</v>
      </c>
      <c r="D2" s="7" t="s">
        <v>49</v>
      </c>
      <c r="E2" s="7" t="s">
        <v>42</v>
      </c>
      <c r="F2" s="7" t="s">
        <v>50</v>
      </c>
      <c r="G2" s="7" t="s">
        <v>51</v>
      </c>
      <c r="H2" s="7" t="s">
        <v>52</v>
      </c>
      <c r="I2" s="7" t="s">
        <v>44</v>
      </c>
      <c r="J2" s="7" t="s">
        <v>39</v>
      </c>
      <c r="K2" s="7" t="s">
        <v>40</v>
      </c>
    </row>
    <row r="3" spans="1:11" ht="15">
      <c r="A3" s="71" t="s">
        <v>53</v>
      </c>
      <c r="B3" s="71"/>
      <c r="C3" s="16"/>
      <c r="D3" s="16"/>
      <c r="E3" s="16"/>
      <c r="F3" s="16"/>
      <c r="G3" s="16"/>
      <c r="H3" s="16"/>
      <c r="I3" s="16"/>
      <c r="J3" s="16"/>
      <c r="K3" s="71"/>
    </row>
    <row r="4" spans="1:11" ht="15">
      <c r="A4" s="72" t="s">
        <v>54</v>
      </c>
      <c r="B4" s="71"/>
      <c r="C4" s="16">
        <v>337643236.9412</v>
      </c>
      <c r="D4" s="16">
        <v>20566022.56</v>
      </c>
      <c r="E4" s="16">
        <v>61392946.5</v>
      </c>
      <c r="F4" s="16">
        <v>20208641.3578</v>
      </c>
      <c r="G4" s="16">
        <v>8143.46</v>
      </c>
      <c r="H4" s="16">
        <v>40823473.019999996</v>
      </c>
      <c r="I4" s="16">
        <v>29647847.56</v>
      </c>
      <c r="J4" s="86">
        <f aca="true" t="shared" si="0" ref="J4:J17">SUM(C4:I4)</f>
        <v>510290311.399</v>
      </c>
      <c r="K4" s="71"/>
    </row>
    <row r="5" spans="1:11" ht="15">
      <c r="A5" s="71" t="s">
        <v>55</v>
      </c>
      <c r="B5" s="71"/>
      <c r="C5" s="16"/>
      <c r="D5" s="16"/>
      <c r="E5" s="16"/>
      <c r="F5" s="16"/>
      <c r="G5" s="16"/>
      <c r="H5" s="16"/>
      <c r="I5" s="16"/>
      <c r="J5" s="16"/>
      <c r="K5" s="71"/>
    </row>
    <row r="6" spans="1:11" ht="15">
      <c r="A6" s="15" t="s">
        <v>56</v>
      </c>
      <c r="B6" s="1" t="s">
        <v>57</v>
      </c>
      <c r="C6" s="16">
        <v>149937539</v>
      </c>
      <c r="D6" s="16">
        <v>15019028.535514915</v>
      </c>
      <c r="E6" s="16">
        <v>33594146.00337399</v>
      </c>
      <c r="F6" s="16">
        <v>12111669.97298395</v>
      </c>
      <c r="G6" s="16">
        <v>0</v>
      </c>
      <c r="H6" s="16">
        <v>24944746.921241768</v>
      </c>
      <c r="I6" s="16">
        <v>16367988.612712609</v>
      </c>
      <c r="J6" s="16">
        <f t="shared" si="0"/>
        <v>251975119.04582724</v>
      </c>
      <c r="K6" s="73"/>
    </row>
    <row r="7" spans="1:11" ht="15">
      <c r="A7" s="15" t="s">
        <v>58</v>
      </c>
      <c r="B7" s="1" t="s">
        <v>59</v>
      </c>
      <c r="C7" s="16">
        <v>82238254.0109</v>
      </c>
      <c r="D7" s="16">
        <v>4701168.3264999995</v>
      </c>
      <c r="E7" s="16">
        <v>16530466.623000003</v>
      </c>
      <c r="F7" s="16">
        <v>4726789.665200001</v>
      </c>
      <c r="G7" s="16">
        <v>6677</v>
      </c>
      <c r="H7" s="16">
        <v>14096488.379900001</v>
      </c>
      <c r="I7" s="16">
        <v>9557197.866899999</v>
      </c>
      <c r="J7" s="16">
        <f t="shared" si="0"/>
        <v>131857041.87240002</v>
      </c>
      <c r="K7" s="73"/>
    </row>
    <row r="8" spans="1:11" ht="15">
      <c r="A8" s="15" t="s">
        <v>60</v>
      </c>
      <c r="B8" s="1" t="s">
        <v>61</v>
      </c>
      <c r="C8" s="16">
        <v>18017559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1066300</v>
      </c>
      <c r="J8" s="16">
        <f t="shared" si="0"/>
        <v>19083859</v>
      </c>
      <c r="K8" s="71"/>
    </row>
    <row r="9" spans="1:11" ht="15">
      <c r="A9" s="15" t="s">
        <v>62</v>
      </c>
      <c r="B9" s="1" t="s">
        <v>63</v>
      </c>
      <c r="C9" s="16">
        <v>62039120</v>
      </c>
      <c r="D9" s="16">
        <v>2007761</v>
      </c>
      <c r="E9" s="16">
        <v>4756732</v>
      </c>
      <c r="F9" s="16">
        <v>1969556</v>
      </c>
      <c r="G9" s="16">
        <v>0</v>
      </c>
      <c r="H9" s="16">
        <v>3476453</v>
      </c>
      <c r="I9" s="16">
        <v>3155327</v>
      </c>
      <c r="J9" s="16">
        <f t="shared" si="0"/>
        <v>77404949</v>
      </c>
      <c r="K9" s="71"/>
    </row>
    <row r="10" spans="1:11" ht="15">
      <c r="A10" s="15" t="s">
        <v>64</v>
      </c>
      <c r="B10" s="1" t="s">
        <v>65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f t="shared" si="0"/>
        <v>0</v>
      </c>
      <c r="K10" s="71"/>
    </row>
    <row r="11" spans="1:11" ht="15">
      <c r="A11" s="15" t="s">
        <v>66</v>
      </c>
      <c r="B11" s="1" t="s">
        <v>67</v>
      </c>
      <c r="C11" s="16">
        <v>6956314</v>
      </c>
      <c r="D11" s="16">
        <v>0</v>
      </c>
      <c r="E11" s="16">
        <v>882525</v>
      </c>
      <c r="F11" s="16">
        <v>234398</v>
      </c>
      <c r="G11" s="16">
        <v>0</v>
      </c>
      <c r="H11" s="16">
        <v>25613</v>
      </c>
      <c r="I11" s="16">
        <v>0</v>
      </c>
      <c r="J11" s="16">
        <f t="shared" si="0"/>
        <v>8098850</v>
      </c>
      <c r="K11" s="71"/>
    </row>
    <row r="12" spans="1:11" ht="15">
      <c r="A12" s="15" t="s">
        <v>68</v>
      </c>
      <c r="B12" s="1" t="s">
        <v>69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f t="shared" si="0"/>
        <v>0</v>
      </c>
      <c r="K12" s="71"/>
    </row>
    <row r="13" spans="1:11" ht="15">
      <c r="A13" s="15" t="s">
        <v>70</v>
      </c>
      <c r="B13" s="1" t="s">
        <v>71</v>
      </c>
      <c r="C13" s="16">
        <v>0</v>
      </c>
      <c r="D13" s="16">
        <v>26114</v>
      </c>
      <c r="E13" s="16">
        <v>92943</v>
      </c>
      <c r="F13" s="16">
        <v>23506</v>
      </c>
      <c r="G13" s="16">
        <v>0</v>
      </c>
      <c r="H13" s="16">
        <v>66996</v>
      </c>
      <c r="I13" s="16">
        <v>95163</v>
      </c>
      <c r="J13" s="16">
        <f t="shared" si="0"/>
        <v>304722</v>
      </c>
      <c r="K13" s="71"/>
    </row>
    <row r="14" spans="1:11" ht="15">
      <c r="A14" s="15" t="s">
        <v>72</v>
      </c>
      <c r="B14" s="1" t="s">
        <v>73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f t="shared" si="0"/>
        <v>0</v>
      </c>
      <c r="K14" s="71"/>
    </row>
    <row r="15" spans="1:11" ht="15">
      <c r="A15" s="15" t="s">
        <v>74</v>
      </c>
      <c r="B15" s="1" t="s">
        <v>75</v>
      </c>
      <c r="C15" s="16">
        <v>783708</v>
      </c>
      <c r="D15" s="16">
        <v>14343</v>
      </c>
      <c r="E15" s="16">
        <v>0</v>
      </c>
      <c r="F15" s="16">
        <v>11430</v>
      </c>
      <c r="G15" s="16">
        <v>0</v>
      </c>
      <c r="H15" s="16">
        <v>736</v>
      </c>
      <c r="I15" s="16">
        <v>4629</v>
      </c>
      <c r="J15" s="16">
        <f t="shared" si="0"/>
        <v>814846</v>
      </c>
      <c r="K15" s="71"/>
    </row>
    <row r="16" spans="1:11" ht="15">
      <c r="A16" s="15" t="s">
        <v>76</v>
      </c>
      <c r="B16" s="1" t="s">
        <v>77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f t="shared" si="0"/>
        <v>0</v>
      </c>
      <c r="K16" s="71"/>
    </row>
    <row r="17" spans="1:11" ht="15">
      <c r="A17" s="15" t="s">
        <v>78</v>
      </c>
      <c r="B17" s="1" t="s">
        <v>79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f t="shared" si="0"/>
        <v>0</v>
      </c>
      <c r="K17" s="71"/>
    </row>
    <row r="19" ht="15.75" thickBot="1"/>
    <row r="20" ht="15.75" thickBot="1">
      <c r="A20" s="5" t="s">
        <v>1</v>
      </c>
    </row>
    <row r="21" spans="1:11" ht="15.75">
      <c r="A21" s="6" t="s">
        <v>37</v>
      </c>
      <c r="B21" s="6" t="s">
        <v>38</v>
      </c>
      <c r="C21" s="7" t="s">
        <v>48</v>
      </c>
      <c r="D21" s="7" t="s">
        <v>49</v>
      </c>
      <c r="E21" s="7" t="s">
        <v>42</v>
      </c>
      <c r="F21" s="7" t="s">
        <v>50</v>
      </c>
      <c r="G21" s="7" t="s">
        <v>51</v>
      </c>
      <c r="H21" s="7" t="s">
        <v>52</v>
      </c>
      <c r="I21" s="7" t="s">
        <v>44</v>
      </c>
      <c r="J21" s="7" t="s">
        <v>39</v>
      </c>
      <c r="K21" s="7" t="s">
        <v>40</v>
      </c>
    </row>
    <row r="22" spans="1:11" ht="15">
      <c r="A22" s="71" t="s">
        <v>53</v>
      </c>
      <c r="B22" s="71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>
      <c r="A23" s="72" t="s">
        <v>54</v>
      </c>
      <c r="B23" s="71"/>
      <c r="C23" s="16">
        <f>SUM(C25:C36)</f>
        <v>328842534.9107437</v>
      </c>
      <c r="D23" s="16">
        <f aca="true" t="shared" si="1" ref="D23:I23">SUM(D25:D36)</f>
        <v>22831339.030664913</v>
      </c>
      <c r="E23" s="16">
        <f t="shared" si="1"/>
        <v>59652439.19319399</v>
      </c>
      <c r="F23" s="16">
        <f t="shared" si="1"/>
        <v>19700938.495146524</v>
      </c>
      <c r="G23" s="16">
        <v>6614.7</v>
      </c>
      <c r="H23" s="16">
        <f t="shared" si="1"/>
        <v>43682772.093621716</v>
      </c>
      <c r="I23" s="16">
        <f t="shared" si="1"/>
        <v>31745902.43673761</v>
      </c>
      <c r="J23" s="86">
        <f>SUM(C23:I23)</f>
        <v>506462540.86010844</v>
      </c>
      <c r="K23" s="71"/>
    </row>
    <row r="24" spans="1:11" ht="15">
      <c r="A24" s="71" t="s">
        <v>55</v>
      </c>
      <c r="B24" s="71"/>
      <c r="C24" s="16"/>
      <c r="D24" s="16"/>
      <c r="E24" s="16"/>
      <c r="F24" s="16"/>
      <c r="G24" s="16"/>
      <c r="H24" s="16"/>
      <c r="I24" s="16"/>
      <c r="J24" s="16">
        <f>SUM(C24:I24)</f>
        <v>0</v>
      </c>
      <c r="K24" s="71"/>
    </row>
    <row r="25" spans="1:11" ht="15">
      <c r="A25" s="15" t="s">
        <v>56</v>
      </c>
      <c r="B25" s="1" t="s">
        <v>57</v>
      </c>
      <c r="C25" s="16">
        <f>'[1]plán tržeb 2013'!E59+'[1]plán tržeb 2013'!E70+'[1]plán tržeb 2013'!E80</f>
        <v>150762624.9550437</v>
      </c>
      <c r="D25" s="16">
        <f>'[1]plán tržeb 2013'!F59+'[1]plán tržeb 2013'!F70+'[1]plán tržeb 2013'!F80</f>
        <v>15019028.535514915</v>
      </c>
      <c r="E25" s="16">
        <f>'[1]plán tržeb 2013'!G59+'[1]plán tržeb 2013'!G70+'[1]plán tržeb 2013'!G80</f>
        <v>33594146.00337399</v>
      </c>
      <c r="F25" s="16">
        <f>'[1]plán tržeb 2013'!H59+'[1]plán tržeb 2013'!H70+'[1]plán tržeb 2013'!H80</f>
        <v>12111716.312946524</v>
      </c>
      <c r="G25" s="16">
        <f>'[1]plán tržeb 2013'!I59+'[1]plán tržeb 2013'!I70+'[1]plán tržeb 2013'!I80</f>
        <v>0</v>
      </c>
      <c r="H25" s="16">
        <f>'[1]plán tržeb 2013'!J59+'[1]plán tržeb 2013'!J70+'[1]plán tržeb 2013'!J80</f>
        <v>24944746.921241768</v>
      </c>
      <c r="I25" s="16">
        <f>'[1]plán tržeb 2013'!K59+'[1]plán tržeb 2013'!K70+'[1]plán tržeb 2013'!K80</f>
        <v>16367988.612712609</v>
      </c>
      <c r="J25" s="16">
        <f>SUM(C25:I25)</f>
        <v>252800251.34083351</v>
      </c>
      <c r="K25" s="73"/>
    </row>
    <row r="26" spans="1:11" ht="15">
      <c r="A26" s="15" t="s">
        <v>58</v>
      </c>
      <c r="B26" s="1" t="s">
        <v>59</v>
      </c>
      <c r="C26" s="16">
        <f>'[1]plán tržeb 2013'!E84</f>
        <v>90283208.95570001</v>
      </c>
      <c r="D26" s="16">
        <f>'[1]plán tržeb 2013'!F84</f>
        <v>5764092.49515</v>
      </c>
      <c r="E26" s="16">
        <f>'[1]plán tržeb 2013'!G84</f>
        <v>20326093.18982</v>
      </c>
      <c r="F26" s="16">
        <f>'[1]plán tržeb 2013'!H84</f>
        <v>5350332.1822</v>
      </c>
      <c r="G26" s="16">
        <f>'[1]plán tržeb 2013'!I84</f>
        <v>0</v>
      </c>
      <c r="H26" s="16">
        <f>'[1]plán tržeb 2013'!J84</f>
        <v>15168227.172379952</v>
      </c>
      <c r="I26" s="16">
        <f>'[1]plán tržeb 2013'!K84</f>
        <v>11056494.824025</v>
      </c>
      <c r="J26" s="16">
        <f aca="true" t="shared" si="2" ref="J26:J36">SUM(C26:I26)</f>
        <v>147948448.81927496</v>
      </c>
      <c r="K26" s="73"/>
    </row>
    <row r="27" spans="1:11" ht="15">
      <c r="A27" s="15" t="s">
        <v>60</v>
      </c>
      <c r="B27" s="1" t="s">
        <v>61</v>
      </c>
      <c r="C27" s="16">
        <f>'[1]plán tržeb 2013'!E23</f>
        <v>18017559</v>
      </c>
      <c r="D27" s="16">
        <f>'[1]plán tržeb 2013'!F23</f>
        <v>0</v>
      </c>
      <c r="E27" s="16">
        <f>'[1]plán tržeb 2013'!G23</f>
        <v>0</v>
      </c>
      <c r="F27" s="16">
        <f>'[1]plán tržeb 2013'!H23</f>
        <v>0</v>
      </c>
      <c r="G27" s="16">
        <f>'[1]plán tržeb 2013'!I23</f>
        <v>0</v>
      </c>
      <c r="H27" s="16">
        <f>'[1]plán tržeb 2013'!J23</f>
        <v>0</v>
      </c>
      <c r="I27" s="16">
        <f>'[1]plán tržeb 2013'!K23</f>
        <v>1066300</v>
      </c>
      <c r="J27" s="16">
        <f t="shared" si="2"/>
        <v>19083859</v>
      </c>
      <c r="K27" s="71"/>
    </row>
    <row r="28" spans="1:11" ht="15">
      <c r="A28" s="15" t="s">
        <v>62</v>
      </c>
      <c r="B28" s="1" t="s">
        <v>63</v>
      </c>
      <c r="C28" s="16">
        <v>62039120</v>
      </c>
      <c r="D28" s="16">
        <v>2007761</v>
      </c>
      <c r="E28" s="16">
        <v>4756732</v>
      </c>
      <c r="F28" s="16">
        <v>1969556</v>
      </c>
      <c r="G28" s="16">
        <v>0</v>
      </c>
      <c r="H28" s="16">
        <v>3476453</v>
      </c>
      <c r="I28" s="16">
        <v>3155327</v>
      </c>
      <c r="J28" s="16">
        <f t="shared" si="2"/>
        <v>77404949</v>
      </c>
      <c r="K28" s="71"/>
    </row>
    <row r="29" spans="1:11" ht="15">
      <c r="A29" s="15" t="s">
        <v>64</v>
      </c>
      <c r="B29" s="1" t="s">
        <v>65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f t="shared" si="2"/>
        <v>0</v>
      </c>
      <c r="K29" s="71"/>
    </row>
    <row r="30" spans="1:11" ht="15">
      <c r="A30" s="15" t="s">
        <v>66</v>
      </c>
      <c r="B30" s="1" t="s">
        <v>67</v>
      </c>
      <c r="C30" s="16">
        <v>6956314</v>
      </c>
      <c r="D30" s="16">
        <v>0</v>
      </c>
      <c r="E30" s="16">
        <v>882525</v>
      </c>
      <c r="F30" s="16">
        <v>234398</v>
      </c>
      <c r="G30" s="16">
        <v>0</v>
      </c>
      <c r="H30" s="16">
        <v>25613</v>
      </c>
      <c r="I30" s="16">
        <v>0</v>
      </c>
      <c r="J30" s="16">
        <f t="shared" si="2"/>
        <v>8098850</v>
      </c>
      <c r="K30" s="71"/>
    </row>
    <row r="31" spans="1:11" ht="15">
      <c r="A31" s="15" t="s">
        <v>68</v>
      </c>
      <c r="B31" s="1" t="s">
        <v>69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f t="shared" si="2"/>
        <v>0</v>
      </c>
      <c r="K31" s="71"/>
    </row>
    <row r="32" spans="1:11" ht="15">
      <c r="A32" s="15" t="s">
        <v>70</v>
      </c>
      <c r="B32" s="1" t="s">
        <v>71</v>
      </c>
      <c r="C32" s="16">
        <v>0</v>
      </c>
      <c r="D32" s="16">
        <v>26114</v>
      </c>
      <c r="E32" s="16">
        <v>92943</v>
      </c>
      <c r="F32" s="16">
        <v>23506</v>
      </c>
      <c r="G32" s="16">
        <v>0</v>
      </c>
      <c r="H32" s="16">
        <v>66996</v>
      </c>
      <c r="I32" s="16">
        <v>95163</v>
      </c>
      <c r="J32" s="16">
        <f t="shared" si="2"/>
        <v>304722</v>
      </c>
      <c r="K32" s="71"/>
    </row>
    <row r="33" spans="1:11" ht="15">
      <c r="A33" s="15" t="s">
        <v>72</v>
      </c>
      <c r="B33" s="1" t="s">
        <v>73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f t="shared" si="2"/>
        <v>0</v>
      </c>
      <c r="K33" s="71"/>
    </row>
    <row r="34" spans="1:11" ht="15">
      <c r="A34" s="15" t="s">
        <v>74</v>
      </c>
      <c r="B34" s="1" t="s">
        <v>75</v>
      </c>
      <c r="C34" s="16">
        <v>783708</v>
      </c>
      <c r="D34" s="16">
        <v>14343</v>
      </c>
      <c r="E34" s="16">
        <v>0</v>
      </c>
      <c r="F34" s="16">
        <v>11430</v>
      </c>
      <c r="G34" s="16">
        <v>0</v>
      </c>
      <c r="H34" s="16">
        <v>736</v>
      </c>
      <c r="I34" s="16">
        <v>4629</v>
      </c>
      <c r="J34" s="16">
        <f t="shared" si="2"/>
        <v>814846</v>
      </c>
      <c r="K34" s="71"/>
    </row>
    <row r="35" spans="1:11" ht="15">
      <c r="A35" s="15" t="s">
        <v>76</v>
      </c>
      <c r="B35" s="1" t="s">
        <v>77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f t="shared" si="2"/>
        <v>0</v>
      </c>
      <c r="K35" s="71"/>
    </row>
    <row r="36" spans="1:11" ht="15">
      <c r="A36" s="15" t="s">
        <v>78</v>
      </c>
      <c r="B36" s="1" t="s">
        <v>79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 t="shared" si="2"/>
        <v>0</v>
      </c>
      <c r="K36" s="71"/>
    </row>
    <row r="37" spans="3:10" ht="15">
      <c r="C37" s="2"/>
      <c r="D37" s="2"/>
      <c r="E37" s="2"/>
      <c r="F37" s="2"/>
      <c r="G37" s="2"/>
      <c r="H37" s="2"/>
      <c r="I37" s="2"/>
      <c r="J37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64.421875" style="0" bestFit="1" customWidth="1"/>
    <col min="2" max="2" width="15.140625" style="0" bestFit="1" customWidth="1"/>
    <col min="3" max="3" width="13.28125" style="0" bestFit="1" customWidth="1"/>
    <col min="4" max="4" width="10.8515625" style="0" bestFit="1" customWidth="1"/>
    <col min="5" max="5" width="13.28125" style="0" bestFit="1" customWidth="1"/>
    <col min="6" max="6" width="10.8515625" style="0" bestFit="1" customWidth="1"/>
    <col min="7" max="7" width="8.421875" style="0" bestFit="1" customWidth="1"/>
    <col min="8" max="8" width="10.8515625" style="0" bestFit="1" customWidth="1"/>
    <col min="9" max="9" width="12.00390625" style="0" bestFit="1" customWidth="1"/>
    <col min="10" max="10" width="13.28125" style="0" bestFit="1" customWidth="1"/>
    <col min="11" max="11" width="40.28125" style="0" bestFit="1" customWidth="1"/>
  </cols>
  <sheetData>
    <row r="1" ht="15.75" thickBot="1">
      <c r="A1" s="5" t="s">
        <v>80</v>
      </c>
    </row>
    <row r="2" spans="1:11" ht="15.75">
      <c r="A2" s="8" t="s">
        <v>37</v>
      </c>
      <c r="B2" s="8" t="s">
        <v>38</v>
      </c>
      <c r="C2" s="9" t="s">
        <v>48</v>
      </c>
      <c r="D2" s="9" t="s">
        <v>49</v>
      </c>
      <c r="E2" s="9" t="s">
        <v>42</v>
      </c>
      <c r="F2" s="9" t="s">
        <v>50</v>
      </c>
      <c r="G2" s="9" t="s">
        <v>51</v>
      </c>
      <c r="H2" s="9" t="s">
        <v>52</v>
      </c>
      <c r="I2" s="9" t="s">
        <v>44</v>
      </c>
      <c r="J2" s="9" t="s">
        <v>39</v>
      </c>
      <c r="K2" s="9" t="s">
        <v>40</v>
      </c>
    </row>
    <row r="3" spans="1:11" ht="15">
      <c r="A3" s="71" t="s">
        <v>53</v>
      </c>
      <c r="B3" s="74"/>
      <c r="C3" s="74"/>
      <c r="D3" s="74"/>
      <c r="E3" s="74"/>
      <c r="F3" s="74"/>
      <c r="G3" s="74"/>
      <c r="H3" s="74"/>
      <c r="I3" s="74"/>
      <c r="J3" s="79">
        <f aca="true" t="shared" si="0" ref="J3:J17">SUM(C3:I3)</f>
        <v>0</v>
      </c>
      <c r="K3" s="82"/>
    </row>
    <row r="4" spans="1:11" ht="15">
      <c r="A4" s="72" t="s">
        <v>54</v>
      </c>
      <c r="B4" s="74"/>
      <c r="C4" s="74">
        <f>SUM(C6:C17)</f>
        <v>146231888.4796</v>
      </c>
      <c r="D4" s="74">
        <f aca="true" t="shared" si="1" ref="D4:I4">SUM(D6:D17)</f>
        <v>1144585.176</v>
      </c>
      <c r="E4" s="74">
        <f t="shared" si="1"/>
        <v>257800399.979</v>
      </c>
      <c r="F4" s="74">
        <f t="shared" si="1"/>
        <v>1952874.0188</v>
      </c>
      <c r="G4" s="74">
        <f t="shared" si="1"/>
        <v>0</v>
      </c>
      <c r="H4" s="74">
        <f t="shared" si="1"/>
        <v>8041432.4436</v>
      </c>
      <c r="I4" s="74">
        <f t="shared" si="1"/>
        <v>42256824.38</v>
      </c>
      <c r="J4" s="87">
        <f t="shared" si="0"/>
        <v>457428004.47700006</v>
      </c>
      <c r="K4" s="82"/>
    </row>
    <row r="5" spans="1:11" ht="15">
      <c r="A5" s="71" t="s">
        <v>55</v>
      </c>
      <c r="B5" s="74"/>
      <c r="C5" s="74"/>
      <c r="D5" s="74"/>
      <c r="E5" s="74"/>
      <c r="F5" s="74"/>
      <c r="G5" s="74"/>
      <c r="H5" s="74"/>
      <c r="I5" s="74"/>
      <c r="J5" s="79"/>
      <c r="K5" s="82"/>
    </row>
    <row r="6" spans="1:11" ht="15">
      <c r="A6" s="75" t="s">
        <v>56</v>
      </c>
      <c r="B6" s="74" t="s">
        <v>83</v>
      </c>
      <c r="C6" s="74">
        <f>145801927.02*0.98</f>
        <v>142885888.4796</v>
      </c>
      <c r="D6" s="74">
        <f>1160801.2*0.98</f>
        <v>1137585.176</v>
      </c>
      <c r="E6" s="74">
        <f>253401428.55*0.98</f>
        <v>248333399.979</v>
      </c>
      <c r="F6" s="74">
        <f>1976402.06*0.98</f>
        <v>1936874.0188</v>
      </c>
      <c r="G6" s="74">
        <v>0</v>
      </c>
      <c r="H6" s="74">
        <f>8144318.82*0.98</f>
        <v>7981432.4436</v>
      </c>
      <c r="I6" s="74">
        <f>42200331*0.98</f>
        <v>41356324.38</v>
      </c>
      <c r="J6" s="79">
        <f t="shared" si="0"/>
        <v>443631504.47700006</v>
      </c>
      <c r="K6" s="83" t="s">
        <v>84</v>
      </c>
    </row>
    <row r="7" spans="1:11" ht="15">
      <c r="A7" s="75" t="s">
        <v>58</v>
      </c>
      <c r="B7" s="74" t="s">
        <v>85</v>
      </c>
      <c r="C7" s="74" t="s">
        <v>82</v>
      </c>
      <c r="D7" s="74" t="s">
        <v>82</v>
      </c>
      <c r="E7" s="74" t="s">
        <v>82</v>
      </c>
      <c r="F7" s="74" t="s">
        <v>82</v>
      </c>
      <c r="G7" s="74" t="s">
        <v>82</v>
      </c>
      <c r="H7" s="74" t="s">
        <v>82</v>
      </c>
      <c r="I7" s="74" t="s">
        <v>82</v>
      </c>
      <c r="J7" s="79">
        <f t="shared" si="0"/>
        <v>0</v>
      </c>
      <c r="K7" s="83"/>
    </row>
    <row r="8" spans="1:11" ht="15">
      <c r="A8" s="75" t="s">
        <v>60</v>
      </c>
      <c r="B8" s="74" t="s">
        <v>86</v>
      </c>
      <c r="C8" s="74" t="s">
        <v>82</v>
      </c>
      <c r="D8" s="74" t="s">
        <v>82</v>
      </c>
      <c r="E8" s="74" t="s">
        <v>82</v>
      </c>
      <c r="F8" s="74" t="s">
        <v>82</v>
      </c>
      <c r="G8" s="74" t="s">
        <v>82</v>
      </c>
      <c r="H8" s="74" t="s">
        <v>82</v>
      </c>
      <c r="I8" s="74" t="s">
        <v>82</v>
      </c>
      <c r="J8" s="79">
        <f t="shared" si="0"/>
        <v>0</v>
      </c>
      <c r="K8" s="82"/>
    </row>
    <row r="9" spans="1:11" ht="15">
      <c r="A9" s="75" t="s">
        <v>62</v>
      </c>
      <c r="B9" s="74" t="s">
        <v>87</v>
      </c>
      <c r="C9" s="74">
        <v>2500000</v>
      </c>
      <c r="D9" s="74">
        <v>0</v>
      </c>
      <c r="E9" s="74">
        <v>4400000</v>
      </c>
      <c r="F9" s="74">
        <v>0</v>
      </c>
      <c r="G9" s="74">
        <v>0</v>
      </c>
      <c r="H9" s="74">
        <v>40000</v>
      </c>
      <c r="I9" s="74">
        <v>150000</v>
      </c>
      <c r="J9" s="79">
        <f t="shared" si="0"/>
        <v>7090000</v>
      </c>
      <c r="K9" s="82"/>
    </row>
    <row r="10" spans="1:11" ht="15">
      <c r="A10" s="75" t="s">
        <v>64</v>
      </c>
      <c r="B10" s="74" t="s">
        <v>88</v>
      </c>
      <c r="C10" s="74">
        <v>0</v>
      </c>
      <c r="D10" s="74">
        <v>0</v>
      </c>
      <c r="E10" s="74">
        <v>4000000</v>
      </c>
      <c r="F10" s="74">
        <v>10000</v>
      </c>
      <c r="G10" s="74">
        <v>0</v>
      </c>
      <c r="H10" s="74">
        <v>0</v>
      </c>
      <c r="I10" s="74">
        <v>0</v>
      </c>
      <c r="J10" s="79">
        <f t="shared" si="0"/>
        <v>4010000</v>
      </c>
      <c r="K10" s="82"/>
    </row>
    <row r="11" spans="1:11" ht="15">
      <c r="A11" s="75" t="s">
        <v>66</v>
      </c>
      <c r="B11" s="74" t="s">
        <v>89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9">
        <f t="shared" si="0"/>
        <v>0</v>
      </c>
      <c r="K11" s="82"/>
    </row>
    <row r="12" spans="1:11" ht="15">
      <c r="A12" s="75" t="s">
        <v>68</v>
      </c>
      <c r="B12" s="74" t="s">
        <v>90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9">
        <f t="shared" si="0"/>
        <v>0</v>
      </c>
      <c r="K12" s="82"/>
    </row>
    <row r="13" spans="1:11" ht="15">
      <c r="A13" s="75" t="s">
        <v>70</v>
      </c>
      <c r="B13" s="74" t="s">
        <v>91</v>
      </c>
      <c r="C13" s="74">
        <v>0</v>
      </c>
      <c r="D13" s="74">
        <v>5000</v>
      </c>
      <c r="E13" s="74">
        <v>550000</v>
      </c>
      <c r="F13" s="74">
        <v>4800</v>
      </c>
      <c r="G13" s="74">
        <v>0</v>
      </c>
      <c r="H13" s="74">
        <v>13500</v>
      </c>
      <c r="I13" s="74">
        <v>100000</v>
      </c>
      <c r="J13" s="79">
        <f t="shared" si="0"/>
        <v>673300</v>
      </c>
      <c r="K13" s="82"/>
    </row>
    <row r="14" spans="1:11" ht="15">
      <c r="A14" s="75" t="s">
        <v>72</v>
      </c>
      <c r="B14" s="74" t="s">
        <v>92</v>
      </c>
      <c r="C14" s="74">
        <v>80000</v>
      </c>
      <c r="D14" s="74">
        <v>2000</v>
      </c>
      <c r="E14" s="74">
        <v>250000</v>
      </c>
      <c r="F14" s="74">
        <v>1200</v>
      </c>
      <c r="G14" s="74">
        <v>0</v>
      </c>
      <c r="H14" s="74">
        <v>6500</v>
      </c>
      <c r="I14" s="74">
        <v>50000</v>
      </c>
      <c r="J14" s="79">
        <f t="shared" si="0"/>
        <v>389700</v>
      </c>
      <c r="K14" s="82"/>
    </row>
    <row r="15" spans="1:11" ht="15">
      <c r="A15" s="75" t="s">
        <v>74</v>
      </c>
      <c r="B15" s="74" t="s">
        <v>93</v>
      </c>
      <c r="C15" s="74">
        <v>66000</v>
      </c>
      <c r="D15" s="74">
        <v>0</v>
      </c>
      <c r="E15" s="74">
        <v>67000</v>
      </c>
      <c r="F15" s="74">
        <v>0</v>
      </c>
      <c r="G15" s="74">
        <v>0</v>
      </c>
      <c r="H15" s="74">
        <v>0</v>
      </c>
      <c r="I15" s="74">
        <v>500</v>
      </c>
      <c r="J15" s="79">
        <f t="shared" si="0"/>
        <v>133500</v>
      </c>
      <c r="K15" s="82"/>
    </row>
    <row r="16" spans="1:11" ht="15">
      <c r="A16" s="75" t="s">
        <v>76</v>
      </c>
      <c r="B16" s="74" t="s">
        <v>94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9">
        <f t="shared" si="0"/>
        <v>0</v>
      </c>
      <c r="K16" s="82"/>
    </row>
    <row r="17" spans="1:11" ht="15">
      <c r="A17" s="75" t="s">
        <v>78</v>
      </c>
      <c r="B17" s="74" t="s">
        <v>95</v>
      </c>
      <c r="C17" s="74">
        <v>700000</v>
      </c>
      <c r="D17" s="74">
        <v>0</v>
      </c>
      <c r="E17" s="74">
        <v>200000</v>
      </c>
      <c r="F17" s="74">
        <v>0</v>
      </c>
      <c r="G17" s="74">
        <v>0</v>
      </c>
      <c r="H17" s="74">
        <v>0</v>
      </c>
      <c r="I17" s="74">
        <v>600000</v>
      </c>
      <c r="J17" s="79">
        <f t="shared" si="0"/>
        <v>1500000</v>
      </c>
      <c r="K17" s="82" t="s">
        <v>96</v>
      </c>
    </row>
    <row r="18" ht="15">
      <c r="K18" s="84"/>
    </row>
    <row r="19" ht="15.75" thickBot="1">
      <c r="K19" s="84"/>
    </row>
    <row r="20" spans="1:11" ht="15.75" thickBot="1">
      <c r="A20" s="5" t="s">
        <v>81</v>
      </c>
      <c r="K20" s="84"/>
    </row>
    <row r="21" spans="1:11" ht="15.75">
      <c r="A21" s="6" t="s">
        <v>37</v>
      </c>
      <c r="B21" s="6" t="s">
        <v>38</v>
      </c>
      <c r="C21" s="7" t="s">
        <v>48</v>
      </c>
      <c r="D21" s="7" t="s">
        <v>49</v>
      </c>
      <c r="E21" s="7" t="s">
        <v>42</v>
      </c>
      <c r="F21" s="7" t="s">
        <v>50</v>
      </c>
      <c r="G21" s="7" t="s">
        <v>51</v>
      </c>
      <c r="H21" s="7" t="s">
        <v>52</v>
      </c>
      <c r="I21" s="7" t="s">
        <v>44</v>
      </c>
      <c r="J21" s="7" t="s">
        <v>39</v>
      </c>
      <c r="K21" s="85" t="s">
        <v>40</v>
      </c>
    </row>
    <row r="22" spans="1:11" ht="15">
      <c r="A22" s="71" t="s">
        <v>53</v>
      </c>
      <c r="B22" s="71"/>
      <c r="C22" s="16"/>
      <c r="D22" s="16"/>
      <c r="E22" s="16"/>
      <c r="F22" s="16"/>
      <c r="G22" s="16"/>
      <c r="H22" s="16"/>
      <c r="I22" s="16"/>
      <c r="J22" s="80"/>
      <c r="K22" s="82"/>
    </row>
    <row r="23" spans="1:11" ht="15">
      <c r="A23" s="72" t="s">
        <v>54</v>
      </c>
      <c r="B23" s="71"/>
      <c r="C23" s="16">
        <v>138006334</v>
      </c>
      <c r="D23" s="16">
        <v>870734</v>
      </c>
      <c r="E23" s="16">
        <v>258990103</v>
      </c>
      <c r="F23" s="16">
        <v>1769480</v>
      </c>
      <c r="G23" s="16">
        <v>0</v>
      </c>
      <c r="H23" s="16">
        <v>8459513</v>
      </c>
      <c r="I23" s="16">
        <v>43462468</v>
      </c>
      <c r="J23" s="88">
        <v>451558633</v>
      </c>
      <c r="K23" s="82"/>
    </row>
    <row r="24" spans="1:11" ht="15">
      <c r="A24" s="71" t="s">
        <v>55</v>
      </c>
      <c r="B24" s="71"/>
      <c r="C24" s="16"/>
      <c r="D24" s="16"/>
      <c r="E24" s="16"/>
      <c r="F24" s="16"/>
      <c r="G24" s="16"/>
      <c r="H24" s="16"/>
      <c r="I24" s="16"/>
      <c r="J24" s="81">
        <v>0</v>
      </c>
      <c r="K24" s="82"/>
    </row>
    <row r="25" spans="1:11" ht="15">
      <c r="A25" s="15" t="s">
        <v>56</v>
      </c>
      <c r="B25" s="1" t="s">
        <v>98</v>
      </c>
      <c r="C25" s="16">
        <v>100783545</v>
      </c>
      <c r="D25" s="16">
        <v>595911</v>
      </c>
      <c r="E25" s="16">
        <v>175756550</v>
      </c>
      <c r="F25" s="16">
        <v>1316508</v>
      </c>
      <c r="G25" s="16">
        <v>0</v>
      </c>
      <c r="H25" s="16">
        <v>6615838</v>
      </c>
      <c r="I25" s="16">
        <v>30403761</v>
      </c>
      <c r="J25" s="81">
        <v>315472113</v>
      </c>
      <c r="K25" s="83"/>
    </row>
    <row r="26" spans="1:11" ht="15">
      <c r="A26" s="15" t="s">
        <v>58</v>
      </c>
      <c r="B26" s="1" t="s">
        <v>99</v>
      </c>
      <c r="C26" s="16">
        <v>26524637</v>
      </c>
      <c r="D26" s="16">
        <v>267622</v>
      </c>
      <c r="E26" s="16">
        <v>63101061</v>
      </c>
      <c r="F26" s="16">
        <v>422645</v>
      </c>
      <c r="G26" s="16">
        <v>0</v>
      </c>
      <c r="H26" s="16">
        <v>1788444</v>
      </c>
      <c r="I26" s="16">
        <v>9163582</v>
      </c>
      <c r="J26" s="81">
        <v>101267992</v>
      </c>
      <c r="K26" s="83"/>
    </row>
    <row r="27" spans="1:11" ht="15">
      <c r="A27" s="15" t="s">
        <v>60</v>
      </c>
      <c r="B27" s="1" t="s">
        <v>100</v>
      </c>
      <c r="C27" s="16">
        <v>7300000</v>
      </c>
      <c r="D27" s="16">
        <v>0</v>
      </c>
      <c r="E27" s="16">
        <v>10182716</v>
      </c>
      <c r="F27" s="16">
        <v>0</v>
      </c>
      <c r="G27" s="16">
        <v>0</v>
      </c>
      <c r="H27" s="16">
        <v>0</v>
      </c>
      <c r="I27" s="16">
        <v>2952000</v>
      </c>
      <c r="J27" s="81">
        <v>20434716</v>
      </c>
      <c r="K27" s="82"/>
    </row>
    <row r="28" spans="1:11" ht="15">
      <c r="A28" s="15" t="s">
        <v>62</v>
      </c>
      <c r="B28" s="1" t="s">
        <v>101</v>
      </c>
      <c r="C28" s="16">
        <v>2585279</v>
      </c>
      <c r="D28" s="16">
        <v>0</v>
      </c>
      <c r="E28" s="16">
        <v>4373193</v>
      </c>
      <c r="F28" s="16">
        <v>0</v>
      </c>
      <c r="G28" s="16">
        <v>0</v>
      </c>
      <c r="H28" s="16">
        <v>32415</v>
      </c>
      <c r="I28" s="16">
        <v>161589</v>
      </c>
      <c r="J28" s="81">
        <v>7152476</v>
      </c>
      <c r="K28" s="82"/>
    </row>
    <row r="29" spans="1:11" ht="15">
      <c r="A29" s="15" t="s">
        <v>64</v>
      </c>
      <c r="B29" s="1" t="s">
        <v>102</v>
      </c>
      <c r="C29" s="16"/>
      <c r="D29" s="16"/>
      <c r="E29" s="16">
        <v>4475511</v>
      </c>
      <c r="F29" s="16">
        <v>24066</v>
      </c>
      <c r="G29" s="16">
        <v>0</v>
      </c>
      <c r="H29" s="16"/>
      <c r="I29" s="16"/>
      <c r="J29" s="81">
        <v>4499577</v>
      </c>
      <c r="K29" s="82"/>
    </row>
    <row r="30" spans="1:11" ht="15">
      <c r="A30" s="15" t="s">
        <v>66</v>
      </c>
      <c r="B30" s="1" t="s">
        <v>103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81">
        <v>0</v>
      </c>
      <c r="K30" s="82"/>
    </row>
    <row r="31" spans="1:11" ht="15">
      <c r="A31" s="15" t="s">
        <v>68</v>
      </c>
      <c r="B31" s="1" t="s">
        <v>104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81">
        <v>0</v>
      </c>
      <c r="K31" s="82"/>
    </row>
    <row r="32" spans="1:11" ht="15">
      <c r="A32" s="15" t="s">
        <v>70</v>
      </c>
      <c r="B32" s="1" t="s">
        <v>105</v>
      </c>
      <c r="C32" s="16"/>
      <c r="D32" s="16">
        <v>5197</v>
      </c>
      <c r="E32" s="16">
        <v>610450</v>
      </c>
      <c r="F32" s="16">
        <v>5009</v>
      </c>
      <c r="G32" s="16">
        <v>0</v>
      </c>
      <c r="H32" s="16">
        <v>16266</v>
      </c>
      <c r="I32" s="16">
        <v>132646</v>
      </c>
      <c r="J32" s="81">
        <v>769568</v>
      </c>
      <c r="K32" s="82"/>
    </row>
    <row r="33" spans="1:11" ht="15">
      <c r="A33" s="15" t="s">
        <v>72</v>
      </c>
      <c r="B33" s="1" t="s">
        <v>106</v>
      </c>
      <c r="C33" s="16">
        <v>80902</v>
      </c>
      <c r="D33" s="16">
        <v>2004</v>
      </c>
      <c r="E33" s="16">
        <v>241408</v>
      </c>
      <c r="F33" s="16">
        <v>1252</v>
      </c>
      <c r="G33" s="16">
        <v>0</v>
      </c>
      <c r="H33" s="16">
        <v>6550</v>
      </c>
      <c r="I33" s="16">
        <v>48494</v>
      </c>
      <c r="J33" s="81">
        <v>380610</v>
      </c>
      <c r="K33" s="82"/>
    </row>
    <row r="34" spans="1:11" ht="15">
      <c r="A34" s="15" t="s">
        <v>74</v>
      </c>
      <c r="B34" s="1" t="s">
        <v>107</v>
      </c>
      <c r="C34" s="16">
        <v>31971</v>
      </c>
      <c r="D34" s="16">
        <v>0</v>
      </c>
      <c r="E34" s="16">
        <v>49214</v>
      </c>
      <c r="F34" s="16">
        <v>0</v>
      </c>
      <c r="G34" s="16">
        <v>0</v>
      </c>
      <c r="H34" s="16">
        <v>0</v>
      </c>
      <c r="I34" s="16">
        <v>396</v>
      </c>
      <c r="J34" s="81">
        <v>81581</v>
      </c>
      <c r="K34" s="82"/>
    </row>
    <row r="35" spans="1:11" ht="15">
      <c r="A35" s="15" t="s">
        <v>76</v>
      </c>
      <c r="B35" s="1" t="s">
        <v>108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81">
        <v>0</v>
      </c>
      <c r="K35" s="82"/>
    </row>
    <row r="36" spans="1:11" ht="15">
      <c r="A36" s="15" t="s">
        <v>78</v>
      </c>
      <c r="B36" s="1" t="s">
        <v>109</v>
      </c>
      <c r="C36" s="74">
        <v>700000</v>
      </c>
      <c r="D36" s="74">
        <v>0</v>
      </c>
      <c r="E36" s="74">
        <v>200000</v>
      </c>
      <c r="F36" s="74">
        <v>0</v>
      </c>
      <c r="G36" s="74">
        <v>0</v>
      </c>
      <c r="H36" s="74">
        <v>0</v>
      </c>
      <c r="I36" s="74">
        <v>600000</v>
      </c>
      <c r="J36" s="79">
        <v>1500000</v>
      </c>
      <c r="K36" s="82" t="s">
        <v>96</v>
      </c>
    </row>
    <row r="37" spans="3:10" ht="15">
      <c r="C37" s="2"/>
      <c r="D37" s="2"/>
      <c r="E37" s="2"/>
      <c r="F37" s="2"/>
      <c r="G37" s="2"/>
      <c r="H37" s="2"/>
      <c r="I37" s="2"/>
      <c r="J37" s="2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4.421875" style="0" bestFit="1" customWidth="1"/>
    <col min="2" max="2" width="11.140625" style="0" bestFit="1" customWidth="1"/>
    <col min="3" max="3" width="13.28125" style="0" bestFit="1" customWidth="1"/>
    <col min="4" max="4" width="10.8515625" style="0" bestFit="1" customWidth="1"/>
    <col min="5" max="5" width="12.00390625" style="0" bestFit="1" customWidth="1"/>
    <col min="6" max="6" width="10.8515625" style="0" bestFit="1" customWidth="1"/>
    <col min="7" max="7" width="8.421875" style="0" bestFit="1" customWidth="1"/>
    <col min="8" max="8" width="12.00390625" style="0" bestFit="1" customWidth="1"/>
    <col min="9" max="10" width="13.28125" style="0" bestFit="1" customWidth="1"/>
    <col min="11" max="11" width="11.57421875" style="0" hidden="1" customWidth="1"/>
  </cols>
  <sheetData>
    <row r="1" ht="15.75" thickBot="1">
      <c r="A1" s="5" t="s">
        <v>4</v>
      </c>
    </row>
    <row r="2" spans="1:11" ht="15.75">
      <c r="A2" s="6" t="s">
        <v>37</v>
      </c>
      <c r="B2" s="6" t="s">
        <v>38</v>
      </c>
      <c r="C2" s="7" t="s">
        <v>48</v>
      </c>
      <c r="D2" s="7" t="s">
        <v>49</v>
      </c>
      <c r="E2" s="7" t="s">
        <v>42</v>
      </c>
      <c r="F2" s="7" t="s">
        <v>50</v>
      </c>
      <c r="G2" s="7" t="s">
        <v>51</v>
      </c>
      <c r="H2" s="7" t="s">
        <v>52</v>
      </c>
      <c r="I2" s="7" t="s">
        <v>44</v>
      </c>
      <c r="J2" s="7" t="s">
        <v>39</v>
      </c>
      <c r="K2" s="7" t="s">
        <v>40</v>
      </c>
    </row>
    <row r="3" spans="1:11" ht="15">
      <c r="A3" s="71" t="s">
        <v>53</v>
      </c>
      <c r="B3" s="71"/>
      <c r="C3" s="16"/>
      <c r="D3" s="16"/>
      <c r="E3" s="16"/>
      <c r="F3" s="16"/>
      <c r="G3" s="16"/>
      <c r="H3" s="16"/>
      <c r="I3" s="16"/>
      <c r="J3" s="71"/>
      <c r="K3" s="71"/>
    </row>
    <row r="4" spans="1:11" ht="15">
      <c r="A4" s="72" t="s">
        <v>54</v>
      </c>
      <c r="B4" s="71"/>
      <c r="C4" s="16">
        <v>277357864.23476803</v>
      </c>
      <c r="D4" s="16">
        <v>1743307.1372000002</v>
      </c>
      <c r="E4" s="16">
        <v>68082225.558442</v>
      </c>
      <c r="F4" s="16">
        <v>3462185.8299999996</v>
      </c>
      <c r="G4" s="16">
        <v>98253</v>
      </c>
      <c r="H4" s="16">
        <v>19041000.006732</v>
      </c>
      <c r="I4" s="16">
        <v>194631038.49040002</v>
      </c>
      <c r="J4" s="86">
        <v>574415874.257542</v>
      </c>
      <c r="K4" s="71"/>
    </row>
    <row r="5" spans="1:11" ht="15">
      <c r="A5" s="71" t="s">
        <v>55</v>
      </c>
      <c r="B5" s="71"/>
      <c r="C5" s="16"/>
      <c r="D5" s="16"/>
      <c r="E5" s="16"/>
      <c r="F5" s="16"/>
      <c r="G5" s="16"/>
      <c r="H5" s="16"/>
      <c r="I5" s="16"/>
      <c r="J5" s="16"/>
      <c r="K5" s="71"/>
    </row>
    <row r="6" spans="1:11" ht="15">
      <c r="A6" s="15" t="s">
        <v>56</v>
      </c>
      <c r="B6" s="1" t="s">
        <v>57</v>
      </c>
      <c r="C6" s="16">
        <v>165870920.653</v>
      </c>
      <c r="D6" s="16">
        <v>1407364.9902000001</v>
      </c>
      <c r="E6" s="16">
        <v>42550136.0922</v>
      </c>
      <c r="F6" s="16">
        <v>3457783.8299999996</v>
      </c>
      <c r="G6" s="16">
        <v>98253</v>
      </c>
      <c r="H6" s="16">
        <v>17391578.179132</v>
      </c>
      <c r="I6" s="16">
        <v>185772627.1816</v>
      </c>
      <c r="J6" s="16">
        <v>416548663.9261321</v>
      </c>
      <c r="K6" s="73"/>
    </row>
    <row r="7" spans="1:11" ht="15">
      <c r="A7" s="15" t="s">
        <v>58</v>
      </c>
      <c r="B7" s="1" t="s">
        <v>59</v>
      </c>
      <c r="C7" s="16">
        <v>86248964.36796801</v>
      </c>
      <c r="D7" s="16">
        <v>0</v>
      </c>
      <c r="E7" s="16">
        <v>14425422.160242</v>
      </c>
      <c r="F7" s="16">
        <v>0</v>
      </c>
      <c r="G7" s="16">
        <v>0</v>
      </c>
      <c r="H7" s="16">
        <v>0</v>
      </c>
      <c r="I7" s="16">
        <v>0</v>
      </c>
      <c r="J7" s="16">
        <v>100674386.52821001</v>
      </c>
      <c r="K7" s="73"/>
    </row>
    <row r="8" spans="1:11" ht="15">
      <c r="A8" s="15" t="s">
        <v>60</v>
      </c>
      <c r="B8" s="1" t="s">
        <v>61</v>
      </c>
      <c r="C8" s="16">
        <v>0</v>
      </c>
      <c r="D8" s="16">
        <v>0</v>
      </c>
      <c r="E8" s="16">
        <v>0</v>
      </c>
      <c r="F8" s="16">
        <v>0</v>
      </c>
      <c r="G8" s="16"/>
      <c r="H8" s="16">
        <v>0</v>
      </c>
      <c r="I8" s="16">
        <v>0</v>
      </c>
      <c r="J8" s="16">
        <v>0</v>
      </c>
      <c r="K8" s="71"/>
    </row>
    <row r="9" spans="1:11" ht="15">
      <c r="A9" s="15" t="s">
        <v>62</v>
      </c>
      <c r="B9" s="1" t="s">
        <v>63</v>
      </c>
      <c r="C9" s="16">
        <v>6889560</v>
      </c>
      <c r="D9" s="16">
        <v>0</v>
      </c>
      <c r="E9" s="16">
        <v>1137375</v>
      </c>
      <c r="F9" s="16">
        <v>0</v>
      </c>
      <c r="G9" s="16">
        <v>0</v>
      </c>
      <c r="H9" s="16">
        <v>56676</v>
      </c>
      <c r="I9" s="16">
        <v>2380000</v>
      </c>
      <c r="J9" s="16">
        <v>10463611</v>
      </c>
      <c r="K9" s="71"/>
    </row>
    <row r="10" spans="1:11" ht="15">
      <c r="A10" s="15" t="s">
        <v>64</v>
      </c>
      <c r="B10" s="1" t="s">
        <v>65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71"/>
    </row>
    <row r="11" spans="1:11" ht="15">
      <c r="A11" s="15" t="s">
        <v>66</v>
      </c>
      <c r="B11" s="1" t="s">
        <v>67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71"/>
    </row>
    <row r="12" spans="1:11" ht="15">
      <c r="A12" s="15" t="s">
        <v>68</v>
      </c>
      <c r="B12" s="1" t="s">
        <v>69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71"/>
    </row>
    <row r="13" spans="1:11" ht="15">
      <c r="A13" s="15" t="s">
        <v>70</v>
      </c>
      <c r="B13" s="1" t="s">
        <v>71</v>
      </c>
      <c r="C13" s="16">
        <v>0</v>
      </c>
      <c r="D13" s="16">
        <v>10529.25</v>
      </c>
      <c r="E13" s="16">
        <v>166608</v>
      </c>
      <c r="F13" s="16">
        <v>17973.98</v>
      </c>
      <c r="G13" s="16">
        <v>0</v>
      </c>
      <c r="H13" s="16">
        <v>49775.89</v>
      </c>
      <c r="I13" s="16">
        <v>671587</v>
      </c>
      <c r="J13" s="16">
        <v>916474.12</v>
      </c>
      <c r="K13" s="71"/>
    </row>
    <row r="14" spans="1:11" ht="15">
      <c r="A14" s="15" t="s">
        <v>72</v>
      </c>
      <c r="B14" s="1" t="s">
        <v>73</v>
      </c>
      <c r="C14" s="16">
        <v>138000</v>
      </c>
      <c r="D14" s="16">
        <v>2840</v>
      </c>
      <c r="E14" s="16">
        <v>56674</v>
      </c>
      <c r="F14" s="16">
        <v>4402</v>
      </c>
      <c r="G14" s="16">
        <v>0</v>
      </c>
      <c r="H14" s="16">
        <v>1628</v>
      </c>
      <c r="I14" s="16">
        <v>220119</v>
      </c>
      <c r="J14" s="16">
        <v>423663</v>
      </c>
      <c r="K14" s="71"/>
    </row>
    <row r="15" spans="1:11" ht="15">
      <c r="A15" s="15" t="s">
        <v>74</v>
      </c>
      <c r="B15" s="1" t="s">
        <v>75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71"/>
    </row>
    <row r="16" spans="1:11" ht="15">
      <c r="A16" s="15" t="s">
        <v>76</v>
      </c>
      <c r="B16" s="1" t="s">
        <v>77</v>
      </c>
      <c r="C16" s="16">
        <v>10340549</v>
      </c>
      <c r="D16" s="16">
        <v>0</v>
      </c>
      <c r="E16" s="16">
        <v>2141116.5</v>
      </c>
      <c r="F16" s="16">
        <v>0</v>
      </c>
      <c r="G16" s="16">
        <v>0</v>
      </c>
      <c r="H16" s="16">
        <v>45325</v>
      </c>
      <c r="I16" s="16">
        <v>5531675.9399999995</v>
      </c>
      <c r="J16" s="16">
        <v>18058666.439999998</v>
      </c>
      <c r="K16" s="71"/>
    </row>
    <row r="17" spans="1:11" ht="15">
      <c r="A17" s="15" t="s">
        <v>78</v>
      </c>
      <c r="B17" s="1" t="s">
        <v>79</v>
      </c>
      <c r="C17" s="16">
        <v>610736</v>
      </c>
      <c r="D17" s="16">
        <v>0</v>
      </c>
      <c r="E17" s="16">
        <v>0</v>
      </c>
      <c r="F17" s="16">
        <v>0</v>
      </c>
      <c r="G17" s="16">
        <v>0</v>
      </c>
      <c r="H17" s="16">
        <v>66248</v>
      </c>
      <c r="I17" s="16">
        <v>892976</v>
      </c>
      <c r="J17" s="16">
        <v>1569960</v>
      </c>
      <c r="K17" s="71"/>
    </row>
    <row r="18" spans="1:11" ht="15">
      <c r="A18" s="15" t="s">
        <v>5</v>
      </c>
      <c r="B18" s="1"/>
      <c r="C18" s="16">
        <v>7259134.213800001</v>
      </c>
      <c r="D18" s="16">
        <v>333102.147</v>
      </c>
      <c r="E18" s="16">
        <v>5752055.806000001</v>
      </c>
      <c r="F18" s="16">
        <v>0</v>
      </c>
      <c r="G18" s="16">
        <v>0</v>
      </c>
      <c r="H18" s="16">
        <v>1479544.8276</v>
      </c>
      <c r="I18" s="16">
        <v>5365316.3088</v>
      </c>
      <c r="J18" s="16">
        <v>20189153.303200003</v>
      </c>
      <c r="K18" s="71"/>
    </row>
    <row r="19" spans="1:11" ht="15">
      <c r="A19" s="15" t="s">
        <v>6</v>
      </c>
      <c r="B19" s="1"/>
      <c r="C19" s="16">
        <v>0</v>
      </c>
      <c r="D19" s="16">
        <v>0</v>
      </c>
      <c r="E19" s="16">
        <v>2019446</v>
      </c>
      <c r="F19" s="16">
        <v>0</v>
      </c>
      <c r="G19" s="16">
        <v>0</v>
      </c>
      <c r="H19" s="16">
        <v>0</v>
      </c>
      <c r="I19" s="16">
        <v>0</v>
      </c>
      <c r="J19" s="16">
        <v>2019446</v>
      </c>
      <c r="K19" s="71"/>
    </row>
    <row r="20" spans="1:11" ht="15">
      <c r="A20" s="15" t="s">
        <v>7</v>
      </c>
      <c r="B20" s="71"/>
      <c r="C20" s="71"/>
      <c r="D20" s="71"/>
      <c r="E20" s="71"/>
      <c r="F20" s="71"/>
      <c r="G20" s="71"/>
      <c r="H20" s="71"/>
      <c r="I20" s="71"/>
      <c r="J20" s="16">
        <v>10000000</v>
      </c>
      <c r="K20" s="71"/>
    </row>
    <row r="21" ht="15.75" thickBot="1"/>
    <row r="22" ht="15.75" thickBot="1">
      <c r="A22" s="5" t="s">
        <v>8</v>
      </c>
    </row>
    <row r="23" spans="1:11" ht="15.75">
      <c r="A23" s="6" t="s">
        <v>37</v>
      </c>
      <c r="B23" s="6" t="s">
        <v>38</v>
      </c>
      <c r="C23" s="7" t="s">
        <v>48</v>
      </c>
      <c r="D23" s="7" t="s">
        <v>49</v>
      </c>
      <c r="E23" s="7" t="s">
        <v>42</v>
      </c>
      <c r="F23" s="7" t="s">
        <v>50</v>
      </c>
      <c r="G23" s="7" t="s">
        <v>51</v>
      </c>
      <c r="H23" s="7" t="s">
        <v>52</v>
      </c>
      <c r="I23" s="7" t="s">
        <v>44</v>
      </c>
      <c r="J23" s="7" t="s">
        <v>39</v>
      </c>
      <c r="K23" s="7" t="s">
        <v>40</v>
      </c>
    </row>
    <row r="24" spans="1:11" ht="15">
      <c r="A24" s="71" t="s">
        <v>53</v>
      </c>
      <c r="B24" s="71"/>
      <c r="C24" s="16"/>
      <c r="D24" s="16"/>
      <c r="E24" s="16"/>
      <c r="F24" s="16"/>
      <c r="G24" s="16"/>
      <c r="H24" s="16"/>
      <c r="I24" s="16"/>
      <c r="J24" s="16"/>
      <c r="K24" s="71"/>
    </row>
    <row r="25" spans="1:11" ht="15">
      <c r="A25" s="72" t="s">
        <v>54</v>
      </c>
      <c r="B25" s="71"/>
      <c r="C25" s="16">
        <f>SUM(C27:C38)</f>
        <v>284837004.03205436</v>
      </c>
      <c r="D25" s="16">
        <f aca="true" t="shared" si="0" ref="D25:I25">SUM(D27:D38)</f>
        <v>1785664.1219848031</v>
      </c>
      <c r="E25" s="16">
        <f t="shared" si="0"/>
        <v>68138266.30298741</v>
      </c>
      <c r="F25" s="16">
        <f t="shared" si="0"/>
        <v>3478836.7444563624</v>
      </c>
      <c r="G25" s="16">
        <f>'[3]plán tržeb 2013'!I2</f>
        <v>97693.2</v>
      </c>
      <c r="H25" s="16">
        <f t="shared" si="0"/>
        <v>18433218.837906808</v>
      </c>
      <c r="I25" s="16">
        <f t="shared" si="0"/>
        <v>204153991.79364002</v>
      </c>
      <c r="J25" s="86">
        <f>SUM(C25:I25)</f>
        <v>580924675.0330297</v>
      </c>
      <c r="K25" s="71"/>
    </row>
    <row r="26" spans="1:11" ht="15">
      <c r="A26" s="71" t="s">
        <v>55</v>
      </c>
      <c r="B26" s="71"/>
      <c r="C26" s="16"/>
      <c r="D26" s="16"/>
      <c r="E26" s="16"/>
      <c r="F26" s="16"/>
      <c r="G26" s="16"/>
      <c r="H26" s="16"/>
      <c r="I26" s="16"/>
      <c r="J26" s="16">
        <f>SUM(C26:I26)</f>
        <v>0</v>
      </c>
      <c r="K26" s="71"/>
    </row>
    <row r="27" spans="1:11" ht="15">
      <c r="A27" s="15" t="s">
        <v>56</v>
      </c>
      <c r="B27" s="1" t="s">
        <v>57</v>
      </c>
      <c r="C27" s="16">
        <f>'[3]plán tržeb 2013'!E59+'[3]plán tržeb 2013'!E70+'[3]plán tržeb 2013'!E80</f>
        <v>172590795.64655435</v>
      </c>
      <c r="D27" s="16">
        <f>'[3]plán tržeb 2013'!F59+'[3]plán tržeb 2013'!F70+'[3]plán tržeb 2013'!F80</f>
        <v>1209953.7211848032</v>
      </c>
      <c r="E27" s="16">
        <f>'[3]plán tržeb 2013'!G59+'[3]plán tržeb 2013'!G70+'[3]plán tržeb 2013'!G80</f>
        <v>46384201.315401405</v>
      </c>
      <c r="F27" s="16">
        <f>'[3]plán tržeb 2013'!H59+'[3]plán tržeb 2013'!H70+'[3]plán tržeb 2013'!H80</f>
        <v>1981177.843156363</v>
      </c>
      <c r="G27" s="16">
        <f>'[3]plán tržeb 2013'!I59+'[3]plán tržeb 2013'!I70+'[3]plán tržeb 2013'!I80</f>
        <v>0</v>
      </c>
      <c r="H27" s="16">
        <f>'[3]plán tržeb 2013'!J59+'[3]plán tržeb 2013'!J70+'[3]plán tržeb 2013'!J80</f>
        <v>10699776.806706807</v>
      </c>
      <c r="I27" s="16">
        <f>'[3]plán tržeb 2013'!K59+'[3]plán tržeb 2013'!K70+'[3]plán tržeb 2013'!K80</f>
        <v>127323312.71494001</v>
      </c>
      <c r="J27" s="16">
        <f>SUM(C27:I27)</f>
        <v>360189218.0479437</v>
      </c>
      <c r="K27" s="73"/>
    </row>
    <row r="28" spans="1:11" ht="15">
      <c r="A28" s="15" t="s">
        <v>58</v>
      </c>
      <c r="B28" s="1" t="s">
        <v>59</v>
      </c>
      <c r="C28" s="16">
        <f>'[3]plán tržeb 2013'!E84</f>
        <v>91219841.85550001</v>
      </c>
      <c r="D28" s="16">
        <f>'[3]plán tržeb 2013'!F84</f>
        <v>379410.15079999994</v>
      </c>
      <c r="E28" s="16">
        <f>'[3]plán tržeb 2013'!G84</f>
        <v>14110312.967586001</v>
      </c>
      <c r="F28" s="16">
        <f>'[3]plán tržeb 2013'!H84</f>
        <v>1313058.9212999998</v>
      </c>
      <c r="G28" s="16">
        <f>'[3]plán tržeb 2013'!I84</f>
        <v>0</v>
      </c>
      <c r="H28" s="16">
        <f>'[3]plán tržeb 2013'!J84</f>
        <v>6598477.3412</v>
      </c>
      <c r="I28" s="16">
        <f>'[3]plán tržeb 2013'!K84</f>
        <v>66031451.07869999</v>
      </c>
      <c r="J28" s="16">
        <f aca="true" t="shared" si="1" ref="J28:J38">SUM(C28:I28)</f>
        <v>179652552.315086</v>
      </c>
      <c r="K28" s="73"/>
    </row>
    <row r="29" spans="1:11" ht="15">
      <c r="A29" s="15" t="s">
        <v>60</v>
      </c>
      <c r="B29" s="1" t="s">
        <v>61</v>
      </c>
      <c r="C29" s="16">
        <f>'[3]plán tržeb 2013'!E23</f>
        <v>0</v>
      </c>
      <c r="D29" s="16">
        <f>'[3]plán tržeb 2013'!F23</f>
        <v>0</v>
      </c>
      <c r="E29" s="16">
        <f>'[3]plán tržeb 2013'!G23</f>
        <v>0</v>
      </c>
      <c r="F29" s="16">
        <f>'[3]plán tržeb 2013'!H23</f>
        <v>0</v>
      </c>
      <c r="G29" s="16">
        <f>'[3]plán tržeb 2013'!I23</f>
        <v>0</v>
      </c>
      <c r="H29" s="16">
        <f>'[3]plán tržeb 2013'!J23</f>
        <v>0</v>
      </c>
      <c r="I29" s="16">
        <f>'[3]plán tržeb 2013'!K23</f>
        <v>0</v>
      </c>
      <c r="J29" s="16">
        <f t="shared" si="1"/>
        <v>0</v>
      </c>
      <c r="K29" s="71"/>
    </row>
    <row r="30" spans="1:11" ht="15">
      <c r="A30" s="15" t="s">
        <v>62</v>
      </c>
      <c r="B30" s="1" t="s">
        <v>63</v>
      </c>
      <c r="C30" s="76">
        <f>3668055.97+4101212.45</f>
        <v>7769268.42</v>
      </c>
      <c r="D30" s="76">
        <v>185452</v>
      </c>
      <c r="E30" s="76">
        <v>1962570.02</v>
      </c>
      <c r="F30" s="76">
        <v>157610</v>
      </c>
      <c r="G30" s="76">
        <v>0</v>
      </c>
      <c r="H30" s="76">
        <v>480382.28</v>
      </c>
      <c r="I30" s="76">
        <v>4006550</v>
      </c>
      <c r="J30" s="16">
        <f t="shared" si="1"/>
        <v>14561832.719999999</v>
      </c>
      <c r="K30" s="71"/>
    </row>
    <row r="31" spans="1:11" ht="15">
      <c r="A31" s="15" t="s">
        <v>64</v>
      </c>
      <c r="B31" s="1" t="s">
        <v>65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16">
        <f t="shared" si="1"/>
        <v>0</v>
      </c>
      <c r="K31" s="71"/>
    </row>
    <row r="32" spans="1:11" ht="15">
      <c r="A32" s="15" t="s">
        <v>66</v>
      </c>
      <c r="B32" s="1" t="s">
        <v>67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16">
        <f t="shared" si="1"/>
        <v>0</v>
      </c>
      <c r="K32" s="71"/>
    </row>
    <row r="33" spans="1:11" ht="15">
      <c r="A33" s="15" t="s">
        <v>68</v>
      </c>
      <c r="B33" s="1" t="s">
        <v>69</v>
      </c>
      <c r="C33" s="76">
        <v>155302</v>
      </c>
      <c r="D33" s="76">
        <v>2479</v>
      </c>
      <c r="E33" s="76">
        <v>38454</v>
      </c>
      <c r="F33" s="76">
        <v>4614</v>
      </c>
      <c r="G33" s="76">
        <v>0</v>
      </c>
      <c r="H33" s="76">
        <v>21330</v>
      </c>
      <c r="I33" s="76">
        <v>164153</v>
      </c>
      <c r="J33" s="16">
        <f t="shared" si="1"/>
        <v>386332</v>
      </c>
      <c r="K33" s="71"/>
    </row>
    <row r="34" spans="1:11" ht="15">
      <c r="A34" s="15" t="s">
        <v>70</v>
      </c>
      <c r="B34" s="1" t="s">
        <v>71</v>
      </c>
      <c r="C34" s="76">
        <v>0</v>
      </c>
      <c r="D34" s="76">
        <f>4154.6+1374.65</f>
        <v>5529.25</v>
      </c>
      <c r="E34" s="76">
        <v>166608</v>
      </c>
      <c r="F34" s="76">
        <v>17973.98</v>
      </c>
      <c r="G34" s="76">
        <v>159</v>
      </c>
      <c r="H34" s="76">
        <v>49775.89</v>
      </c>
      <c r="I34" s="76">
        <v>671587</v>
      </c>
      <c r="J34" s="16">
        <f t="shared" si="1"/>
        <v>911633.12</v>
      </c>
      <c r="K34" s="71"/>
    </row>
    <row r="35" spans="1:11" ht="15">
      <c r="A35" s="15" t="s">
        <v>72</v>
      </c>
      <c r="B35" s="1" t="s">
        <v>73</v>
      </c>
      <c r="C35" s="76">
        <v>138047</v>
      </c>
      <c r="D35" s="76">
        <v>2840</v>
      </c>
      <c r="E35" s="76">
        <v>56674</v>
      </c>
      <c r="F35" s="76">
        <v>4402</v>
      </c>
      <c r="G35" s="76">
        <v>0</v>
      </c>
      <c r="H35" s="76">
        <v>1628</v>
      </c>
      <c r="I35" s="76">
        <v>220119</v>
      </c>
      <c r="J35" s="16">
        <f t="shared" si="1"/>
        <v>423710</v>
      </c>
      <c r="K35" s="71"/>
    </row>
    <row r="36" spans="1:11" ht="15">
      <c r="A36" s="15" t="s">
        <v>74</v>
      </c>
      <c r="B36" s="1" t="s">
        <v>75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16">
        <f t="shared" si="1"/>
        <v>0</v>
      </c>
      <c r="K36" s="71"/>
    </row>
    <row r="37" spans="1:11" ht="15">
      <c r="A37" s="15" t="s">
        <v>76</v>
      </c>
      <c r="B37" s="1" t="s">
        <v>77</v>
      </c>
      <c r="C37" s="76">
        <v>12340549.11</v>
      </c>
      <c r="D37" s="76">
        <v>0</v>
      </c>
      <c r="E37" s="76">
        <v>3400000</v>
      </c>
      <c r="F37" s="76">
        <v>0</v>
      </c>
      <c r="G37" s="76">
        <v>0</v>
      </c>
      <c r="H37" s="76">
        <v>514248.52</v>
      </c>
      <c r="I37" s="76">
        <v>4825619</v>
      </c>
      <c r="J37" s="16">
        <f t="shared" si="1"/>
        <v>21080416.63</v>
      </c>
      <c r="K37" s="71"/>
    </row>
    <row r="38" spans="1:11" ht="15">
      <c r="A38" s="15" t="s">
        <v>78</v>
      </c>
      <c r="B38" s="1" t="s">
        <v>79</v>
      </c>
      <c r="C38" s="76">
        <v>623200</v>
      </c>
      <c r="D38" s="76">
        <v>0</v>
      </c>
      <c r="E38" s="76">
        <v>2019446</v>
      </c>
      <c r="F38" s="76">
        <v>0</v>
      </c>
      <c r="G38" s="76">
        <v>0</v>
      </c>
      <c r="H38" s="76">
        <v>67600</v>
      </c>
      <c r="I38" s="76">
        <v>911200</v>
      </c>
      <c r="J38" s="16">
        <f t="shared" si="1"/>
        <v>3621446</v>
      </c>
      <c r="K38" s="71"/>
    </row>
    <row r="39" spans="3:10" ht="15">
      <c r="C39" s="2"/>
      <c r="D39" s="2"/>
      <c r="E39" s="2"/>
      <c r="F39" s="2"/>
      <c r="G39" s="2"/>
      <c r="H39" s="2"/>
      <c r="I39" s="2"/>
      <c r="J39" s="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4.421875" style="0" bestFit="1" customWidth="1"/>
    <col min="2" max="2" width="11.140625" style="0" bestFit="1" customWidth="1"/>
    <col min="3" max="3" width="13.28125" style="0" bestFit="1" customWidth="1"/>
    <col min="4" max="4" width="10.8515625" style="0" bestFit="1" customWidth="1"/>
    <col min="5" max="5" width="13.28125" style="0" bestFit="1" customWidth="1"/>
    <col min="6" max="6" width="10.8515625" style="0" bestFit="1" customWidth="1"/>
    <col min="7" max="7" width="8.421875" style="0" bestFit="1" customWidth="1"/>
    <col min="8" max="8" width="12.00390625" style="0" bestFit="1" customWidth="1"/>
    <col min="9" max="10" width="13.28125" style="0" bestFit="1" customWidth="1"/>
    <col min="11" max="11" width="11.57421875" style="0" hidden="1" customWidth="1"/>
  </cols>
  <sheetData>
    <row r="1" ht="15.75" thickBot="1">
      <c r="A1" s="5" t="s">
        <v>9</v>
      </c>
    </row>
    <row r="2" spans="1:11" ht="31.5">
      <c r="A2" s="6" t="s">
        <v>37</v>
      </c>
      <c r="B2" s="6" t="s">
        <v>38</v>
      </c>
      <c r="C2" s="7" t="s">
        <v>48</v>
      </c>
      <c r="D2" s="7" t="s">
        <v>49</v>
      </c>
      <c r="E2" s="7" t="s">
        <v>42</v>
      </c>
      <c r="F2" s="7" t="s">
        <v>50</v>
      </c>
      <c r="G2" s="7" t="s">
        <v>51</v>
      </c>
      <c r="H2" s="7" t="s">
        <v>52</v>
      </c>
      <c r="I2" s="7" t="s">
        <v>44</v>
      </c>
      <c r="J2" s="7" t="s">
        <v>39</v>
      </c>
      <c r="K2" s="7" t="s">
        <v>40</v>
      </c>
    </row>
    <row r="3" spans="1:16" ht="15">
      <c r="A3" s="71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2"/>
      <c r="P3" s="2"/>
    </row>
    <row r="4" spans="1:16" ht="15">
      <c r="A4" s="72" t="s">
        <v>54</v>
      </c>
      <c r="B4" s="16"/>
      <c r="C4" s="76">
        <f>SUM(C6:C17)</f>
        <v>340293365.92921495</v>
      </c>
      <c r="D4" s="76">
        <f aca="true" t="shared" si="0" ref="D4:I4">SUM(D6:D17)</f>
        <v>3747332.061270834</v>
      </c>
      <c r="E4" s="76">
        <f t="shared" si="0"/>
        <v>99978877.25704016</v>
      </c>
      <c r="F4" s="76">
        <f t="shared" si="0"/>
        <v>3956000.534977558</v>
      </c>
      <c r="G4" s="76">
        <f t="shared" si="0"/>
        <v>48786.041818181824</v>
      </c>
      <c r="H4" s="76">
        <f t="shared" si="0"/>
        <v>25623633.110866167</v>
      </c>
      <c r="I4" s="76">
        <f t="shared" si="0"/>
        <v>252807433.98568684</v>
      </c>
      <c r="J4" s="86">
        <f aca="true" t="shared" si="1" ref="J4:J17">SUM(C4:I4)</f>
        <v>726455428.9208747</v>
      </c>
      <c r="K4" s="16"/>
      <c r="L4" s="2"/>
      <c r="M4" s="2"/>
      <c r="N4" s="2"/>
      <c r="O4" s="2"/>
      <c r="P4" s="2"/>
    </row>
    <row r="5" spans="1:16" ht="15">
      <c r="A5" s="71" t="s">
        <v>55</v>
      </c>
      <c r="B5" s="16"/>
      <c r="C5" s="76"/>
      <c r="D5" s="76"/>
      <c r="E5" s="76"/>
      <c r="F5" s="76"/>
      <c r="G5" s="76"/>
      <c r="H5" s="76"/>
      <c r="I5" s="76"/>
      <c r="J5" s="16"/>
      <c r="K5" s="16"/>
      <c r="L5" s="2"/>
      <c r="M5" s="2"/>
      <c r="N5" s="2"/>
      <c r="O5" s="2"/>
      <c r="P5" s="2"/>
    </row>
    <row r="6" spans="1:16" ht="15">
      <c r="A6" s="15" t="s">
        <v>56</v>
      </c>
      <c r="B6" s="16" t="s">
        <v>57</v>
      </c>
      <c r="C6" s="76">
        <v>180151192.13603318</v>
      </c>
      <c r="D6" s="76">
        <v>1398950.6245071972</v>
      </c>
      <c r="E6" s="76">
        <v>49408300.44864016</v>
      </c>
      <c r="F6" s="76">
        <v>2164899.570232104</v>
      </c>
      <c r="G6" s="76">
        <v>0</v>
      </c>
      <c r="H6" s="76">
        <v>15226778.862611618</v>
      </c>
      <c r="I6" s="76">
        <v>139347785.01472315</v>
      </c>
      <c r="J6" s="16">
        <f t="shared" si="1"/>
        <v>387697906.6567474</v>
      </c>
      <c r="K6" s="16"/>
      <c r="L6" s="2"/>
      <c r="M6" s="2"/>
      <c r="N6" s="2"/>
      <c r="O6" s="2"/>
      <c r="P6" s="2"/>
    </row>
    <row r="7" spans="1:16" ht="15">
      <c r="A7" s="15" t="s">
        <v>58</v>
      </c>
      <c r="B7" s="16" t="s">
        <v>59</v>
      </c>
      <c r="C7" s="76">
        <v>83580529.90699999</v>
      </c>
      <c r="D7" s="76">
        <v>1541785.9604</v>
      </c>
      <c r="E7" s="76">
        <v>27814055.6284</v>
      </c>
      <c r="F7" s="76">
        <v>1180707.2702</v>
      </c>
      <c r="G7" s="76">
        <v>34849.5</v>
      </c>
      <c r="H7" s="76">
        <v>7355523.442800001</v>
      </c>
      <c r="I7" s="76">
        <v>82010853.5446</v>
      </c>
      <c r="J7" s="16">
        <f t="shared" si="1"/>
        <v>203518305.25339997</v>
      </c>
      <c r="K7" s="16"/>
      <c r="L7" s="2"/>
      <c r="M7" s="2"/>
      <c r="N7" s="2"/>
      <c r="O7" s="2"/>
      <c r="P7" s="2"/>
    </row>
    <row r="8" spans="1:16" ht="15">
      <c r="A8" s="15" t="s">
        <v>60</v>
      </c>
      <c r="B8" s="16" t="s">
        <v>61</v>
      </c>
      <c r="C8" s="76">
        <v>14987500</v>
      </c>
      <c r="D8" s="76">
        <v>0</v>
      </c>
      <c r="E8" s="76">
        <v>4734293</v>
      </c>
      <c r="F8" s="76">
        <v>0</v>
      </c>
      <c r="G8" s="76">
        <v>0</v>
      </c>
      <c r="H8" s="76">
        <v>0</v>
      </c>
      <c r="I8" s="76">
        <v>9028200</v>
      </c>
      <c r="J8" s="16">
        <f t="shared" si="1"/>
        <v>28749993</v>
      </c>
      <c r="K8" s="16"/>
      <c r="L8" s="2"/>
      <c r="M8" s="2"/>
      <c r="N8" s="2"/>
      <c r="O8" s="2"/>
      <c r="P8" s="2"/>
    </row>
    <row r="9" spans="1:16" ht="15">
      <c r="A9" s="15" t="s">
        <v>62</v>
      </c>
      <c r="B9" s="16" t="s">
        <v>63</v>
      </c>
      <c r="C9" s="76">
        <v>33296198.22</v>
      </c>
      <c r="D9" s="76">
        <v>9853</v>
      </c>
      <c r="E9" s="76">
        <v>3666230.74</v>
      </c>
      <c r="F9" s="76">
        <v>4403</v>
      </c>
      <c r="G9" s="76">
        <v>12584.96</v>
      </c>
      <c r="H9" s="76">
        <v>608455.78</v>
      </c>
      <c r="I9" s="76">
        <v>8316474.549999999</v>
      </c>
      <c r="J9" s="16">
        <f t="shared" si="1"/>
        <v>45914200.25</v>
      </c>
      <c r="K9" s="16"/>
      <c r="L9" s="2"/>
      <c r="M9" s="2"/>
      <c r="N9" s="2"/>
      <c r="O9" s="2"/>
      <c r="P9" s="2"/>
    </row>
    <row r="10" spans="1:16" ht="15">
      <c r="A10" s="15" t="s">
        <v>64</v>
      </c>
      <c r="B10" s="16" t="s">
        <v>65</v>
      </c>
      <c r="C10" s="76">
        <v>11798142.436363636</v>
      </c>
      <c r="D10" s="76">
        <v>173233.2981818182</v>
      </c>
      <c r="E10" s="76">
        <v>3569537.378181818</v>
      </c>
      <c r="F10" s="76">
        <v>58483.66909090908</v>
      </c>
      <c r="G10" s="76">
        <v>0</v>
      </c>
      <c r="H10" s="76">
        <v>809126.2472727273</v>
      </c>
      <c r="I10" s="76">
        <v>8398706.301818183</v>
      </c>
      <c r="J10" s="16">
        <f t="shared" si="1"/>
        <v>24807229.330909096</v>
      </c>
      <c r="K10" s="16"/>
      <c r="L10" s="2"/>
      <c r="M10" s="2"/>
      <c r="N10" s="2"/>
      <c r="O10" s="2"/>
      <c r="P10" s="2"/>
    </row>
    <row r="11" spans="1:16" ht="15">
      <c r="A11" s="15" t="s">
        <v>66</v>
      </c>
      <c r="B11" s="16" t="s">
        <v>67</v>
      </c>
      <c r="C11" s="76">
        <v>15481566.38181818</v>
      </c>
      <c r="D11" s="76">
        <v>602547.2727272727</v>
      </c>
      <c r="E11" s="76">
        <v>10414152.054545455</v>
      </c>
      <c r="F11" s="76">
        <v>518358</v>
      </c>
      <c r="G11" s="76">
        <v>0</v>
      </c>
      <c r="H11" s="76">
        <v>1493449.0036363637</v>
      </c>
      <c r="I11" s="76">
        <v>4422100.112727272</v>
      </c>
      <c r="J11" s="16">
        <f t="shared" si="1"/>
        <v>32932172.825454548</v>
      </c>
      <c r="K11" s="16"/>
      <c r="L11" s="2"/>
      <c r="M11" s="2"/>
      <c r="N11" s="2"/>
      <c r="O11" s="2"/>
      <c r="P11" s="2"/>
    </row>
    <row r="12" spans="1:16" ht="15">
      <c r="A12" s="15" t="s">
        <v>68</v>
      </c>
      <c r="B12" s="16" t="s">
        <v>69</v>
      </c>
      <c r="C12" s="76">
        <v>638115.2618181818</v>
      </c>
      <c r="D12" s="76">
        <v>8099.541818181817</v>
      </c>
      <c r="E12" s="76">
        <v>140541.3709090909</v>
      </c>
      <c r="F12" s="76">
        <v>11901.032727272728</v>
      </c>
      <c r="G12" s="76">
        <v>0</v>
      </c>
      <c r="H12" s="76">
        <v>63726.33818181817</v>
      </c>
      <c r="I12" s="76">
        <v>476783.4218181819</v>
      </c>
      <c r="J12" s="16">
        <f t="shared" si="1"/>
        <v>1339166.9672727273</v>
      </c>
      <c r="K12" s="16"/>
      <c r="L12" s="2"/>
      <c r="M12" s="2"/>
      <c r="N12" s="2"/>
      <c r="O12" s="2"/>
      <c r="P12" s="2"/>
    </row>
    <row r="13" spans="1:16" ht="15">
      <c r="A13" s="15" t="s">
        <v>70</v>
      </c>
      <c r="B13" s="16" t="s">
        <v>71</v>
      </c>
      <c r="C13" s="76">
        <v>0</v>
      </c>
      <c r="D13" s="76">
        <v>8798.727272727274</v>
      </c>
      <c r="E13" s="76">
        <v>148669.4727272727</v>
      </c>
      <c r="F13" s="76">
        <v>11495.62909090909</v>
      </c>
      <c r="G13" s="76">
        <v>519.2181818181818</v>
      </c>
      <c r="H13" s="76">
        <v>43691.83636363637</v>
      </c>
      <c r="I13" s="76">
        <v>494803.9854545455</v>
      </c>
      <c r="J13" s="16">
        <f t="shared" si="1"/>
        <v>707978.869090909</v>
      </c>
      <c r="K13" s="16"/>
      <c r="L13" s="2"/>
      <c r="M13" s="2"/>
      <c r="N13" s="2"/>
      <c r="O13" s="2"/>
      <c r="P13" s="2"/>
    </row>
    <row r="14" spans="1:16" ht="15">
      <c r="A14" s="15" t="s">
        <v>72</v>
      </c>
      <c r="B14" s="16" t="s">
        <v>73</v>
      </c>
      <c r="C14" s="76">
        <v>146553.81818181818</v>
      </c>
      <c r="D14" s="76">
        <v>4063.6363636363635</v>
      </c>
      <c r="E14" s="76">
        <v>81918.54545454546</v>
      </c>
      <c r="F14" s="76">
        <v>5752.363636363636</v>
      </c>
      <c r="G14" s="76">
        <v>832.3636363636363</v>
      </c>
      <c r="H14" s="76">
        <v>18098.18181818182</v>
      </c>
      <c r="I14" s="76">
        <v>264375.2727272727</v>
      </c>
      <c r="J14" s="16">
        <f t="shared" si="1"/>
        <v>521594.1818181818</v>
      </c>
      <c r="K14" s="16"/>
      <c r="L14" s="2"/>
      <c r="M14" s="2"/>
      <c r="N14" s="2"/>
      <c r="O14" s="2"/>
      <c r="P14" s="2"/>
    </row>
    <row r="15" spans="1:11" ht="15">
      <c r="A15" s="15" t="s">
        <v>74</v>
      </c>
      <c r="B15" s="16" t="s">
        <v>75</v>
      </c>
      <c r="C15" s="76">
        <v>213567.76800000004</v>
      </c>
      <c r="D15" s="76">
        <v>0</v>
      </c>
      <c r="E15" s="76">
        <v>1178.618181818182</v>
      </c>
      <c r="F15" s="76">
        <v>0</v>
      </c>
      <c r="G15" s="76">
        <v>0</v>
      </c>
      <c r="H15" s="76">
        <v>4783.418181818182</v>
      </c>
      <c r="I15" s="76">
        <v>47351.781818181815</v>
      </c>
      <c r="J15" s="16">
        <f t="shared" si="1"/>
        <v>266881.5861818182</v>
      </c>
      <c r="K15" s="71"/>
    </row>
    <row r="16" spans="1:11" ht="15">
      <c r="A16" s="15" t="s">
        <v>76</v>
      </c>
      <c r="B16" s="16" t="s">
        <v>77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16">
        <f t="shared" si="1"/>
        <v>0</v>
      </c>
      <c r="K16" s="71"/>
    </row>
    <row r="17" spans="1:11" ht="15">
      <c r="A17" s="15" t="s">
        <v>78</v>
      </c>
      <c r="B17" s="16" t="s">
        <v>79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16">
        <f t="shared" si="1"/>
        <v>0</v>
      </c>
      <c r="K17" s="71"/>
    </row>
    <row r="19" ht="15.75" thickBot="1"/>
    <row r="20" ht="15.75" thickBot="1">
      <c r="A20" s="5" t="s">
        <v>10</v>
      </c>
    </row>
    <row r="21" spans="1:11" ht="15.75">
      <c r="A21" s="6" t="s">
        <v>37</v>
      </c>
      <c r="B21" s="6" t="s">
        <v>38</v>
      </c>
      <c r="C21" s="7" t="s">
        <v>48</v>
      </c>
      <c r="D21" s="7" t="s">
        <v>49</v>
      </c>
      <c r="E21" s="7" t="s">
        <v>42</v>
      </c>
      <c r="F21" s="7" t="s">
        <v>50</v>
      </c>
      <c r="G21" s="7" t="s">
        <v>51</v>
      </c>
      <c r="H21" s="7" t="s">
        <v>52</v>
      </c>
      <c r="I21" s="7" t="s">
        <v>44</v>
      </c>
      <c r="J21" s="7" t="s">
        <v>39</v>
      </c>
      <c r="K21" s="7" t="s">
        <v>40</v>
      </c>
    </row>
    <row r="22" spans="1:11" ht="15">
      <c r="A22" s="71" t="s">
        <v>53</v>
      </c>
      <c r="B22" s="71"/>
      <c r="C22" s="16"/>
      <c r="D22" s="16"/>
      <c r="E22" s="16"/>
      <c r="F22" s="16"/>
      <c r="G22" s="16"/>
      <c r="H22" s="16"/>
      <c r="I22" s="16"/>
      <c r="J22" s="71"/>
      <c r="K22" s="71"/>
    </row>
    <row r="23" spans="1:11" ht="15">
      <c r="A23" s="72" t="s">
        <v>54</v>
      </c>
      <c r="B23" s="71"/>
      <c r="C23" s="16">
        <f>SUM(C25:C36)</f>
        <v>340037354.87303317</v>
      </c>
      <c r="D23" s="16">
        <f aca="true" t="shared" si="2" ref="D23:I23">SUM(D25:D36)</f>
        <v>3741765.3049071976</v>
      </c>
      <c r="E23" s="16">
        <f t="shared" si="2"/>
        <v>100425345.78704016</v>
      </c>
      <c r="F23" s="16">
        <f t="shared" si="2"/>
        <v>4515802.230432103</v>
      </c>
      <c r="G23" s="16">
        <f t="shared" si="2"/>
        <v>48336.01</v>
      </c>
      <c r="H23" s="16">
        <f t="shared" si="2"/>
        <v>24202263.54541162</v>
      </c>
      <c r="I23" s="16">
        <f t="shared" si="2"/>
        <v>255934654.2393231</v>
      </c>
      <c r="J23" s="86">
        <f>SUM(C23:I23)</f>
        <v>728905521.9901474</v>
      </c>
      <c r="K23" s="71"/>
    </row>
    <row r="24" spans="1:11" ht="15">
      <c r="A24" s="71" t="s">
        <v>55</v>
      </c>
      <c r="B24" s="71"/>
      <c r="C24" s="16"/>
      <c r="D24" s="16"/>
      <c r="E24" s="16"/>
      <c r="F24" s="16"/>
      <c r="G24" s="16"/>
      <c r="H24" s="16"/>
      <c r="I24" s="16"/>
      <c r="J24" s="16">
        <f>SUM(C24:I24)</f>
        <v>0</v>
      </c>
      <c r="K24" s="71"/>
    </row>
    <row r="25" spans="1:11" ht="15">
      <c r="A25" s="15" t="s">
        <v>56</v>
      </c>
      <c r="B25" s="1" t="s">
        <v>57</v>
      </c>
      <c r="C25" s="16">
        <f>'[4]plán tržeb 2013'!E59+'[4]plán tržeb 2013'!E70+'[4]plán tržeb 2013'!E80</f>
        <v>180151192.13603318</v>
      </c>
      <c r="D25" s="16">
        <f>'[4]plán tržeb 2013'!F59+'[4]plán tržeb 2013'!F70+'[4]plán tržeb 2013'!F80</f>
        <v>1398950.6245071972</v>
      </c>
      <c r="E25" s="16">
        <f>'[4]plán tržeb 2013'!G59+'[4]plán tržeb 2013'!G70+'[4]plán tržeb 2013'!G80</f>
        <v>49408300.44864016</v>
      </c>
      <c r="F25" s="16">
        <f>'[4]plán tržeb 2013'!H59+'[4]plán tržeb 2013'!H70+'[4]plán tržeb 2013'!H80</f>
        <v>2164899.570232104</v>
      </c>
      <c r="G25" s="16">
        <f>'[4]plán tržeb 2013'!I59+'[4]plán tržeb 2013'!I70+'[4]plán tržeb 2013'!I80</f>
        <v>0</v>
      </c>
      <c r="H25" s="16">
        <f>'[4]plán tržeb 2013'!J59+'[4]plán tržeb 2013'!J70+'[4]plán tržeb 2013'!J80</f>
        <v>15226778.862611618</v>
      </c>
      <c r="I25" s="16">
        <f>'[4]plán tržeb 2013'!K59+'[4]plán tržeb 2013'!K70+'[4]plán tržeb 2013'!K80</f>
        <v>139347785.01472315</v>
      </c>
      <c r="J25" s="16">
        <f>SUM(C25:I25)</f>
        <v>387697906.6567474</v>
      </c>
      <c r="K25" s="73"/>
    </row>
    <row r="26" spans="1:11" ht="15">
      <c r="A26" s="15" t="s">
        <v>58</v>
      </c>
      <c r="B26" s="1" t="s">
        <v>59</v>
      </c>
      <c r="C26" s="16">
        <f>'[4]plán tržeb 2013'!E84</f>
        <v>83580529.90699999</v>
      </c>
      <c r="D26" s="16">
        <f>'[4]plán tržeb 2013'!F84</f>
        <v>1541785.9604</v>
      </c>
      <c r="E26" s="16">
        <f>'[4]plán tržeb 2013'!G84</f>
        <v>27814055.6284</v>
      </c>
      <c r="F26" s="16">
        <f>'[4]plán tržeb 2013'!H84</f>
        <v>1180707.2702</v>
      </c>
      <c r="G26" s="16">
        <f>'[4]plán tržeb 2013'!I84</f>
        <v>34849.5</v>
      </c>
      <c r="H26" s="16">
        <f>'[4]plán tržeb 2013'!J84</f>
        <v>7355523.442800001</v>
      </c>
      <c r="I26" s="16">
        <f>'[4]plán tržeb 2013'!K84</f>
        <v>82010853.5446</v>
      </c>
      <c r="J26" s="16">
        <f aca="true" t="shared" si="3" ref="J26:J36">SUM(C26:I26)</f>
        <v>203518305.25339997</v>
      </c>
      <c r="K26" s="73"/>
    </row>
    <row r="27" spans="1:11" ht="15">
      <c r="A27" s="15" t="s">
        <v>60</v>
      </c>
      <c r="B27" s="1" t="s">
        <v>61</v>
      </c>
      <c r="C27" s="16">
        <f>'[4]plán tržeb 2013'!E23</f>
        <v>14987500</v>
      </c>
      <c r="D27" s="16">
        <f>'[4]plán tržeb 2013'!F23</f>
        <v>0</v>
      </c>
      <c r="E27" s="16">
        <f>'[4]plán tržeb 2013'!G23</f>
        <v>4734293</v>
      </c>
      <c r="F27" s="16">
        <f>'[4]plán tržeb 2013'!H23</f>
        <v>0</v>
      </c>
      <c r="G27" s="16">
        <f>'[4]plán tržeb 2013'!I23</f>
        <v>0</v>
      </c>
      <c r="H27" s="16">
        <f>'[4]plán tržeb 2013'!J23</f>
        <v>0</v>
      </c>
      <c r="I27" s="16">
        <f>'[4]plán tržeb 2013'!K23</f>
        <v>9028200</v>
      </c>
      <c r="J27" s="16">
        <f t="shared" si="3"/>
        <v>28749993</v>
      </c>
      <c r="K27" s="71"/>
    </row>
    <row r="28" spans="1:11" ht="15">
      <c r="A28" s="15" t="s">
        <v>62</v>
      </c>
      <c r="B28" s="1" t="s">
        <v>63</v>
      </c>
      <c r="C28" s="16">
        <f>'[4]plán tržeb 2013'!E85</f>
        <v>33296198.22</v>
      </c>
      <c r="D28" s="16">
        <f>'[4]plán tržeb 2013'!F85</f>
        <v>9853</v>
      </c>
      <c r="E28" s="16">
        <f>'[4]plán tržeb 2013'!G85</f>
        <v>3666230.74</v>
      </c>
      <c r="F28" s="16">
        <f>'[4]plán tržeb 2013'!H85</f>
        <v>4403</v>
      </c>
      <c r="G28" s="16">
        <f>'[4]plán tržeb 2013'!I85</f>
        <v>12584.96</v>
      </c>
      <c r="H28" s="16">
        <f>'[4]plán tržeb 2013'!J85</f>
        <v>608455.78</v>
      </c>
      <c r="I28" s="16">
        <f>'[4]plán tržeb 2013'!K85</f>
        <v>8316474.549999999</v>
      </c>
      <c r="J28" s="16">
        <f t="shared" si="3"/>
        <v>45914200.25</v>
      </c>
      <c r="K28" s="71"/>
    </row>
    <row r="29" spans="1:11" ht="15">
      <c r="A29" s="15" t="s">
        <v>64</v>
      </c>
      <c r="B29" s="1" t="s">
        <v>65</v>
      </c>
      <c r="C29" s="16">
        <f>'[4]plán tržeb 2013'!E86</f>
        <v>12621255.66</v>
      </c>
      <c r="D29" s="16">
        <f>'[4]plán tržeb 2013'!F86</f>
        <v>115882.02</v>
      </c>
      <c r="E29" s="16">
        <f>'[4]plán tržeb 2013'!G86</f>
        <v>4451121.41</v>
      </c>
      <c r="F29" s="16">
        <f>'[4]plán tržeb 2013'!H86</f>
        <v>123337.15</v>
      </c>
      <c r="G29" s="16">
        <f>'[4]plán tržeb 2013'!I86</f>
        <v>584.25</v>
      </c>
      <c r="H29" s="16">
        <f>'[4]plán tržeb 2013'!J86</f>
        <v>739603.03</v>
      </c>
      <c r="I29" s="16">
        <f>'[4]plán tržeb 2013'!K86</f>
        <v>8146445.129999999</v>
      </c>
      <c r="J29" s="16">
        <f t="shared" si="3"/>
        <v>26198228.65</v>
      </c>
      <c r="K29" s="71"/>
    </row>
    <row r="30" spans="1:11" ht="15">
      <c r="A30" s="15" t="s">
        <v>66</v>
      </c>
      <c r="B30" s="1" t="s">
        <v>67</v>
      </c>
      <c r="C30" s="16">
        <f>'[4]plán tržeb 2013'!E87</f>
        <v>14525448.559999999</v>
      </c>
      <c r="D30" s="16">
        <f>'[4]plán tržeb 2013'!F87</f>
        <v>652377.79</v>
      </c>
      <c r="E30" s="16">
        <f>'[4]plán tržeb 2013'!G87</f>
        <v>9907198.620000001</v>
      </c>
      <c r="F30" s="16">
        <f>'[4]plán tržeb 2013'!H87</f>
        <v>1020440.6</v>
      </c>
      <c r="G30" s="16">
        <f>'[4]plán tržeb 2013'!I87</f>
        <v>0</v>
      </c>
      <c r="H30" s="16">
        <f>'[4]plán tržeb 2013'!J87</f>
        <v>90471.36</v>
      </c>
      <c r="I30" s="16">
        <f>'[4]plán tržeb 2013'!K87</f>
        <v>7604801.010000001</v>
      </c>
      <c r="J30" s="16">
        <f t="shared" si="3"/>
        <v>33800737.94</v>
      </c>
      <c r="K30" s="71"/>
    </row>
    <row r="31" spans="1:11" ht="15">
      <c r="A31" s="15" t="s">
        <v>68</v>
      </c>
      <c r="B31" s="1" t="s">
        <v>69</v>
      </c>
      <c r="C31" s="16">
        <f>'[4]plán tržeb 2013'!E88</f>
        <v>689656.58</v>
      </c>
      <c r="D31" s="16">
        <f>'[4]plán tržeb 2013'!F88</f>
        <v>8702.46</v>
      </c>
      <c r="E31" s="16">
        <f>'[4]plán tržeb 2013'!G88</f>
        <v>166789</v>
      </c>
      <c r="F31" s="16">
        <f>'[4]plán tržeb 2013'!H88</f>
        <v>10015.3</v>
      </c>
      <c r="G31" s="16">
        <f>'[4]plán tržeb 2013'!I88</f>
        <v>0</v>
      </c>
      <c r="H31" s="16">
        <f>'[4]plán tržeb 2013'!J88</f>
        <v>62695.08</v>
      </c>
      <c r="I31" s="16">
        <f>'[4]plán tržeb 2013'!K88</f>
        <v>556935.76</v>
      </c>
      <c r="J31" s="16">
        <f t="shared" si="3"/>
        <v>1494794.18</v>
      </c>
      <c r="K31" s="71"/>
    </row>
    <row r="32" spans="1:11" ht="15">
      <c r="A32" s="15" t="s">
        <v>70</v>
      </c>
      <c r="B32" s="1" t="s">
        <v>71</v>
      </c>
      <c r="C32" s="16">
        <f>'[4]plán tržeb 2013'!E89</f>
        <v>30861.7</v>
      </c>
      <c r="D32" s="16">
        <f>'[4]plán tržeb 2013'!F89</f>
        <v>9814.45</v>
      </c>
      <c r="E32" s="16">
        <f>'[4]plán tržeb 2013'!G89</f>
        <v>178508.13</v>
      </c>
      <c r="F32" s="16">
        <f>'[4]plán tržeb 2013'!H89</f>
        <v>8609.34</v>
      </c>
      <c r="G32" s="16">
        <f>'[4]plán tržeb 2013'!I89</f>
        <v>317.3</v>
      </c>
      <c r="H32" s="16">
        <f>'[4]plán tržeb 2013'!J89</f>
        <v>41987.6</v>
      </c>
      <c r="I32" s="16">
        <f>'[4]plán tržeb 2013'!K89</f>
        <v>605201.81</v>
      </c>
      <c r="J32" s="16">
        <f t="shared" si="3"/>
        <v>875300.3300000001</v>
      </c>
      <c r="K32" s="71"/>
    </row>
    <row r="33" spans="1:11" ht="15">
      <c r="A33" s="15" t="s">
        <v>72</v>
      </c>
      <c r="B33" s="1" t="s">
        <v>73</v>
      </c>
      <c r="C33" s="16">
        <f>'[4]plán tržeb 2013'!E90</f>
        <v>136974</v>
      </c>
      <c r="D33" s="16">
        <f>'[4]plán tržeb 2013'!F90</f>
        <v>4399</v>
      </c>
      <c r="E33" s="16">
        <f>'[4]plán tržeb 2013'!G90</f>
        <v>93367</v>
      </c>
      <c r="F33" s="16">
        <f>'[4]plán tržeb 2013'!H90</f>
        <v>3390</v>
      </c>
      <c r="G33" s="16">
        <f>'[4]plán tržeb 2013'!I90</f>
        <v>0</v>
      </c>
      <c r="H33" s="16">
        <f>'[4]plán tržeb 2013'!J90</f>
        <v>18228</v>
      </c>
      <c r="I33" s="16">
        <f>'[4]plán tržeb 2013'!K90</f>
        <v>275871.44</v>
      </c>
      <c r="J33" s="16">
        <f t="shared" si="3"/>
        <v>532229.44</v>
      </c>
      <c r="K33" s="71"/>
    </row>
    <row r="34" spans="1:11" ht="15">
      <c r="A34" s="15" t="s">
        <v>74</v>
      </c>
      <c r="B34" s="1" t="s">
        <v>75</v>
      </c>
      <c r="C34" s="16">
        <f>'[4]plán tržeb 2013'!E91</f>
        <v>17738.11</v>
      </c>
      <c r="D34" s="16">
        <f>'[4]plán tržeb 2013'!F91</f>
        <v>0</v>
      </c>
      <c r="E34" s="16">
        <f>'[4]plán tržeb 2013'!G91</f>
        <v>5481.81</v>
      </c>
      <c r="F34" s="16">
        <f>'[4]plán tržeb 2013'!H91</f>
        <v>0</v>
      </c>
      <c r="G34" s="16">
        <f>'[4]plán tržeb 2013'!I91</f>
        <v>0</v>
      </c>
      <c r="H34" s="16">
        <f>'[4]plán tržeb 2013'!J91</f>
        <v>58520.39</v>
      </c>
      <c r="I34" s="16">
        <f>'[4]plán tržeb 2013'!K91</f>
        <v>42085.98</v>
      </c>
      <c r="J34" s="16">
        <f t="shared" si="3"/>
        <v>123826.29000000001</v>
      </c>
      <c r="K34" s="71"/>
    </row>
    <row r="35" spans="1:11" ht="15">
      <c r="A35" s="15" t="s">
        <v>76</v>
      </c>
      <c r="B35" s="1" t="s">
        <v>77</v>
      </c>
      <c r="C35" s="16">
        <f>'[4]plán tržeb 2013'!E92</f>
        <v>0</v>
      </c>
      <c r="D35" s="16">
        <f>'[4]plán tržeb 2013'!F92</f>
        <v>0</v>
      </c>
      <c r="E35" s="16">
        <f>'[4]plán tržeb 2013'!G92</f>
        <v>0</v>
      </c>
      <c r="F35" s="16">
        <f>'[4]plán tržeb 2013'!H92</f>
        <v>0</v>
      </c>
      <c r="G35" s="16">
        <f>'[4]plán tržeb 2013'!I92</f>
        <v>0</v>
      </c>
      <c r="H35" s="16">
        <f>'[4]plán tržeb 2013'!J92</f>
        <v>0</v>
      </c>
      <c r="I35" s="16">
        <f>'[4]plán tržeb 2013'!K92</f>
        <v>0</v>
      </c>
      <c r="J35" s="16">
        <f t="shared" si="3"/>
        <v>0</v>
      </c>
      <c r="K35" s="71"/>
    </row>
    <row r="36" spans="1:11" ht="15">
      <c r="A36" s="15" t="s">
        <v>78</v>
      </c>
      <c r="B36" s="1" t="s">
        <v>79</v>
      </c>
      <c r="C36" s="16">
        <f>'[4]plán tržeb 2013'!E93</f>
        <v>0</v>
      </c>
      <c r="D36" s="16">
        <f>'[4]plán tržeb 2013'!F93</f>
        <v>0</v>
      </c>
      <c r="E36" s="16">
        <f>'[4]plán tržeb 2013'!G93</f>
        <v>0</v>
      </c>
      <c r="F36" s="16">
        <f>'[4]plán tržeb 2013'!H93</f>
        <v>0</v>
      </c>
      <c r="G36" s="16">
        <f>'[4]plán tržeb 2013'!I93</f>
        <v>0</v>
      </c>
      <c r="H36" s="16">
        <f>'[4]plán tržeb 2013'!J93</f>
        <v>0</v>
      </c>
      <c r="I36" s="16">
        <f>'[4]plán tržeb 2013'!K93</f>
        <v>0</v>
      </c>
      <c r="J36" s="16">
        <f t="shared" si="3"/>
        <v>0</v>
      </c>
      <c r="K36" s="71"/>
    </row>
    <row r="37" spans="3:10" ht="15">
      <c r="C37" s="2"/>
      <c r="D37" s="2"/>
      <c r="E37" s="2"/>
      <c r="F37" s="2"/>
      <c r="G37" s="2"/>
      <c r="H37" s="2"/>
      <c r="I37" s="2"/>
      <c r="J37" s="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8.421875" style="0" bestFit="1" customWidth="1"/>
    <col min="2" max="2" width="11.140625" style="0" bestFit="1" customWidth="1"/>
    <col min="3" max="3" width="13.28125" style="0" bestFit="1" customWidth="1"/>
    <col min="4" max="4" width="12.00390625" style="0" bestFit="1" customWidth="1"/>
    <col min="5" max="5" width="13.28125" style="0" bestFit="1" customWidth="1"/>
    <col min="6" max="6" width="12.00390625" style="0" bestFit="1" customWidth="1"/>
    <col min="7" max="7" width="8.421875" style="0" bestFit="1" customWidth="1"/>
    <col min="8" max="9" width="12.00390625" style="0" bestFit="1" customWidth="1"/>
    <col min="10" max="10" width="13.28125" style="0" bestFit="1" customWidth="1"/>
    <col min="11" max="11" width="11.57421875" style="0" hidden="1" customWidth="1"/>
  </cols>
  <sheetData>
    <row r="1" ht="15">
      <c r="A1" s="10" t="s">
        <v>11</v>
      </c>
    </row>
    <row r="2" spans="1:11" ht="15.75">
      <c r="A2" s="17" t="s">
        <v>37</v>
      </c>
      <c r="B2" s="17" t="s">
        <v>38</v>
      </c>
      <c r="C2" s="18" t="s">
        <v>48</v>
      </c>
      <c r="D2" s="18" t="s">
        <v>49</v>
      </c>
      <c r="E2" s="18" t="s">
        <v>42</v>
      </c>
      <c r="F2" s="18" t="s">
        <v>50</v>
      </c>
      <c r="G2" s="18" t="s">
        <v>51</v>
      </c>
      <c r="H2" s="18" t="s">
        <v>52</v>
      </c>
      <c r="I2" s="18" t="s">
        <v>44</v>
      </c>
      <c r="J2" s="18" t="s">
        <v>39</v>
      </c>
      <c r="K2" s="7" t="s">
        <v>40</v>
      </c>
    </row>
    <row r="3" spans="1:16" ht="15">
      <c r="A3" s="77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2"/>
      <c r="L3" s="2"/>
      <c r="M3" s="2"/>
      <c r="N3" s="2"/>
      <c r="O3" s="2"/>
      <c r="P3" s="2"/>
    </row>
    <row r="4" spans="1:16" ht="15">
      <c r="A4" s="12" t="s">
        <v>12</v>
      </c>
      <c r="B4" s="11"/>
      <c r="C4" s="11">
        <f>SUM(C6:C17)</f>
        <v>465761842</v>
      </c>
      <c r="D4" s="11">
        <f aca="true" t="shared" si="0" ref="D4:I4">SUM(D6:D17)</f>
        <v>15588451</v>
      </c>
      <c r="E4" s="11">
        <f t="shared" si="0"/>
        <v>108548988</v>
      </c>
      <c r="F4" s="11">
        <f t="shared" si="0"/>
        <v>25953939</v>
      </c>
      <c r="G4" s="11">
        <f t="shared" si="0"/>
        <v>1438</v>
      </c>
      <c r="H4" s="11">
        <f t="shared" si="0"/>
        <v>46397369</v>
      </c>
      <c r="I4" s="11">
        <f t="shared" si="0"/>
        <v>89945259</v>
      </c>
      <c r="J4" s="86">
        <f aca="true" t="shared" si="1" ref="J4:J17">SUM(C4:I4)</f>
        <v>752197286</v>
      </c>
      <c r="K4" s="16"/>
      <c r="L4" s="2"/>
      <c r="M4" s="2"/>
      <c r="N4" s="2"/>
      <c r="O4" s="2"/>
      <c r="P4" s="2"/>
    </row>
    <row r="5" spans="1:16" ht="15">
      <c r="A5" s="4" t="s">
        <v>55</v>
      </c>
      <c r="B5" s="11"/>
      <c r="C5" s="11"/>
      <c r="D5" s="11"/>
      <c r="E5" s="11"/>
      <c r="F5" s="11"/>
      <c r="G5" s="11"/>
      <c r="H5" s="11"/>
      <c r="I5" s="11"/>
      <c r="J5" s="11"/>
      <c r="K5" s="16"/>
      <c r="L5" s="2"/>
      <c r="M5" s="2"/>
      <c r="N5" s="2"/>
      <c r="O5" s="2"/>
      <c r="P5" s="2"/>
    </row>
    <row r="6" spans="1:16" ht="15">
      <c r="A6" s="13" t="s">
        <v>56</v>
      </c>
      <c r="B6" s="11" t="s">
        <v>57</v>
      </c>
      <c r="C6" s="11">
        <v>255868567</v>
      </c>
      <c r="D6" s="11">
        <v>6261937</v>
      </c>
      <c r="E6" s="11">
        <v>55092857</v>
      </c>
      <c r="F6" s="11">
        <v>13384369</v>
      </c>
      <c r="G6" s="11">
        <v>0</v>
      </c>
      <c r="H6" s="11">
        <v>23542602</v>
      </c>
      <c r="I6" s="11">
        <v>44094790</v>
      </c>
      <c r="J6" s="11">
        <f t="shared" si="1"/>
        <v>398245122</v>
      </c>
      <c r="K6" s="16"/>
      <c r="L6" s="2"/>
      <c r="M6" s="2"/>
      <c r="N6" s="2"/>
      <c r="O6" s="2"/>
      <c r="P6" s="2"/>
    </row>
    <row r="7" spans="1:16" ht="15">
      <c r="A7" s="13" t="s">
        <v>58</v>
      </c>
      <c r="B7" s="11" t="s">
        <v>59</v>
      </c>
      <c r="C7" s="11">
        <v>161348340</v>
      </c>
      <c r="D7" s="11">
        <v>8650448</v>
      </c>
      <c r="E7" s="11">
        <v>41575024</v>
      </c>
      <c r="F7" s="11">
        <v>9721375</v>
      </c>
      <c r="G7" s="11">
        <v>1000</v>
      </c>
      <c r="H7" s="11">
        <v>21053950</v>
      </c>
      <c r="I7" s="11">
        <v>38342145</v>
      </c>
      <c r="J7" s="11">
        <f t="shared" si="1"/>
        <v>280692282</v>
      </c>
      <c r="K7" s="16"/>
      <c r="L7" s="2"/>
      <c r="M7" s="2"/>
      <c r="N7" s="2"/>
      <c r="O7" s="2"/>
      <c r="P7" s="2"/>
    </row>
    <row r="8" spans="1:16" ht="15">
      <c r="A8" s="13" t="s">
        <v>60</v>
      </c>
      <c r="B8" s="11" t="s">
        <v>61</v>
      </c>
      <c r="C8" s="11">
        <v>18984250</v>
      </c>
      <c r="D8" s="11"/>
      <c r="E8" s="11">
        <v>2438883</v>
      </c>
      <c r="F8" s="11"/>
      <c r="G8" s="11"/>
      <c r="H8" s="11"/>
      <c r="I8" s="11">
        <v>1391300</v>
      </c>
      <c r="J8" s="11">
        <f t="shared" si="1"/>
        <v>22814433</v>
      </c>
      <c r="K8" s="16"/>
      <c r="L8" s="2"/>
      <c r="M8" s="2"/>
      <c r="N8" s="2"/>
      <c r="O8" s="2"/>
      <c r="P8" s="2"/>
    </row>
    <row r="9" spans="1:16" ht="15">
      <c r="A9" s="13" t="s">
        <v>62</v>
      </c>
      <c r="B9" s="11" t="s">
        <v>63</v>
      </c>
      <c r="C9" s="11">
        <v>14119483</v>
      </c>
      <c r="D9" s="11">
        <v>136360</v>
      </c>
      <c r="E9" s="11">
        <v>1460806</v>
      </c>
      <c r="F9" s="11">
        <v>307188</v>
      </c>
      <c r="G9" s="11">
        <v>0</v>
      </c>
      <c r="H9" s="11">
        <v>288434</v>
      </c>
      <c r="I9" s="11">
        <v>1607344</v>
      </c>
      <c r="J9" s="11">
        <f t="shared" si="1"/>
        <v>17919615</v>
      </c>
      <c r="K9" s="16"/>
      <c r="L9" s="2"/>
      <c r="M9" s="2"/>
      <c r="N9" s="2"/>
      <c r="O9" s="2"/>
      <c r="P9" s="2"/>
    </row>
    <row r="10" spans="1:16" ht="15">
      <c r="A10" s="13" t="s">
        <v>64</v>
      </c>
      <c r="B10" s="11" t="s">
        <v>65</v>
      </c>
      <c r="C10" s="11">
        <v>0</v>
      </c>
      <c r="D10" s="11">
        <v>231735</v>
      </c>
      <c r="E10" s="11">
        <v>1392845</v>
      </c>
      <c r="F10" s="11">
        <v>247255</v>
      </c>
      <c r="G10" s="11">
        <v>0</v>
      </c>
      <c r="H10" s="11">
        <v>580429</v>
      </c>
      <c r="I10" s="11">
        <v>1590661</v>
      </c>
      <c r="J10" s="11">
        <f t="shared" si="1"/>
        <v>4042925</v>
      </c>
      <c r="K10" s="16"/>
      <c r="L10" s="2"/>
      <c r="M10" s="2"/>
      <c r="N10" s="2"/>
      <c r="O10" s="2"/>
      <c r="P10" s="2"/>
    </row>
    <row r="11" spans="1:16" ht="15">
      <c r="A11" s="13" t="s">
        <v>66</v>
      </c>
      <c r="B11" s="11" t="s">
        <v>67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6"/>
      <c r="L11" s="2"/>
      <c r="M11" s="2"/>
      <c r="N11" s="2"/>
      <c r="O11" s="2"/>
      <c r="P11" s="2"/>
    </row>
    <row r="12" spans="1:16" ht="15">
      <c r="A12" s="13" t="s">
        <v>68</v>
      </c>
      <c r="B12" s="11" t="s">
        <v>69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6"/>
      <c r="L12" s="2"/>
      <c r="M12" s="2"/>
      <c r="N12" s="2"/>
      <c r="O12" s="2"/>
      <c r="P12" s="2"/>
    </row>
    <row r="13" spans="1:16" ht="15">
      <c r="A13" s="13" t="s">
        <v>70</v>
      </c>
      <c r="B13" s="11" t="s">
        <v>71</v>
      </c>
      <c r="C13" s="11"/>
      <c r="D13" s="11">
        <v>21835</v>
      </c>
      <c r="E13" s="11">
        <v>342556</v>
      </c>
      <c r="F13" s="11">
        <v>54835</v>
      </c>
      <c r="G13" s="11">
        <v>0</v>
      </c>
      <c r="H13" s="11">
        <v>107042</v>
      </c>
      <c r="I13" s="11">
        <v>346379</v>
      </c>
      <c r="J13" s="11">
        <f t="shared" si="1"/>
        <v>872647</v>
      </c>
      <c r="K13" s="16"/>
      <c r="L13" s="2"/>
      <c r="M13" s="2"/>
      <c r="N13" s="2"/>
      <c r="O13" s="2"/>
      <c r="P13" s="2"/>
    </row>
    <row r="14" spans="1:16" ht="15">
      <c r="A14" s="13" t="s">
        <v>72</v>
      </c>
      <c r="B14" s="11" t="s">
        <v>73</v>
      </c>
      <c r="C14" s="11">
        <v>3002312</v>
      </c>
      <c r="D14" s="11">
        <v>106483</v>
      </c>
      <c r="E14" s="11">
        <v>1039172</v>
      </c>
      <c r="F14" s="11">
        <v>188740</v>
      </c>
      <c r="G14" s="11">
        <v>0</v>
      </c>
      <c r="H14" s="11">
        <v>384150</v>
      </c>
      <c r="I14" s="11">
        <v>1079731</v>
      </c>
      <c r="J14" s="11">
        <f t="shared" si="1"/>
        <v>5800588</v>
      </c>
      <c r="K14" s="16"/>
      <c r="L14" s="2"/>
      <c r="M14" s="2"/>
      <c r="N14" s="2"/>
      <c r="O14" s="2"/>
      <c r="P14" s="2"/>
    </row>
    <row r="15" spans="1:11" ht="15">
      <c r="A15" s="13" t="s">
        <v>74</v>
      </c>
      <c r="B15" s="11" t="s">
        <v>75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1"/>
        <v>0</v>
      </c>
      <c r="K15" s="71"/>
    </row>
    <row r="16" spans="1:11" ht="15">
      <c r="A16" s="13" t="s">
        <v>76</v>
      </c>
      <c r="B16" s="11" t="s">
        <v>77</v>
      </c>
      <c r="C16" s="11">
        <v>5486110</v>
      </c>
      <c r="D16" s="11"/>
      <c r="E16" s="11">
        <v>1499487</v>
      </c>
      <c r="F16" s="11">
        <v>0</v>
      </c>
      <c r="G16" s="11">
        <v>0</v>
      </c>
      <c r="H16" s="11">
        <v>0</v>
      </c>
      <c r="I16" s="11"/>
      <c r="J16" s="11">
        <f t="shared" si="1"/>
        <v>6985597</v>
      </c>
      <c r="K16" s="71"/>
    </row>
    <row r="17" spans="1:11" ht="15">
      <c r="A17" s="13" t="s">
        <v>78</v>
      </c>
      <c r="B17" s="11" t="s">
        <v>79</v>
      </c>
      <c r="C17" s="11">
        <f>4278081+(495198684-492523985)</f>
        <v>6952780</v>
      </c>
      <c r="D17" s="11">
        <f>233346+(12967599-13021292)</f>
        <v>179653</v>
      </c>
      <c r="E17" s="11">
        <f>1031149+(99648607-96972398)</f>
        <v>3707358</v>
      </c>
      <c r="F17" s="11">
        <f>1328081+(25269367-24547271)</f>
        <v>2050177</v>
      </c>
      <c r="G17" s="11">
        <f>0+(14033-13595)</f>
        <v>438</v>
      </c>
      <c r="H17" s="11">
        <f>789065+(39249339-39597642)</f>
        <v>440762</v>
      </c>
      <c r="I17" s="11">
        <f>828697+(85896232-85232020)</f>
        <v>1492909</v>
      </c>
      <c r="J17" s="11">
        <f t="shared" si="1"/>
        <v>14824077</v>
      </c>
      <c r="K17" s="71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14" t="s">
        <v>13</v>
      </c>
      <c r="B20" s="3"/>
      <c r="C20" s="3"/>
      <c r="D20" s="3"/>
      <c r="E20" s="3"/>
      <c r="F20" s="3"/>
      <c r="G20" s="3"/>
      <c r="H20" s="3"/>
      <c r="I20" s="3"/>
      <c r="J20" s="3"/>
    </row>
    <row r="21" spans="1:11" ht="15.75">
      <c r="A21" s="17" t="s">
        <v>37</v>
      </c>
      <c r="B21" s="17" t="s">
        <v>38</v>
      </c>
      <c r="C21" s="18" t="s">
        <v>48</v>
      </c>
      <c r="D21" s="18" t="s">
        <v>49</v>
      </c>
      <c r="E21" s="18" t="s">
        <v>42</v>
      </c>
      <c r="F21" s="18" t="s">
        <v>50</v>
      </c>
      <c r="G21" s="18" t="s">
        <v>51</v>
      </c>
      <c r="H21" s="18" t="s">
        <v>52</v>
      </c>
      <c r="I21" s="18" t="s">
        <v>44</v>
      </c>
      <c r="J21" s="18" t="s">
        <v>39</v>
      </c>
      <c r="K21" s="7" t="s">
        <v>40</v>
      </c>
    </row>
    <row r="22" spans="1:10" ht="15">
      <c r="A22" s="77" t="s">
        <v>53</v>
      </c>
      <c r="B22" s="77"/>
      <c r="C22" s="78"/>
      <c r="D22" s="78"/>
      <c r="E22" s="78"/>
      <c r="F22" s="78"/>
      <c r="G22" s="78"/>
      <c r="H22" s="78"/>
      <c r="I22" s="78"/>
      <c r="J22" s="77"/>
    </row>
    <row r="23" spans="1:11" ht="15">
      <c r="A23" s="12" t="s">
        <v>12</v>
      </c>
      <c r="B23" s="4"/>
      <c r="C23" s="11">
        <f>SUM(C25:C36)</f>
        <v>480648751.56237876</v>
      </c>
      <c r="D23" s="11">
        <f aca="true" t="shared" si="2" ref="D23:I23">SUM(D25:D36)</f>
        <v>13571041.638412137</v>
      </c>
      <c r="E23" s="11">
        <f t="shared" si="2"/>
        <v>103057704.39591494</v>
      </c>
      <c r="F23" s="11">
        <f t="shared" si="2"/>
        <v>24186186.45053222</v>
      </c>
      <c r="G23" s="11">
        <f t="shared" si="2"/>
        <v>438</v>
      </c>
      <c r="H23" s="11">
        <f t="shared" si="2"/>
        <v>44151589.16596538</v>
      </c>
      <c r="I23" s="11">
        <f t="shared" si="2"/>
        <v>89167057.56818926</v>
      </c>
      <c r="J23" s="86">
        <f>SUM(C23:I23)</f>
        <v>754782768.7813927</v>
      </c>
      <c r="K23" s="71"/>
    </row>
    <row r="24" spans="1:11" ht="15">
      <c r="A24" s="4" t="s">
        <v>55</v>
      </c>
      <c r="B24" s="4"/>
      <c r="C24" s="11"/>
      <c r="D24" s="11"/>
      <c r="E24" s="11"/>
      <c r="F24" s="11"/>
      <c r="G24" s="11"/>
      <c r="H24" s="11"/>
      <c r="I24" s="11"/>
      <c r="J24" s="11">
        <f>SUM(C24:I24)</f>
        <v>0</v>
      </c>
      <c r="K24" s="71"/>
    </row>
    <row r="25" spans="1:11" ht="15">
      <c r="A25" s="15" t="s">
        <v>56</v>
      </c>
      <c r="B25" s="1" t="s">
        <v>57</v>
      </c>
      <c r="C25" s="16">
        <f>'[5]plán tržeb 2013'!E71+'[5]plán tržeb 2013'!E82+'[5]plán tržeb 2013'!E92</f>
        <v>255868566.56237876</v>
      </c>
      <c r="D25" s="16">
        <f>'[5]plán tržeb 2013'!F71+'[5]plán tržeb 2013'!F82+'[5]plán tržeb 2013'!F92</f>
        <v>6261937.4513264885</v>
      </c>
      <c r="E25" s="16">
        <f>'[5]plán tržeb 2013'!G71+'[5]plán tržeb 2013'!G82+'[5]plán tržeb 2013'!G92</f>
        <v>55092856.65591494</v>
      </c>
      <c r="F25" s="16">
        <f>'[5]plán tržeb 2013'!H71+'[5]plán tržeb 2013'!H82+'[5]plán tržeb 2013'!H92</f>
        <v>13384368.694846645</v>
      </c>
      <c r="G25" s="16">
        <f>'[5]plán tržeb 2013'!I71+'[5]plán tržeb 2013'!I82+'[5]plán tržeb 2013'!I92</f>
        <v>0</v>
      </c>
      <c r="H25" s="16">
        <f>'[5]plán tržeb 2013'!J71+'[5]plán tržeb 2013'!J82+'[5]plán tržeb 2013'!J92</f>
        <v>23542601.352965385</v>
      </c>
      <c r="I25" s="16">
        <f>'[5]plán tržeb 2013'!K71+'[5]plán tržeb 2013'!K82+'[5]plán tržeb 2013'!K92</f>
        <v>44094790.161298305</v>
      </c>
      <c r="J25" s="16">
        <f>SUM(C25:I25)</f>
        <v>398245120.87873054</v>
      </c>
      <c r="K25" s="73"/>
    </row>
    <row r="26" spans="1:11" ht="15">
      <c r="A26" s="15" t="s">
        <v>58</v>
      </c>
      <c r="B26" s="1" t="s">
        <v>59</v>
      </c>
      <c r="C26" s="16">
        <f>'[5]plán tržeb 2013'!E96</f>
        <v>176235250</v>
      </c>
      <c r="D26" s="16">
        <f>'[5]plán tržeb 2013'!F96</f>
        <v>6633038.187085649</v>
      </c>
      <c r="E26" s="16">
        <f>'[5]plán tržeb 2013'!G96</f>
        <v>36083740.74</v>
      </c>
      <c r="F26" s="16">
        <f>'[5]plán tržeb 2013'!H96</f>
        <v>7953622.755685575</v>
      </c>
      <c r="G26" s="16">
        <f>'[5]plán tržeb 2013'!I96</f>
        <v>0</v>
      </c>
      <c r="H26" s="16">
        <f>'[5]plán tržeb 2013'!J96</f>
        <v>18808170.812999997</v>
      </c>
      <c r="I26" s="16">
        <f>'[5]plán tržeb 2013'!K96</f>
        <v>37563943.40689095</v>
      </c>
      <c r="J26" s="16">
        <f aca="true" t="shared" si="3" ref="J26:J35">SUM(C26:I26)</f>
        <v>283277765.90266216</v>
      </c>
      <c r="K26" s="73"/>
    </row>
    <row r="27" spans="1:11" ht="15">
      <c r="A27" s="15" t="s">
        <v>60</v>
      </c>
      <c r="B27" s="1" t="s">
        <v>61</v>
      </c>
      <c r="C27" s="16">
        <f>'[5]plán tržeb 2013'!E42</f>
        <v>18984250</v>
      </c>
      <c r="D27" s="16">
        <f>'[5]plán tržeb 2013'!F42</f>
        <v>0</v>
      </c>
      <c r="E27" s="16">
        <f>'[5]plán tržeb 2013'!G42</f>
        <v>2438883</v>
      </c>
      <c r="F27" s="16">
        <f>'[5]plán tržeb 2013'!H42</f>
        <v>0</v>
      </c>
      <c r="G27" s="16">
        <f>'[5]plán tržeb 2013'!I42</f>
        <v>0</v>
      </c>
      <c r="H27" s="16">
        <f>'[5]plán tržeb 2013'!J42</f>
        <v>0</v>
      </c>
      <c r="I27" s="16">
        <f>'[5]plán tržeb 2013'!K42</f>
        <v>1391300</v>
      </c>
      <c r="J27" s="16">
        <f t="shared" si="3"/>
        <v>22814433</v>
      </c>
      <c r="K27" s="71"/>
    </row>
    <row r="28" spans="1:11" ht="15">
      <c r="A28" s="15" t="s">
        <v>62</v>
      </c>
      <c r="B28" s="1" t="s">
        <v>63</v>
      </c>
      <c r="C28" s="16">
        <f>'[5]plán tržeb 2013'!E101</f>
        <v>14119483</v>
      </c>
      <c r="D28" s="16">
        <f>'[5]plán tržeb 2013'!F101</f>
        <v>136360</v>
      </c>
      <c r="E28" s="16">
        <f>'[5]plán tržeb 2013'!G101</f>
        <v>1460806</v>
      </c>
      <c r="F28" s="16">
        <f>'[5]plán tržeb 2013'!H101</f>
        <v>307188</v>
      </c>
      <c r="G28" s="16">
        <f>'[5]plán tržeb 2013'!I101</f>
        <v>0</v>
      </c>
      <c r="H28" s="16">
        <f>'[5]plán tržeb 2013'!J101</f>
        <v>288434</v>
      </c>
      <c r="I28" s="16">
        <f>'[5]plán tržeb 2013'!K101</f>
        <v>1607344</v>
      </c>
      <c r="J28" s="16">
        <f t="shared" si="3"/>
        <v>17919615</v>
      </c>
      <c r="K28" s="71"/>
    </row>
    <row r="29" spans="1:11" ht="15">
      <c r="A29" s="15" t="s">
        <v>64</v>
      </c>
      <c r="B29" s="1" t="s">
        <v>65</v>
      </c>
      <c r="C29" s="16">
        <f>'[5]plán tržeb 2013'!E102</f>
        <v>0</v>
      </c>
      <c r="D29" s="16">
        <f>'[5]plán tržeb 2013'!F102</f>
        <v>231735</v>
      </c>
      <c r="E29" s="16">
        <f>'[5]plán tržeb 2013'!G102</f>
        <v>1392845</v>
      </c>
      <c r="F29" s="16">
        <f>'[5]plán tržeb 2013'!H102</f>
        <v>247255</v>
      </c>
      <c r="G29" s="16">
        <f>'[5]plán tržeb 2013'!I102</f>
        <v>0</v>
      </c>
      <c r="H29" s="16">
        <f>'[5]plán tržeb 2013'!J102</f>
        <v>580429</v>
      </c>
      <c r="I29" s="16">
        <f>'[5]plán tržeb 2013'!K102</f>
        <v>1590661</v>
      </c>
      <c r="J29" s="16">
        <f t="shared" si="3"/>
        <v>4042925</v>
      </c>
      <c r="K29" s="71"/>
    </row>
    <row r="30" spans="1:11" ht="15">
      <c r="A30" s="15" t="s">
        <v>66</v>
      </c>
      <c r="B30" s="1" t="s">
        <v>67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f t="shared" si="3"/>
        <v>0</v>
      </c>
      <c r="K30" s="71"/>
    </row>
    <row r="31" spans="1:11" ht="15">
      <c r="A31" s="15" t="s">
        <v>68</v>
      </c>
      <c r="B31" s="1" t="s">
        <v>69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f t="shared" si="3"/>
        <v>0</v>
      </c>
      <c r="K31" s="71"/>
    </row>
    <row r="32" spans="1:11" ht="15">
      <c r="A32" s="15" t="s">
        <v>70</v>
      </c>
      <c r="B32" s="1" t="s">
        <v>71</v>
      </c>
      <c r="C32" s="16">
        <f>'[5]plán tržeb 2013'!E105</f>
        <v>0</v>
      </c>
      <c r="D32" s="16">
        <f>'[5]plán tržeb 2013'!F105</f>
        <v>21835</v>
      </c>
      <c r="E32" s="16">
        <f>'[5]plán tržeb 2013'!G105</f>
        <v>342556</v>
      </c>
      <c r="F32" s="16">
        <f>'[5]plán tržeb 2013'!H105</f>
        <v>54835</v>
      </c>
      <c r="G32" s="16">
        <f>'[5]plán tržeb 2013'!I105</f>
        <v>0</v>
      </c>
      <c r="H32" s="16">
        <f>'[5]plán tržeb 2013'!J105</f>
        <v>107042</v>
      </c>
      <c r="I32" s="16">
        <f>'[5]plán tržeb 2013'!K105</f>
        <v>346379</v>
      </c>
      <c r="J32" s="16">
        <f t="shared" si="3"/>
        <v>872647</v>
      </c>
      <c r="K32" s="71"/>
    </row>
    <row r="33" spans="1:11" ht="15">
      <c r="A33" s="15" t="s">
        <v>72</v>
      </c>
      <c r="B33" s="1" t="s">
        <v>73</v>
      </c>
      <c r="C33" s="16">
        <f>'[5]plán tržeb 2013'!E106</f>
        <v>3002312</v>
      </c>
      <c r="D33" s="16">
        <f>'[5]plán tržeb 2013'!F106</f>
        <v>106483</v>
      </c>
      <c r="E33" s="16">
        <f>'[5]plán tržeb 2013'!G106</f>
        <v>1039172</v>
      </c>
      <c r="F33" s="16">
        <f>'[5]plán tržeb 2013'!H106</f>
        <v>188740</v>
      </c>
      <c r="G33" s="16">
        <f>'[5]plán tržeb 2013'!I106</f>
        <v>0</v>
      </c>
      <c r="H33" s="16">
        <f>'[5]plán tržeb 2013'!J106</f>
        <v>384150</v>
      </c>
      <c r="I33" s="16">
        <f>'[5]plán tržeb 2013'!K106</f>
        <v>1079731</v>
      </c>
      <c r="J33" s="16">
        <f t="shared" si="3"/>
        <v>5800588</v>
      </c>
      <c r="K33" s="71"/>
    </row>
    <row r="34" spans="1:11" ht="15">
      <c r="A34" s="15" t="s">
        <v>74</v>
      </c>
      <c r="B34" s="1" t="s">
        <v>75</v>
      </c>
      <c r="C34" s="16">
        <f>'[5]plán tržeb 2013'!E107</f>
        <v>0</v>
      </c>
      <c r="D34" s="16">
        <f>'[5]plán tržeb 2013'!F107</f>
        <v>0</v>
      </c>
      <c r="E34" s="16">
        <f>'[5]plán tržeb 2013'!G107</f>
        <v>0</v>
      </c>
      <c r="F34" s="16">
        <f>'[5]plán tržeb 2013'!H107</f>
        <v>0</v>
      </c>
      <c r="G34" s="16">
        <f>'[5]plán tržeb 2013'!I107</f>
        <v>0</v>
      </c>
      <c r="H34" s="16">
        <f>'[5]plán tržeb 2013'!J107</f>
        <v>0</v>
      </c>
      <c r="I34" s="16">
        <f>'[5]plán tržeb 2013'!K107</f>
        <v>0</v>
      </c>
      <c r="J34" s="16">
        <f t="shared" si="3"/>
        <v>0</v>
      </c>
      <c r="K34" s="71"/>
    </row>
    <row r="35" spans="1:11" ht="15">
      <c r="A35" s="15" t="s">
        <v>76</v>
      </c>
      <c r="B35" s="1" t="s">
        <v>77</v>
      </c>
      <c r="C35" s="16">
        <f>'[5]plán tržeb 2013'!E108</f>
        <v>5486110</v>
      </c>
      <c r="D35" s="16">
        <f>'[5]plán tržeb 2013'!F108</f>
        <v>0</v>
      </c>
      <c r="E35" s="16">
        <f>'[5]plán tržeb 2013'!G108</f>
        <v>1499487</v>
      </c>
      <c r="F35" s="16">
        <f>'[5]plán tržeb 2013'!H108</f>
        <v>0</v>
      </c>
      <c r="G35" s="16">
        <f>'[5]plán tržeb 2013'!I108</f>
        <v>0</v>
      </c>
      <c r="H35" s="16">
        <f>'[5]plán tržeb 2013'!J108</f>
        <v>0</v>
      </c>
      <c r="I35" s="16">
        <f>'[5]plán tržeb 2013'!K108</f>
        <v>0</v>
      </c>
      <c r="J35" s="16">
        <f t="shared" si="3"/>
        <v>6985597</v>
      </c>
      <c r="K35" s="71"/>
    </row>
    <row r="36" spans="1:11" ht="15">
      <c r="A36" s="15" t="s">
        <v>78</v>
      </c>
      <c r="B36" s="1" t="s">
        <v>79</v>
      </c>
      <c r="C36" s="16">
        <f>'[5]plán tržeb 2013'!E109</f>
        <v>6952780</v>
      </c>
      <c r="D36" s="16">
        <f>'[5]plán tržeb 2013'!F109</f>
        <v>179653</v>
      </c>
      <c r="E36" s="16">
        <f>'[5]plán tržeb 2013'!G109</f>
        <v>3707358</v>
      </c>
      <c r="F36" s="16">
        <f>'[5]plán tržeb 2013'!H109</f>
        <v>2050177</v>
      </c>
      <c r="G36" s="16">
        <f>'[5]plán tržeb 2013'!I109</f>
        <v>438</v>
      </c>
      <c r="H36" s="16">
        <f>'[5]plán tržeb 2013'!J109</f>
        <v>440762</v>
      </c>
      <c r="I36" s="16">
        <f>'[5]plán tržeb 2013'!K109</f>
        <v>1492909</v>
      </c>
      <c r="J36" s="16">
        <f>SUM(C36:I36)</f>
        <v>14824077</v>
      </c>
      <c r="K36" s="71"/>
    </row>
    <row r="37" spans="3:10" ht="15">
      <c r="C37" s="2"/>
      <c r="D37" s="2"/>
      <c r="E37" s="2"/>
      <c r="F37" s="2"/>
      <c r="G37" s="2"/>
      <c r="H37" s="2"/>
      <c r="I37" s="2"/>
      <c r="J37" s="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8.00390625" style="0" bestFit="1" customWidth="1"/>
    <col min="2" max="2" width="19.00390625" style="0" bestFit="1" customWidth="1"/>
    <col min="3" max="3" width="22.00390625" style="0" bestFit="1" customWidth="1"/>
    <col min="4" max="4" width="19.8515625" style="0" bestFit="1" customWidth="1"/>
    <col min="5" max="5" width="20.140625" style="0" bestFit="1" customWidth="1"/>
    <col min="6" max="6" width="17.28125" style="0" bestFit="1" customWidth="1"/>
    <col min="7" max="7" width="12.7109375" style="0" bestFit="1" customWidth="1"/>
    <col min="8" max="8" width="11.140625" style="0" hidden="1" customWidth="1"/>
    <col min="9" max="9" width="17.28125" style="0" hidden="1" customWidth="1"/>
    <col min="10" max="10" width="11.28125" style="0" hidden="1" customWidth="1"/>
    <col min="11" max="11" width="14.8515625" style="0" bestFit="1" customWidth="1"/>
    <col min="12" max="12" width="17.28125" style="0" bestFit="1" customWidth="1"/>
    <col min="13" max="13" width="19.8515625" style="0" bestFit="1" customWidth="1"/>
    <col min="14" max="14" width="11.140625" style="0" hidden="1" customWidth="1"/>
    <col min="15" max="15" width="17.28125" style="0" hidden="1" customWidth="1"/>
    <col min="16" max="16" width="11.28125" style="0" hidden="1" customWidth="1"/>
    <col min="17" max="17" width="16.28125" style="0" bestFit="1" customWidth="1"/>
    <col min="18" max="18" width="17.28125" style="0" bestFit="1" customWidth="1"/>
    <col min="19" max="19" width="19.8515625" style="0" bestFit="1" customWidth="1"/>
    <col min="20" max="20" width="16.28125" style="0" bestFit="1" customWidth="1"/>
    <col min="21" max="21" width="17.28125" style="0" bestFit="1" customWidth="1"/>
    <col min="22" max="22" width="19.8515625" style="0" bestFit="1" customWidth="1"/>
    <col min="23" max="23" width="15.57421875" style="0" bestFit="1" customWidth="1"/>
  </cols>
  <sheetData>
    <row r="1" spans="1:23" ht="53.25" customHeight="1">
      <c r="A1" s="19" t="s">
        <v>14</v>
      </c>
      <c r="B1" s="92" t="s">
        <v>46</v>
      </c>
      <c r="C1" s="93"/>
      <c r="D1" s="94"/>
      <c r="E1" s="92" t="s">
        <v>45</v>
      </c>
      <c r="F1" s="93"/>
      <c r="G1" s="94"/>
      <c r="H1" s="92" t="s">
        <v>42</v>
      </c>
      <c r="I1" s="93"/>
      <c r="J1" s="94"/>
      <c r="K1" s="92" t="s">
        <v>43</v>
      </c>
      <c r="L1" s="93"/>
      <c r="M1" s="94"/>
      <c r="N1" s="92" t="s">
        <v>47</v>
      </c>
      <c r="O1" s="93"/>
      <c r="P1" s="94"/>
      <c r="Q1" s="92" t="s">
        <v>15</v>
      </c>
      <c r="R1" s="93"/>
      <c r="S1" s="94"/>
      <c r="T1" s="95" t="s">
        <v>44</v>
      </c>
      <c r="U1" s="95"/>
      <c r="V1" s="95"/>
      <c r="W1" s="20" t="s">
        <v>16</v>
      </c>
    </row>
    <row r="2" spans="1:23" ht="45.75" customHeight="1">
      <c r="A2" s="21" t="s">
        <v>17</v>
      </c>
      <c r="B2" s="22" t="s">
        <v>18</v>
      </c>
      <c r="C2" s="22" t="s">
        <v>19</v>
      </c>
      <c r="D2" s="22" t="s">
        <v>20</v>
      </c>
      <c r="E2" s="22" t="s">
        <v>18</v>
      </c>
      <c r="F2" s="22" t="s">
        <v>19</v>
      </c>
      <c r="G2" s="22" t="s">
        <v>20</v>
      </c>
      <c r="H2" s="22" t="s">
        <v>18</v>
      </c>
      <c r="I2" s="22" t="s">
        <v>19</v>
      </c>
      <c r="J2" s="22" t="s">
        <v>20</v>
      </c>
      <c r="K2" s="22" t="s">
        <v>18</v>
      </c>
      <c r="L2" s="22" t="s">
        <v>19</v>
      </c>
      <c r="M2" s="22" t="s">
        <v>20</v>
      </c>
      <c r="N2" s="22" t="s">
        <v>18</v>
      </c>
      <c r="O2" s="22" t="s">
        <v>19</v>
      </c>
      <c r="P2" s="22" t="s">
        <v>20</v>
      </c>
      <c r="Q2" s="22" t="s">
        <v>18</v>
      </c>
      <c r="R2" s="22" t="s">
        <v>19</v>
      </c>
      <c r="S2" s="22" t="s">
        <v>20</v>
      </c>
      <c r="T2" s="22" t="s">
        <v>18</v>
      </c>
      <c r="U2" s="22" t="s">
        <v>19</v>
      </c>
      <c r="V2" s="22" t="s">
        <v>20</v>
      </c>
      <c r="W2" s="22"/>
    </row>
    <row r="3" spans="1:23" ht="15">
      <c r="A3" s="23" t="s">
        <v>21</v>
      </c>
      <c r="B3" s="24">
        <v>266080146.29</v>
      </c>
      <c r="C3" s="24">
        <v>-28988821.71</v>
      </c>
      <c r="D3" s="24"/>
      <c r="E3" s="24">
        <v>4001912</v>
      </c>
      <c r="F3" s="24">
        <v>398564</v>
      </c>
      <c r="G3" s="24"/>
      <c r="H3" s="24"/>
      <c r="I3" s="24"/>
      <c r="J3" s="25"/>
      <c r="K3" s="25">
        <v>2718495</v>
      </c>
      <c r="L3" s="24">
        <v>-944313</v>
      </c>
      <c r="M3" s="26">
        <v>-6848</v>
      </c>
      <c r="N3" s="26"/>
      <c r="O3" s="26"/>
      <c r="P3" s="26"/>
      <c r="Q3" s="27">
        <v>22344110.16</v>
      </c>
      <c r="R3" s="27">
        <v>1159200.99</v>
      </c>
      <c r="S3" s="24">
        <v>-354563</v>
      </c>
      <c r="T3" s="24">
        <v>225025714</v>
      </c>
      <c r="U3" s="24">
        <v>-12895758</v>
      </c>
      <c r="V3" s="24">
        <v>-1278612</v>
      </c>
      <c r="W3" s="28">
        <f aca="true" t="shared" si="0" ref="W3:W9">C3+D3+F3+G3+I3+J3+L3+M3+O3+P3+R3+S3+U3+U3+V3</f>
        <v>-55806908.72</v>
      </c>
    </row>
    <row r="4" spans="1:23" ht="15">
      <c r="A4" s="29" t="s">
        <v>22</v>
      </c>
      <c r="B4" s="30">
        <v>279818411</v>
      </c>
      <c r="C4" s="30">
        <v>-9915108</v>
      </c>
      <c r="D4" s="30"/>
      <c r="E4" s="30">
        <v>1027553</v>
      </c>
      <c r="F4" s="30">
        <v>-589195</v>
      </c>
      <c r="G4" s="30"/>
      <c r="H4" s="30"/>
      <c r="I4" s="31"/>
      <c r="J4" s="31"/>
      <c r="K4" s="31">
        <v>4636958</v>
      </c>
      <c r="L4" s="31">
        <v>393039</v>
      </c>
      <c r="M4" s="31">
        <v>-42937</v>
      </c>
      <c r="N4" s="30"/>
      <c r="O4" s="30"/>
      <c r="P4" s="30"/>
      <c r="Q4" s="30">
        <v>17312851.42</v>
      </c>
      <c r="R4" s="30">
        <v>-1412248.58</v>
      </c>
      <c r="S4" s="30">
        <v>-6176.41</v>
      </c>
      <c r="T4" s="30">
        <v>196665489</v>
      </c>
      <c r="U4" s="30">
        <v>-653081</v>
      </c>
      <c r="V4" s="30">
        <v>-1306599</v>
      </c>
      <c r="W4" s="28">
        <f t="shared" si="0"/>
        <v>-14185386.99</v>
      </c>
    </row>
    <row r="5" spans="1:23" ht="15">
      <c r="A5" s="32" t="s">
        <v>23</v>
      </c>
      <c r="B5" s="33">
        <v>360474045.58</v>
      </c>
      <c r="C5" s="33">
        <v>-12638507.57</v>
      </c>
      <c r="D5" s="33">
        <v>-872846.85</v>
      </c>
      <c r="E5" s="33">
        <v>4629942</v>
      </c>
      <c r="F5" s="33">
        <v>0</v>
      </c>
      <c r="G5" s="33">
        <v>-33954</v>
      </c>
      <c r="H5" s="33"/>
      <c r="I5" s="33"/>
      <c r="J5" s="33"/>
      <c r="K5" s="33">
        <v>5856333</v>
      </c>
      <c r="L5" s="33">
        <v>-570561</v>
      </c>
      <c r="M5" s="33">
        <v>-40434</v>
      </c>
      <c r="N5" s="33"/>
      <c r="O5" s="33"/>
      <c r="P5" s="33"/>
      <c r="Q5" s="33">
        <v>29674182.49</v>
      </c>
      <c r="R5" s="33">
        <v>3334410.49</v>
      </c>
      <c r="S5" s="33">
        <v>-188117.39</v>
      </c>
      <c r="T5" s="33">
        <v>93252429</v>
      </c>
      <c r="U5" s="33">
        <v>-278079</v>
      </c>
      <c r="V5" s="33">
        <v>-543702</v>
      </c>
      <c r="W5" s="28">
        <f t="shared" si="0"/>
        <v>-12109870.32</v>
      </c>
    </row>
    <row r="6" spans="1:23" ht="15">
      <c r="A6" s="34" t="s">
        <v>24</v>
      </c>
      <c r="B6" s="35">
        <v>136390247.64</v>
      </c>
      <c r="C6" s="35">
        <v>-2568636.12</v>
      </c>
      <c r="D6" s="35">
        <v>-171516.24</v>
      </c>
      <c r="E6" s="36">
        <v>1561621</v>
      </c>
      <c r="F6" s="36">
        <v>0</v>
      </c>
      <c r="G6" s="36">
        <v>-24731</v>
      </c>
      <c r="H6" s="37"/>
      <c r="I6" s="37"/>
      <c r="J6" s="37"/>
      <c r="K6" s="36">
        <v>1860982</v>
      </c>
      <c r="L6" s="36">
        <v>188230</v>
      </c>
      <c r="M6" s="36"/>
      <c r="N6" s="96" t="s">
        <v>25</v>
      </c>
      <c r="O6" s="97"/>
      <c r="P6" s="98"/>
      <c r="Q6" s="37">
        <v>11444703.5</v>
      </c>
      <c r="R6" s="37">
        <v>3749559.5</v>
      </c>
      <c r="S6" s="37">
        <v>-15352.73</v>
      </c>
      <c r="T6" s="35">
        <v>36331856</v>
      </c>
      <c r="U6" s="35">
        <v>-1737852</v>
      </c>
      <c r="V6" s="35"/>
      <c r="W6" s="28">
        <f t="shared" si="0"/>
        <v>-2318150.5900000003</v>
      </c>
    </row>
    <row r="7" spans="1:23" ht="15">
      <c r="A7" s="38" t="s">
        <v>26</v>
      </c>
      <c r="B7" s="39">
        <v>437862168</v>
      </c>
      <c r="C7" s="39">
        <v>5882958</v>
      </c>
      <c r="D7" s="39">
        <v>-2090754</v>
      </c>
      <c r="E7" s="39">
        <v>12506281</v>
      </c>
      <c r="F7" s="39">
        <v>1853903</v>
      </c>
      <c r="G7" s="39">
        <v>-180226</v>
      </c>
      <c r="H7" s="39"/>
      <c r="I7" s="39"/>
      <c r="J7" s="39"/>
      <c r="K7" s="39">
        <v>18364553</v>
      </c>
      <c r="L7" s="39">
        <v>-1101297</v>
      </c>
      <c r="M7" s="39">
        <v>-77554</v>
      </c>
      <c r="N7" s="39"/>
      <c r="O7" s="39"/>
      <c r="P7" s="39"/>
      <c r="Q7" s="39">
        <v>45313344</v>
      </c>
      <c r="R7" s="39">
        <v>7450476</v>
      </c>
      <c r="S7" s="39">
        <v>-816530</v>
      </c>
      <c r="T7" s="39">
        <v>81896901</v>
      </c>
      <c r="U7" s="39">
        <v>1523504</v>
      </c>
      <c r="V7" s="39">
        <v>-619536</v>
      </c>
      <c r="W7" s="28">
        <f t="shared" si="0"/>
        <v>13348448</v>
      </c>
    </row>
    <row r="8" spans="1:23" ht="15">
      <c r="A8" s="40" t="s">
        <v>27</v>
      </c>
      <c r="B8" s="41">
        <v>266904478</v>
      </c>
      <c r="C8" s="41">
        <v>7955306</v>
      </c>
      <c r="D8" s="41">
        <v>-3516701</v>
      </c>
      <c r="E8" s="41">
        <v>19592520</v>
      </c>
      <c r="F8" s="41">
        <v>2684996</v>
      </c>
      <c r="G8" s="41">
        <v>-237536</v>
      </c>
      <c r="H8" s="41"/>
      <c r="I8" s="41"/>
      <c r="J8" s="41"/>
      <c r="K8" s="41">
        <v>15333989</v>
      </c>
      <c r="L8" s="41">
        <v>-705277</v>
      </c>
      <c r="M8" s="41">
        <v>-56262</v>
      </c>
      <c r="N8" s="41"/>
      <c r="O8" s="41"/>
      <c r="P8" s="41"/>
      <c r="Q8" s="41">
        <v>47296026.34</v>
      </c>
      <c r="R8" s="41">
        <v>4802718</v>
      </c>
      <c r="S8" s="41">
        <v>-770718</v>
      </c>
      <c r="T8" s="41">
        <v>25687022</v>
      </c>
      <c r="U8" s="41">
        <v>-101188</v>
      </c>
      <c r="V8" s="41">
        <v>-229738</v>
      </c>
      <c r="W8" s="28">
        <f t="shared" si="0"/>
        <v>9724412</v>
      </c>
    </row>
    <row r="9" spans="1:23" ht="15">
      <c r="A9" s="42" t="s">
        <v>28</v>
      </c>
      <c r="B9" s="28">
        <f>SUM(B3:B8)</f>
        <v>1747529496.5099998</v>
      </c>
      <c r="C9" s="28">
        <f>SUM(C3:C8)</f>
        <v>-40272809.4</v>
      </c>
      <c r="D9" s="28">
        <f>SUM(D3:D8)</f>
        <v>-6651818.09</v>
      </c>
      <c r="E9" s="28">
        <f>SUM(E3:E8)</f>
        <v>43319829</v>
      </c>
      <c r="F9" s="28">
        <f aca="true" t="shared" si="1" ref="F9:V9">SUM(F3:F8)</f>
        <v>4348268</v>
      </c>
      <c r="G9" s="28">
        <f t="shared" si="1"/>
        <v>-476447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48771310</v>
      </c>
      <c r="L9" s="28">
        <f t="shared" si="1"/>
        <v>-2740179</v>
      </c>
      <c r="M9" s="28">
        <f t="shared" si="1"/>
        <v>-224035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173385217.91</v>
      </c>
      <c r="R9" s="28">
        <f t="shared" si="1"/>
        <v>19084116.4</v>
      </c>
      <c r="S9" s="28">
        <f t="shared" si="1"/>
        <v>-2151457.5300000003</v>
      </c>
      <c r="T9" s="28">
        <f t="shared" si="1"/>
        <v>658859411</v>
      </c>
      <c r="U9" s="28">
        <f t="shared" si="1"/>
        <v>-14142454</v>
      </c>
      <c r="V9" s="28">
        <f t="shared" si="1"/>
        <v>-3978187</v>
      </c>
      <c r="W9" s="28">
        <f t="shared" si="0"/>
        <v>-61347456.62</v>
      </c>
    </row>
    <row r="10" spans="1:23" ht="15">
      <c r="A10" s="43"/>
      <c r="B10" s="43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5"/>
      <c r="P10" s="45"/>
      <c r="Q10" s="45"/>
      <c r="R10" s="45"/>
      <c r="S10" s="45"/>
      <c r="T10" s="43"/>
      <c r="U10" s="43"/>
      <c r="V10" s="43"/>
      <c r="W10" s="43"/>
    </row>
    <row r="11" spans="1:23" ht="15">
      <c r="A11" s="43"/>
      <c r="B11" s="43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5"/>
      <c r="P11" s="45"/>
      <c r="Q11" s="45"/>
      <c r="R11" s="45"/>
      <c r="S11" s="45"/>
      <c r="T11" s="43"/>
      <c r="U11" s="43"/>
      <c r="V11" s="43"/>
      <c r="W11" s="43"/>
    </row>
    <row r="12" spans="1:23" ht="15">
      <c r="A12" s="46"/>
      <c r="B12" s="47"/>
      <c r="C12" s="47"/>
      <c r="D12" s="47"/>
      <c r="E12" s="47"/>
      <c r="F12" s="47"/>
      <c r="G12" s="48"/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5"/>
      <c r="S12" s="45"/>
      <c r="T12" s="43"/>
      <c r="U12" s="43"/>
      <c r="V12" s="43"/>
      <c r="W12" s="43"/>
    </row>
    <row r="13" spans="1:23" ht="15">
      <c r="A13" s="89" t="s">
        <v>29</v>
      </c>
      <c r="B13" s="90"/>
      <c r="C13" s="90"/>
      <c r="D13" s="90"/>
      <c r="E13" s="91"/>
      <c r="F13" s="47"/>
      <c r="G13" s="49"/>
      <c r="H13" s="44"/>
      <c r="I13" s="44" t="s">
        <v>41</v>
      </c>
      <c r="J13" s="44"/>
      <c r="K13" s="44"/>
      <c r="L13" s="44"/>
      <c r="M13" s="44"/>
      <c r="N13" s="45"/>
      <c r="O13" s="45"/>
      <c r="P13" s="45"/>
      <c r="Q13" s="45"/>
      <c r="R13" s="45"/>
      <c r="S13" s="45"/>
      <c r="T13" s="43"/>
      <c r="U13" s="43"/>
      <c r="V13" s="43"/>
      <c r="W13" s="43"/>
    </row>
    <row r="14" spans="1:23" ht="59.25" customHeight="1">
      <c r="A14" s="50" t="s">
        <v>30</v>
      </c>
      <c r="B14" s="50" t="s">
        <v>31</v>
      </c>
      <c r="C14" s="50" t="s">
        <v>32</v>
      </c>
      <c r="D14" s="50" t="s">
        <v>33</v>
      </c>
      <c r="E14" s="51" t="s">
        <v>34</v>
      </c>
      <c r="F14" s="47"/>
      <c r="G14" s="52"/>
      <c r="H14" s="47"/>
      <c r="I14" s="47"/>
      <c r="J14" s="47"/>
      <c r="K14" s="53"/>
      <c r="L14" s="54"/>
      <c r="M14" s="54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15">
      <c r="A15" s="55" t="s">
        <v>46</v>
      </c>
      <c r="B15" s="56">
        <f>SUMIF(C3:D8,"&lt;0")</f>
        <v>-60762891.49</v>
      </c>
      <c r="C15" s="56">
        <f>SUMIF(C3:D8,"&gt;0")</f>
        <v>13838264</v>
      </c>
      <c r="D15" s="57">
        <f aca="true" t="shared" si="2" ref="D15:D20">SUM(B15:C15)</f>
        <v>-46924627.49</v>
      </c>
      <c r="E15" s="58" t="s">
        <v>35</v>
      </c>
      <c r="G15" s="59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5">
      <c r="A16" s="55" t="s">
        <v>45</v>
      </c>
      <c r="B16" s="56">
        <f>SUMIF(F3:G8,"&lt;0")</f>
        <v>-1065642</v>
      </c>
      <c r="C16" s="56">
        <f>SUMIF(F3:G8,"&gt;0")</f>
        <v>4937463</v>
      </c>
      <c r="D16" s="57">
        <f t="shared" si="2"/>
        <v>3871821</v>
      </c>
      <c r="E16" s="58" t="s">
        <v>35</v>
      </c>
      <c r="G16" s="59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5">
      <c r="A17" s="55" t="s">
        <v>43</v>
      </c>
      <c r="B17" s="56">
        <f>SUMIF(L3:M8,"&lt;0")</f>
        <v>-3545483</v>
      </c>
      <c r="C17" s="56">
        <f>SUMIF(L3:M8,"&gt;0")</f>
        <v>581269</v>
      </c>
      <c r="D17" s="57">
        <f t="shared" si="2"/>
        <v>-2964214</v>
      </c>
      <c r="E17" s="58" t="s">
        <v>35</v>
      </c>
      <c r="G17" s="5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7" ht="45">
      <c r="A18" s="55" t="s">
        <v>42</v>
      </c>
      <c r="B18" s="56">
        <f>SUMIF(I3:J8,"&lt;0")</f>
        <v>0</v>
      </c>
      <c r="C18" s="56">
        <f>SUMIF(I3:J8,"&gt;0")</f>
        <v>0</v>
      </c>
      <c r="D18" s="57">
        <f t="shared" si="2"/>
        <v>0</v>
      </c>
      <c r="E18" s="60" t="s">
        <v>36</v>
      </c>
      <c r="G18" s="59"/>
    </row>
    <row r="19" spans="1:7" ht="15">
      <c r="A19" s="55" t="s">
        <v>15</v>
      </c>
      <c r="B19" s="56">
        <f>SUMIF(R3:S8,"&lt;0")</f>
        <v>-3563706.11</v>
      </c>
      <c r="C19" s="56">
        <f>SUMIF(R3:S8,"&gt;0")</f>
        <v>20496364.98</v>
      </c>
      <c r="D19" s="57">
        <f t="shared" si="2"/>
        <v>16932658.87</v>
      </c>
      <c r="E19" s="61" t="s">
        <v>35</v>
      </c>
      <c r="G19" s="62"/>
    </row>
    <row r="20" spans="1:7" ht="15">
      <c r="A20" s="63" t="s">
        <v>44</v>
      </c>
      <c r="B20" s="56">
        <f>SUMIF(U3:V8,"&lt;0")</f>
        <v>-19644145</v>
      </c>
      <c r="C20" s="56">
        <f>SUMIF(U3:V8,"&gt;0")</f>
        <v>1523504</v>
      </c>
      <c r="D20" s="57">
        <f t="shared" si="2"/>
        <v>-18120641</v>
      </c>
      <c r="E20" s="64" t="s">
        <v>35</v>
      </c>
      <c r="G20" s="62"/>
    </row>
    <row r="21" spans="1:7" ht="15">
      <c r="A21" s="65" t="s">
        <v>28</v>
      </c>
      <c r="B21" s="66">
        <f>SUM(B15:B20)</f>
        <v>-88581867.60000001</v>
      </c>
      <c r="C21" s="66">
        <f>SUM(C15:C20)</f>
        <v>41376864.980000004</v>
      </c>
      <c r="D21" s="67">
        <f>SUM(D15:D20)</f>
        <v>-47205002.620000005</v>
      </c>
      <c r="E21" s="68"/>
      <c r="G21" s="62"/>
    </row>
    <row r="23" ht="15">
      <c r="G23" s="47"/>
    </row>
    <row r="24" ht="15">
      <c r="G24" s="47"/>
    </row>
    <row r="25" ht="15">
      <c r="G25" s="47"/>
    </row>
  </sheetData>
  <sheetProtection/>
  <mergeCells count="9">
    <mergeCell ref="A13:E13"/>
    <mergeCell ref="N1:P1"/>
    <mergeCell ref="Q1:S1"/>
    <mergeCell ref="T1:V1"/>
    <mergeCell ref="N6:P6"/>
    <mergeCell ref="B1:D1"/>
    <mergeCell ref="E1:G1"/>
    <mergeCell ref="H1:J1"/>
    <mergeCell ref="K1:M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Nohacek</dc:creator>
  <cp:keywords/>
  <dc:description/>
  <cp:lastModifiedBy>Brodová Jana</cp:lastModifiedBy>
  <cp:lastPrinted>2013-08-28T07:46:31Z</cp:lastPrinted>
  <dcterms:created xsi:type="dcterms:W3CDTF">2013-01-04T14:59:41Z</dcterms:created>
  <dcterms:modified xsi:type="dcterms:W3CDTF">2013-09-04T09:55:04Z</dcterms:modified>
  <cp:category/>
  <cp:version/>
  <cp:contentType/>
  <cp:contentStatus/>
</cp:coreProperties>
</file>