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drawings/drawing3.xml" ContentType="application/vnd.openxmlformats-officedocument.drawing+xml"/>
  <Override PartName="/xl/charts/chart3.xml" ContentType="application/vnd.openxmlformats-officedocument.drawingml.chart+xml"/>
  <Override PartName="/xl/drawings/drawing4.xml" ContentType="application/vnd.openxmlformats-officedocument.drawing+xml"/>
  <Override PartName="/xl/charts/chart4.xml" ContentType="application/vnd.openxmlformats-officedocument.drawingml.chart+xml"/>
  <Override PartName="/xl/drawings/drawing5.xml" ContentType="application/vnd.openxmlformats-officedocument.drawing+xml"/>
  <Override PartName="/xl/charts/chart5.xml" ContentType="application/vnd.openxmlformats-officedocument.drawingml.chart+xml"/>
  <Override PartName="/xl/calcChain.xml" ContentType="application/vnd.openxmlformats-officedocument.spreadsheetml.calcChain+xml"/>
  <Override PartName="/xl/revisions/revisionHeaders.xml" ContentType="application/vnd.openxmlformats-officedocument.spreadsheetml.revisionHeaders+xml"/>
  <Override PartName="/xl/revisions/revisionLog1.xml" ContentType="application/vnd.openxmlformats-officedocument.spreadsheetml.revisionLog+xml"/>
  <Override PartName="/xl/revisions/userNames.xml" ContentType="application/vnd.openxmlformats-officedocument.spreadsheetml.userNam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bookViews>
    <workbookView xWindow="0" yWindow="6840" windowWidth="28800" windowHeight="6210" tabRatio="941"/>
  </bookViews>
  <sheets>
    <sheet name="graf 1" sheetId="1" r:id="rId1"/>
    <sheet name="graf 2" sheetId="2" r:id="rId2"/>
    <sheet name="graf 3" sheetId="3" r:id="rId3"/>
    <sheet name="graf 4" sheetId="4" r:id="rId4"/>
    <sheet name="graf 5" sheetId="5" r:id="rId5"/>
    <sheet name="Data-grafy" sheetId="6" state="hidden" r:id="rId6"/>
    <sheet name="Titul" sheetId="7" r:id="rId7"/>
    <sheet name="tab 1" sheetId="8" r:id="rId8"/>
    <sheet name="tab 2" sheetId="9" r:id="rId9"/>
    <sheet name="tab 3" sheetId="10" r:id="rId10"/>
    <sheet name="tab 4" sheetId="11" r:id="rId11"/>
    <sheet name="tab 5" sheetId="12" r:id="rId12"/>
    <sheet name="tab 6" sheetId="13" r:id="rId13"/>
    <sheet name="tab 7" sheetId="14" r:id="rId14"/>
    <sheet name="tab 8" sheetId="15" r:id="rId15"/>
    <sheet name="tab 9" sheetId="16" r:id="rId16"/>
    <sheet name="tab 10" sheetId="17" r:id="rId17"/>
    <sheet name="tab 11" sheetId="18" r:id="rId18"/>
    <sheet name="tab 12" sheetId="19" r:id="rId19"/>
    <sheet name="tab 13" sheetId="20" r:id="rId20"/>
    <sheet name="tab 14" sheetId="21" r:id="rId21"/>
    <sheet name="tab 15" sheetId="22" r:id="rId22"/>
    <sheet name="tab 16" sheetId="23" r:id="rId23"/>
    <sheet name="tab 17" sheetId="24" r:id="rId24"/>
    <sheet name="tab 18" sheetId="25" r:id="rId25"/>
    <sheet name="tab 19" sheetId="26" r:id="rId26"/>
    <sheet name="tab 20" sheetId="27" r:id="rId27"/>
    <sheet name="tab 21" sheetId="28" r:id="rId28"/>
    <sheet name="tab 22" sheetId="29" r:id="rId29"/>
    <sheet name="tab 23" sheetId="30" r:id="rId30"/>
    <sheet name="tab 24" sheetId="31" r:id="rId31"/>
    <sheet name="tab 25" sheetId="32" r:id="rId32"/>
    <sheet name="tab 26" sheetId="33" r:id="rId33"/>
    <sheet name="tab 27" sheetId="34" r:id="rId34"/>
    <sheet name="tab 28" sheetId="35" r:id="rId35"/>
    <sheet name="tab 29" sheetId="36" r:id="rId36"/>
    <sheet name="tab 30" sheetId="37" r:id="rId37"/>
    <sheet name="tab 31" sheetId="38" r:id="rId38"/>
    <sheet name="tab 32" sheetId="39" r:id="rId39"/>
    <sheet name="tab 33" sheetId="40" r:id="rId40"/>
    <sheet name="tab 34" sheetId="41" r:id="rId41"/>
    <sheet name="tab 35" sheetId="42" r:id="rId42"/>
    <sheet name="tab 36" sheetId="43" r:id="rId43"/>
    <sheet name="tab 37" sheetId="44" r:id="rId44"/>
    <sheet name="tab 38" sheetId="45" r:id="rId45"/>
    <sheet name="tab 39" sheetId="46" r:id="rId46"/>
    <sheet name="tab 40" sheetId="47" r:id="rId47"/>
    <sheet name="tab 41" sheetId="48" r:id="rId48"/>
    <sheet name="tab 42" sheetId="49" r:id="rId49"/>
    <sheet name="tab 43" sheetId="50" r:id="rId50"/>
    <sheet name="tab 44" sheetId="51" r:id="rId51"/>
    <sheet name="tab 45" sheetId="52" r:id="rId52"/>
  </sheets>
  <definedNames>
    <definedName name="_xlnm._FilterDatabase" localSheetId="20" hidden="1">'tab 14'!$A$14:$H$123</definedName>
    <definedName name="_xlnm._FilterDatabase" localSheetId="29" hidden="1">'tab 23'!$A$1:$C$190</definedName>
    <definedName name="_xlnm.Print_Titles" localSheetId="7">'tab 1'!$9:$10</definedName>
    <definedName name="_xlnm.Print_Titles" localSheetId="16">'tab 10'!$12:$13</definedName>
    <definedName name="_xlnm.Print_Titles" localSheetId="17">'tab 11'!$9:$10</definedName>
    <definedName name="_xlnm.Print_Titles" localSheetId="18">'tab 12'!$11:$12</definedName>
    <definedName name="_xlnm.Print_Titles" localSheetId="19">'tab 13'!$12:$13</definedName>
    <definedName name="_xlnm.Print_Titles" localSheetId="20">'tab 14'!$13:$14</definedName>
    <definedName name="_xlnm.Print_Titles" localSheetId="21">'tab 15'!$13:$14</definedName>
    <definedName name="_xlnm.Print_Titles" localSheetId="22">'tab 16'!$10:$11</definedName>
    <definedName name="_xlnm.Print_Titles" localSheetId="23">'tab 17'!$12:$13</definedName>
    <definedName name="_xlnm.Print_Titles" localSheetId="24">'tab 18'!$11:$12</definedName>
    <definedName name="_xlnm.Print_Titles" localSheetId="25">'tab 19'!$10:$11</definedName>
    <definedName name="_xlnm.Print_Titles" localSheetId="8">'tab 2'!$9:$10</definedName>
    <definedName name="_xlnm.Print_Titles" localSheetId="29">'tab 23'!$2:$3</definedName>
    <definedName name="_xlnm.Print_Titles" localSheetId="32">'tab 26'!$2:$3</definedName>
    <definedName name="_xlnm.Print_Titles" localSheetId="33">'tab 27'!$2:$3</definedName>
    <definedName name="_xlnm.Print_Titles" localSheetId="34">'tab 28'!$2:$3</definedName>
    <definedName name="_xlnm.Print_Titles" localSheetId="35">'tab 29'!$2:$4</definedName>
    <definedName name="_xlnm.Print_Titles" localSheetId="9">'tab 3'!$3:$6</definedName>
    <definedName name="_xlnm.Print_Titles" localSheetId="36">'tab 30'!$4:$7</definedName>
    <definedName name="_xlnm.Print_Titles" localSheetId="37">'tab 31'!$4:$7</definedName>
    <definedName name="_xlnm.Print_Titles" localSheetId="38">'tab 32'!$4:$7</definedName>
    <definedName name="_xlnm.Print_Titles" localSheetId="40">'tab 34'!$4:$7</definedName>
    <definedName name="_xlnm.Print_Titles" localSheetId="42">'tab 36'!$4:$7</definedName>
    <definedName name="_xlnm.Print_Titles" localSheetId="44">'tab 38'!$4:$7</definedName>
    <definedName name="_xlnm.Print_Titles" localSheetId="10">'tab 4'!$3:$4</definedName>
    <definedName name="_xlnm.Print_Titles" localSheetId="46">'tab 40'!$4:$7</definedName>
    <definedName name="_xlnm.Print_Titles" localSheetId="48">'tab 42'!$4:$7</definedName>
    <definedName name="_xlnm.Print_Titles" localSheetId="50">'tab 44'!$4:$7</definedName>
    <definedName name="_xlnm.Print_Titles" localSheetId="11">'tab 5'!$6:$7</definedName>
    <definedName name="_xlnm.Print_Titles" localSheetId="12">'tab 6'!$3:$4</definedName>
    <definedName name="_xlnm.Print_Titles" localSheetId="13">'tab 7'!$4:$4</definedName>
    <definedName name="_xlnm.Print_Titles" localSheetId="14">'tab 8'!$12:$13</definedName>
    <definedName name="_xlnm.Print_Titles" localSheetId="15">'tab 9'!$11:$12</definedName>
    <definedName name="_xlnm.Print_Area" localSheetId="2">'graf 3'!$A$1:$N$36</definedName>
    <definedName name="_xlnm.Print_Area" localSheetId="3">'graf 4'!$A$1:$L$20</definedName>
    <definedName name="_xlnm.Print_Area" localSheetId="4">'graf 5'!$A$1:$J$27</definedName>
    <definedName name="_xlnm.Print_Area" localSheetId="7">'tab 1'!$A$1:$G$281</definedName>
    <definedName name="_xlnm.Print_Area" localSheetId="16">'tab 10'!$A$1:$H$67</definedName>
    <definedName name="_xlnm.Print_Area" localSheetId="17">'tab 11'!$A$1:$H$36</definedName>
    <definedName name="_xlnm.Print_Area" localSheetId="18">'tab 12'!$A$1:$H$55</definedName>
    <definedName name="_xlnm.Print_Area" localSheetId="19">'tab 13'!$A$1:$H$55</definedName>
    <definedName name="_xlnm.Print_Area" localSheetId="20">'tab 14'!$A$1:$H$123</definedName>
    <definedName name="_xlnm.Print_Area" localSheetId="21">'tab 15'!$A$1:$H$260</definedName>
    <definedName name="_xlnm.Print_Area" localSheetId="22">'tab 16'!$A$1:$H$20</definedName>
    <definedName name="_xlnm.Print_Area" localSheetId="23">'tab 17'!$A$1:$H$102</definedName>
    <definedName name="_xlnm.Print_Area" localSheetId="24">'tab 18'!$A$1:$H$68</definedName>
    <definedName name="_xlnm.Print_Area" localSheetId="25">'tab 19'!$A$1:$H$38</definedName>
    <definedName name="_xlnm.Print_Area" localSheetId="8">'tab 2'!$A:$G</definedName>
    <definedName name="_xlnm.Print_Area" localSheetId="26">'tab 20'!$A$1:$C$5</definedName>
    <definedName name="_xlnm.Print_Area" localSheetId="27">'tab 21'!$A$1:$C$11</definedName>
    <definedName name="_xlnm.Print_Area" localSheetId="28">'tab 22'!$A$1:$C$28</definedName>
    <definedName name="_xlnm.Print_Area" localSheetId="29">'tab 23'!$A$1:$C$190</definedName>
    <definedName name="_xlnm.Print_Area" localSheetId="30">'tab 24'!$A$1:$C$14</definedName>
    <definedName name="_xlnm.Print_Area" localSheetId="31">'tab 25'!$A$1:$C$5</definedName>
    <definedName name="_xlnm.Print_Area" localSheetId="34">'tab 28'!$A$1:$D$1647</definedName>
    <definedName name="_xlnm.Print_Area" localSheetId="35">'tab 29'!$A$1:$G$655</definedName>
    <definedName name="_xlnm.Print_Area" localSheetId="9">'tab 3'!$A$1:$Q$164</definedName>
    <definedName name="_xlnm.Print_Area" localSheetId="36">'tab 30'!$A$1:$G$173</definedName>
    <definedName name="_xlnm.Print_Area" localSheetId="37">'tab 31'!$A$1:$G$167</definedName>
    <definedName name="_xlnm.Print_Area" localSheetId="38">'tab 32'!$A$1:$G$147</definedName>
    <definedName name="_xlnm.Print_Area" localSheetId="39">'tab 33'!$A$1:$G$83</definedName>
    <definedName name="_xlnm.Print_Area" localSheetId="40">'tab 34'!$A$1:$G$147</definedName>
    <definedName name="_xlnm.Print_Area" localSheetId="42">'tab 36'!$A$1:$G$147</definedName>
    <definedName name="_xlnm.Print_Area" localSheetId="44">'tab 38'!$A$1:$G$147</definedName>
    <definedName name="_xlnm.Print_Area" localSheetId="45">'tab 39'!$A$1:$G$83</definedName>
    <definedName name="_xlnm.Print_Area" localSheetId="10">'tab 4'!$A$1:$F$47</definedName>
    <definedName name="_xlnm.Print_Area" localSheetId="46">'tab 40'!$A$1:$G$147</definedName>
    <definedName name="_xlnm.Print_Area" localSheetId="47">'tab 41'!$A$1:$G$83</definedName>
    <definedName name="_xlnm.Print_Area" localSheetId="48">'tab 42'!$A$1:$G$147</definedName>
    <definedName name="_xlnm.Print_Area" localSheetId="49">'tab 43'!$A$1:$G$83</definedName>
    <definedName name="_xlnm.Print_Area" localSheetId="50">'tab 44'!$A$1:$G$147</definedName>
    <definedName name="_xlnm.Print_Area" localSheetId="11">'tab 5'!$A$1:$E$372</definedName>
    <definedName name="_xlnm.Print_Area" localSheetId="12">'tab 6'!$A$1:$L$187</definedName>
    <definedName name="_xlnm.Print_Area" localSheetId="13">'tab 7'!$A$1:$O$81</definedName>
    <definedName name="_xlnm.Print_Area" localSheetId="14">'tab 8'!$A$1:$H$74</definedName>
    <definedName name="_xlnm.Print_Area" localSheetId="15">'tab 9'!$A$1:$H$49</definedName>
    <definedName name="_xlnm.Print_Area" localSheetId="6">Titul!$A$1:$N$29</definedName>
    <definedName name="Z_040A417A_1A2A_4546_91E5_4FDAF814DD6C_.wvu.Cols" localSheetId="1" hidden="1">'graf 2'!$A:$A</definedName>
    <definedName name="Z_040A417A_1A2A_4546_91E5_4FDAF814DD6C_.wvu.Cols" localSheetId="9" hidden="1">'tab 3'!#REF!</definedName>
    <definedName name="Z_040A417A_1A2A_4546_91E5_4FDAF814DD6C_.wvu.Cols" localSheetId="10" hidden="1">'tab 4'!$B:$B</definedName>
    <definedName name="Z_040A417A_1A2A_4546_91E5_4FDAF814DD6C_.wvu.PrintArea" localSheetId="2" hidden="1">'graf 3'!$A$1:$N$36</definedName>
    <definedName name="Z_040A417A_1A2A_4546_91E5_4FDAF814DD6C_.wvu.PrintArea" localSheetId="3" hidden="1">'graf 4'!$A$1:$L$20</definedName>
    <definedName name="Z_040A417A_1A2A_4546_91E5_4FDAF814DD6C_.wvu.PrintArea" localSheetId="4" hidden="1">'graf 5'!$A$1:$J$27</definedName>
    <definedName name="Z_040A417A_1A2A_4546_91E5_4FDAF814DD6C_.wvu.PrintArea" localSheetId="9" hidden="1">'tab 3'!$A$1:$Q$161</definedName>
    <definedName name="Z_040A417A_1A2A_4546_91E5_4FDAF814DD6C_.wvu.PrintArea" localSheetId="6" hidden="1">Titul!$A$1:$N$29</definedName>
    <definedName name="Z_040A417A_1A2A_4546_91E5_4FDAF814DD6C_.wvu.PrintTitles" localSheetId="9" hidden="1">'tab 3'!$3:$6</definedName>
    <definedName name="Z_040A417A_1A2A_4546_91E5_4FDAF814DD6C_.wvu.PrintTitles" localSheetId="10" hidden="1">'tab 4'!$3:$4</definedName>
    <definedName name="Z_53E72506_0B1D_4F4A_A157_6DE69D2E678D_.wvu.Cols" localSheetId="1" hidden="1">'graf 2'!$A:$A</definedName>
    <definedName name="Z_53E72506_0B1D_4F4A_A157_6DE69D2E678D_.wvu.Cols" localSheetId="10" hidden="1">'tab 4'!$B:$B</definedName>
    <definedName name="Z_53E72506_0B1D_4F4A_A157_6DE69D2E678D_.wvu.Cols" localSheetId="12" hidden="1">'tab 6'!$A:$A</definedName>
    <definedName name="Z_53E72506_0B1D_4F4A_A157_6DE69D2E678D_.wvu.Cols" localSheetId="13" hidden="1">'tab 7'!$N:$O</definedName>
    <definedName name="Z_53E72506_0B1D_4F4A_A157_6DE69D2E678D_.wvu.FilterData" localSheetId="20" hidden="1">'tab 14'!$A$14:$H$123</definedName>
    <definedName name="Z_53E72506_0B1D_4F4A_A157_6DE69D2E678D_.wvu.FilterData" localSheetId="29" hidden="1">'tab 23'!$A$1:$C$190</definedName>
    <definedName name="Z_53E72506_0B1D_4F4A_A157_6DE69D2E678D_.wvu.PrintArea" localSheetId="2" hidden="1">'graf 3'!$A$1:$N$36</definedName>
    <definedName name="Z_53E72506_0B1D_4F4A_A157_6DE69D2E678D_.wvu.PrintArea" localSheetId="3" hidden="1">'graf 4'!$A$1:$L$20</definedName>
    <definedName name="Z_53E72506_0B1D_4F4A_A157_6DE69D2E678D_.wvu.PrintArea" localSheetId="4" hidden="1">'graf 5'!$A$1:$J$27</definedName>
    <definedName name="Z_53E72506_0B1D_4F4A_A157_6DE69D2E678D_.wvu.PrintArea" localSheetId="7" hidden="1">'tab 1'!$A$1:$G$281</definedName>
    <definedName name="Z_53E72506_0B1D_4F4A_A157_6DE69D2E678D_.wvu.PrintArea" localSheetId="16" hidden="1">'tab 10'!$A$1:$H$67</definedName>
    <definedName name="Z_53E72506_0B1D_4F4A_A157_6DE69D2E678D_.wvu.PrintArea" localSheetId="17" hidden="1">'tab 11'!$A$1:$H$36</definedName>
    <definedName name="Z_53E72506_0B1D_4F4A_A157_6DE69D2E678D_.wvu.PrintArea" localSheetId="18" hidden="1">'tab 12'!$A$1:$H$55</definedName>
    <definedName name="Z_53E72506_0B1D_4F4A_A157_6DE69D2E678D_.wvu.PrintArea" localSheetId="19" hidden="1">'tab 13'!$A$1:$H$55</definedName>
    <definedName name="Z_53E72506_0B1D_4F4A_A157_6DE69D2E678D_.wvu.PrintArea" localSheetId="20" hidden="1">'tab 14'!$A$1:$H$123</definedName>
    <definedName name="Z_53E72506_0B1D_4F4A_A157_6DE69D2E678D_.wvu.PrintArea" localSheetId="21" hidden="1">'tab 15'!$A$1:$H$260</definedName>
    <definedName name="Z_53E72506_0B1D_4F4A_A157_6DE69D2E678D_.wvu.PrintArea" localSheetId="22" hidden="1">'tab 16'!$A$1:$H$20</definedName>
    <definedName name="Z_53E72506_0B1D_4F4A_A157_6DE69D2E678D_.wvu.PrintArea" localSheetId="23" hidden="1">'tab 17'!$A$1:$H$102</definedName>
    <definedName name="Z_53E72506_0B1D_4F4A_A157_6DE69D2E678D_.wvu.PrintArea" localSheetId="24" hidden="1">'tab 18'!$A$1:$H$68</definedName>
    <definedName name="Z_53E72506_0B1D_4F4A_A157_6DE69D2E678D_.wvu.PrintArea" localSheetId="25" hidden="1">'tab 19'!$A$1:$H$38</definedName>
    <definedName name="Z_53E72506_0B1D_4F4A_A157_6DE69D2E678D_.wvu.PrintArea" localSheetId="8" hidden="1">'tab 2'!$A:$G</definedName>
    <definedName name="Z_53E72506_0B1D_4F4A_A157_6DE69D2E678D_.wvu.PrintArea" localSheetId="26" hidden="1">'tab 20'!$A$1:$C$5</definedName>
    <definedName name="Z_53E72506_0B1D_4F4A_A157_6DE69D2E678D_.wvu.PrintArea" localSheetId="27" hidden="1">'tab 21'!$A$1:$C$11</definedName>
    <definedName name="Z_53E72506_0B1D_4F4A_A157_6DE69D2E678D_.wvu.PrintArea" localSheetId="28" hidden="1">'tab 22'!$A$1:$C$28</definedName>
    <definedName name="Z_53E72506_0B1D_4F4A_A157_6DE69D2E678D_.wvu.PrintArea" localSheetId="29" hidden="1">'tab 23'!$A$1:$C$190</definedName>
    <definedName name="Z_53E72506_0B1D_4F4A_A157_6DE69D2E678D_.wvu.PrintArea" localSheetId="30" hidden="1">'tab 24'!$A$1:$C$14</definedName>
    <definedName name="Z_53E72506_0B1D_4F4A_A157_6DE69D2E678D_.wvu.PrintArea" localSheetId="31" hidden="1">'tab 25'!$A$1:$C$5</definedName>
    <definedName name="Z_53E72506_0B1D_4F4A_A157_6DE69D2E678D_.wvu.PrintArea" localSheetId="34" hidden="1">'tab 28'!$A$1:$D$1647</definedName>
    <definedName name="Z_53E72506_0B1D_4F4A_A157_6DE69D2E678D_.wvu.PrintArea" localSheetId="35" hidden="1">'tab 29'!$A$1:$G$655</definedName>
    <definedName name="Z_53E72506_0B1D_4F4A_A157_6DE69D2E678D_.wvu.PrintArea" localSheetId="9" hidden="1">'tab 3'!$A$1:$Q$164</definedName>
    <definedName name="Z_53E72506_0B1D_4F4A_A157_6DE69D2E678D_.wvu.PrintArea" localSheetId="36" hidden="1">'tab 30'!$A$1:$G$173</definedName>
    <definedName name="Z_53E72506_0B1D_4F4A_A157_6DE69D2E678D_.wvu.PrintArea" localSheetId="37" hidden="1">'tab 31'!$A$1:$G$167</definedName>
    <definedName name="Z_53E72506_0B1D_4F4A_A157_6DE69D2E678D_.wvu.PrintArea" localSheetId="38" hidden="1">'tab 32'!$A$1:$G$147</definedName>
    <definedName name="Z_53E72506_0B1D_4F4A_A157_6DE69D2E678D_.wvu.PrintArea" localSheetId="39" hidden="1">'tab 33'!$A$1:$G$83</definedName>
    <definedName name="Z_53E72506_0B1D_4F4A_A157_6DE69D2E678D_.wvu.PrintArea" localSheetId="40" hidden="1">'tab 34'!$A$1:$G$147</definedName>
    <definedName name="Z_53E72506_0B1D_4F4A_A157_6DE69D2E678D_.wvu.PrintArea" localSheetId="42" hidden="1">'tab 36'!$A$1:$G$147</definedName>
    <definedName name="Z_53E72506_0B1D_4F4A_A157_6DE69D2E678D_.wvu.PrintArea" localSheetId="44" hidden="1">'tab 38'!$A$1:$G$147</definedName>
    <definedName name="Z_53E72506_0B1D_4F4A_A157_6DE69D2E678D_.wvu.PrintArea" localSheetId="45" hidden="1">'tab 39'!$A$1:$G$83</definedName>
    <definedName name="Z_53E72506_0B1D_4F4A_A157_6DE69D2E678D_.wvu.PrintArea" localSheetId="10" hidden="1">'tab 4'!$A$1:$F$47</definedName>
    <definedName name="Z_53E72506_0B1D_4F4A_A157_6DE69D2E678D_.wvu.PrintArea" localSheetId="46" hidden="1">'tab 40'!$A$1:$G$147</definedName>
    <definedName name="Z_53E72506_0B1D_4F4A_A157_6DE69D2E678D_.wvu.PrintArea" localSheetId="47" hidden="1">'tab 41'!$A$1:$G$83</definedName>
    <definedName name="Z_53E72506_0B1D_4F4A_A157_6DE69D2E678D_.wvu.PrintArea" localSheetId="48" hidden="1">'tab 42'!$A$1:$G$147</definedName>
    <definedName name="Z_53E72506_0B1D_4F4A_A157_6DE69D2E678D_.wvu.PrintArea" localSheetId="49" hidden="1">'tab 43'!$A$1:$G$83</definedName>
    <definedName name="Z_53E72506_0B1D_4F4A_A157_6DE69D2E678D_.wvu.PrintArea" localSheetId="50" hidden="1">'tab 44'!$A$1:$G$147</definedName>
    <definedName name="Z_53E72506_0B1D_4F4A_A157_6DE69D2E678D_.wvu.PrintArea" localSheetId="11" hidden="1">'tab 5'!$A$1:$E$372</definedName>
    <definedName name="Z_53E72506_0B1D_4F4A_A157_6DE69D2E678D_.wvu.PrintArea" localSheetId="12" hidden="1">'tab 6'!$A$1:$L$187</definedName>
    <definedName name="Z_53E72506_0B1D_4F4A_A157_6DE69D2E678D_.wvu.PrintArea" localSheetId="13" hidden="1">'tab 7'!$A$1:$O$81</definedName>
    <definedName name="Z_53E72506_0B1D_4F4A_A157_6DE69D2E678D_.wvu.PrintArea" localSheetId="14" hidden="1">'tab 8'!$A$1:$H$74</definedName>
    <definedName name="Z_53E72506_0B1D_4F4A_A157_6DE69D2E678D_.wvu.PrintArea" localSheetId="15" hidden="1">'tab 9'!$A$1:$H$49</definedName>
    <definedName name="Z_53E72506_0B1D_4F4A_A157_6DE69D2E678D_.wvu.PrintArea" localSheetId="6" hidden="1">Titul!$A$1:$N$29</definedName>
    <definedName name="Z_53E72506_0B1D_4F4A_A157_6DE69D2E678D_.wvu.PrintTitles" localSheetId="7" hidden="1">'tab 1'!$9:$10</definedName>
    <definedName name="Z_53E72506_0B1D_4F4A_A157_6DE69D2E678D_.wvu.PrintTitles" localSheetId="16" hidden="1">'tab 10'!$12:$13</definedName>
    <definedName name="Z_53E72506_0B1D_4F4A_A157_6DE69D2E678D_.wvu.PrintTitles" localSheetId="17" hidden="1">'tab 11'!$9:$10</definedName>
    <definedName name="Z_53E72506_0B1D_4F4A_A157_6DE69D2E678D_.wvu.PrintTitles" localSheetId="18" hidden="1">'tab 12'!$11:$12</definedName>
    <definedName name="Z_53E72506_0B1D_4F4A_A157_6DE69D2E678D_.wvu.PrintTitles" localSheetId="19" hidden="1">'tab 13'!$12:$13</definedName>
    <definedName name="Z_53E72506_0B1D_4F4A_A157_6DE69D2E678D_.wvu.PrintTitles" localSheetId="20" hidden="1">'tab 14'!$13:$14</definedName>
    <definedName name="Z_53E72506_0B1D_4F4A_A157_6DE69D2E678D_.wvu.PrintTitles" localSheetId="21" hidden="1">'tab 15'!$13:$14</definedName>
    <definedName name="Z_53E72506_0B1D_4F4A_A157_6DE69D2E678D_.wvu.PrintTitles" localSheetId="22" hidden="1">'tab 16'!$10:$11</definedName>
    <definedName name="Z_53E72506_0B1D_4F4A_A157_6DE69D2E678D_.wvu.PrintTitles" localSheetId="23" hidden="1">'tab 17'!$12:$13</definedName>
    <definedName name="Z_53E72506_0B1D_4F4A_A157_6DE69D2E678D_.wvu.PrintTitles" localSheetId="24" hidden="1">'tab 18'!$11:$12</definedName>
    <definedName name="Z_53E72506_0B1D_4F4A_A157_6DE69D2E678D_.wvu.PrintTitles" localSheetId="25" hidden="1">'tab 19'!$10:$11</definedName>
    <definedName name="Z_53E72506_0B1D_4F4A_A157_6DE69D2E678D_.wvu.PrintTitles" localSheetId="8" hidden="1">'tab 2'!$9:$10</definedName>
    <definedName name="Z_53E72506_0B1D_4F4A_A157_6DE69D2E678D_.wvu.PrintTitles" localSheetId="29" hidden="1">'tab 23'!$2:$3</definedName>
    <definedName name="Z_53E72506_0B1D_4F4A_A157_6DE69D2E678D_.wvu.PrintTitles" localSheetId="32" hidden="1">'tab 26'!$2:$3</definedName>
    <definedName name="Z_53E72506_0B1D_4F4A_A157_6DE69D2E678D_.wvu.PrintTitles" localSheetId="33" hidden="1">'tab 27'!$2:$3</definedName>
    <definedName name="Z_53E72506_0B1D_4F4A_A157_6DE69D2E678D_.wvu.PrintTitles" localSheetId="34" hidden="1">'tab 28'!$2:$3</definedName>
    <definedName name="Z_53E72506_0B1D_4F4A_A157_6DE69D2E678D_.wvu.PrintTitles" localSheetId="35" hidden="1">'tab 29'!$2:$4</definedName>
    <definedName name="Z_53E72506_0B1D_4F4A_A157_6DE69D2E678D_.wvu.PrintTitles" localSheetId="9" hidden="1">'tab 3'!$3:$6</definedName>
    <definedName name="Z_53E72506_0B1D_4F4A_A157_6DE69D2E678D_.wvu.PrintTitles" localSheetId="36" hidden="1">'tab 30'!$4:$7</definedName>
    <definedName name="Z_53E72506_0B1D_4F4A_A157_6DE69D2E678D_.wvu.PrintTitles" localSheetId="37" hidden="1">'tab 31'!$4:$7</definedName>
    <definedName name="Z_53E72506_0B1D_4F4A_A157_6DE69D2E678D_.wvu.PrintTitles" localSheetId="38" hidden="1">'tab 32'!$4:$7</definedName>
    <definedName name="Z_53E72506_0B1D_4F4A_A157_6DE69D2E678D_.wvu.PrintTitles" localSheetId="40" hidden="1">'tab 34'!$4:$7</definedName>
    <definedName name="Z_53E72506_0B1D_4F4A_A157_6DE69D2E678D_.wvu.PrintTitles" localSheetId="42" hidden="1">'tab 36'!$4:$7</definedName>
    <definedName name="Z_53E72506_0B1D_4F4A_A157_6DE69D2E678D_.wvu.PrintTitles" localSheetId="44" hidden="1">'tab 38'!$4:$7</definedName>
    <definedName name="Z_53E72506_0B1D_4F4A_A157_6DE69D2E678D_.wvu.PrintTitles" localSheetId="10" hidden="1">'tab 4'!$3:$4</definedName>
    <definedName name="Z_53E72506_0B1D_4F4A_A157_6DE69D2E678D_.wvu.PrintTitles" localSheetId="46" hidden="1">'tab 40'!$4:$7</definedName>
    <definedName name="Z_53E72506_0B1D_4F4A_A157_6DE69D2E678D_.wvu.PrintTitles" localSheetId="48" hidden="1">'tab 42'!$4:$7</definedName>
    <definedName name="Z_53E72506_0B1D_4F4A_A157_6DE69D2E678D_.wvu.PrintTitles" localSheetId="50" hidden="1">'tab 44'!$4:$7</definedName>
    <definedName name="Z_53E72506_0B1D_4F4A_A157_6DE69D2E678D_.wvu.PrintTitles" localSheetId="11" hidden="1">'tab 5'!$6:$7</definedName>
    <definedName name="Z_53E72506_0B1D_4F4A_A157_6DE69D2E678D_.wvu.PrintTitles" localSheetId="12" hidden="1">'tab 6'!$3:$4</definedName>
    <definedName name="Z_53E72506_0B1D_4F4A_A157_6DE69D2E678D_.wvu.PrintTitles" localSheetId="13" hidden="1">'tab 7'!$4:$4</definedName>
    <definedName name="Z_53E72506_0B1D_4F4A_A157_6DE69D2E678D_.wvu.PrintTitles" localSheetId="14" hidden="1">'tab 8'!$12:$13</definedName>
    <definedName name="Z_53E72506_0B1D_4F4A_A157_6DE69D2E678D_.wvu.PrintTitles" localSheetId="15" hidden="1">'tab 9'!$11:$12</definedName>
    <definedName name="Z_645F16DE_368A_4EBB_9201_3448A903FD10_.wvu.Cols" localSheetId="9" hidden="1">'tab 3'!#REF!</definedName>
    <definedName name="Z_645F16DE_368A_4EBB_9201_3448A903FD10_.wvu.PrintArea" localSheetId="9" hidden="1">'tab 3'!$A$1:$Q$161</definedName>
    <definedName name="Z_645F16DE_368A_4EBB_9201_3448A903FD10_.wvu.PrintTitles" localSheetId="9" hidden="1">'tab 3'!$3:$6</definedName>
    <definedName name="Z_7BA3C5DE_8A6A_449C_A7D7_FD0BB6C73A08_.wvu.Cols" localSheetId="10" hidden="1">'tab 4'!$B:$B</definedName>
    <definedName name="Z_7BA3C5DE_8A6A_449C_A7D7_FD0BB6C73A08_.wvu.FilterData" localSheetId="29" hidden="1">'tab 23'!$A$3:$C$190</definedName>
    <definedName name="Z_7BA3C5DE_8A6A_449C_A7D7_FD0BB6C73A08_.wvu.PrintArea" localSheetId="2" hidden="1">'graf 3'!$A$1:$N$36</definedName>
    <definedName name="Z_7BA3C5DE_8A6A_449C_A7D7_FD0BB6C73A08_.wvu.PrintArea" localSheetId="3" hidden="1">'graf 4'!$A$1:$L$20</definedName>
    <definedName name="Z_7BA3C5DE_8A6A_449C_A7D7_FD0BB6C73A08_.wvu.PrintArea" localSheetId="4" hidden="1">'graf 5'!$A$1:$J$27</definedName>
    <definedName name="Z_7BA3C5DE_8A6A_449C_A7D7_FD0BB6C73A08_.wvu.PrintArea" localSheetId="16" hidden="1">'tab 10'!$A$1:$H$67</definedName>
    <definedName name="Z_7BA3C5DE_8A6A_449C_A7D7_FD0BB6C73A08_.wvu.PrintArea" localSheetId="17" hidden="1">'tab 11'!$A$1:$H$36</definedName>
    <definedName name="Z_7BA3C5DE_8A6A_449C_A7D7_FD0BB6C73A08_.wvu.PrintArea" localSheetId="18" hidden="1">'tab 12'!$A$1:$H$55</definedName>
    <definedName name="Z_7BA3C5DE_8A6A_449C_A7D7_FD0BB6C73A08_.wvu.PrintArea" localSheetId="19" hidden="1">'tab 13'!$A$1:$H$55</definedName>
    <definedName name="Z_7BA3C5DE_8A6A_449C_A7D7_FD0BB6C73A08_.wvu.PrintArea" localSheetId="20" hidden="1">'tab 14'!$A$1:$H$123</definedName>
    <definedName name="Z_7BA3C5DE_8A6A_449C_A7D7_FD0BB6C73A08_.wvu.PrintArea" localSheetId="21" hidden="1">'tab 15'!$A$1:$H$174</definedName>
    <definedName name="Z_7BA3C5DE_8A6A_449C_A7D7_FD0BB6C73A08_.wvu.PrintArea" localSheetId="22" hidden="1">'tab 16'!$A$1:$H$20</definedName>
    <definedName name="Z_7BA3C5DE_8A6A_449C_A7D7_FD0BB6C73A08_.wvu.PrintArea" localSheetId="23" hidden="1">'tab 17'!$A$1:$H$102</definedName>
    <definedName name="Z_7BA3C5DE_8A6A_449C_A7D7_FD0BB6C73A08_.wvu.PrintArea" localSheetId="24" hidden="1">'tab 18'!$A$1:$H$68</definedName>
    <definedName name="Z_7BA3C5DE_8A6A_449C_A7D7_FD0BB6C73A08_.wvu.PrintArea" localSheetId="25" hidden="1">'tab 19'!$A$1:$H$38</definedName>
    <definedName name="Z_7BA3C5DE_8A6A_449C_A7D7_FD0BB6C73A08_.wvu.PrintArea" localSheetId="26" hidden="1">'tab 20'!$A$1:$C$5</definedName>
    <definedName name="Z_7BA3C5DE_8A6A_449C_A7D7_FD0BB6C73A08_.wvu.PrintArea" localSheetId="27" hidden="1">'tab 21'!$A$1:$C$11</definedName>
    <definedName name="Z_7BA3C5DE_8A6A_449C_A7D7_FD0BB6C73A08_.wvu.PrintArea" localSheetId="28" hidden="1">'tab 22'!$A$1:$C$28</definedName>
    <definedName name="Z_7BA3C5DE_8A6A_449C_A7D7_FD0BB6C73A08_.wvu.PrintArea" localSheetId="29" hidden="1">'tab 23'!$A$1:$C$190</definedName>
    <definedName name="Z_7BA3C5DE_8A6A_449C_A7D7_FD0BB6C73A08_.wvu.PrintArea" localSheetId="30" hidden="1">'tab 24'!$A$1:$C$14</definedName>
    <definedName name="Z_7BA3C5DE_8A6A_449C_A7D7_FD0BB6C73A08_.wvu.PrintArea" localSheetId="31" hidden="1">'tab 25'!$A$1:$C$5</definedName>
    <definedName name="Z_7BA3C5DE_8A6A_449C_A7D7_FD0BB6C73A08_.wvu.PrintArea" localSheetId="36" hidden="1">'tab 30'!$A$1:$F$168</definedName>
    <definedName name="Z_7BA3C5DE_8A6A_449C_A7D7_FD0BB6C73A08_.wvu.PrintArea" localSheetId="37" hidden="1">'tab 31'!$A$1:$G$167</definedName>
    <definedName name="Z_7BA3C5DE_8A6A_449C_A7D7_FD0BB6C73A08_.wvu.PrintArea" localSheetId="38" hidden="1">'tab 32'!$A$1:$G$148</definedName>
    <definedName name="Z_7BA3C5DE_8A6A_449C_A7D7_FD0BB6C73A08_.wvu.PrintArea" localSheetId="40" hidden="1">'tab 34'!$A$1:$G$146</definedName>
    <definedName name="Z_7BA3C5DE_8A6A_449C_A7D7_FD0BB6C73A08_.wvu.PrintArea" localSheetId="42" hidden="1">'tab 36'!$A$1:$G$146</definedName>
    <definedName name="Z_7BA3C5DE_8A6A_449C_A7D7_FD0BB6C73A08_.wvu.PrintArea" localSheetId="44" hidden="1">'tab 38'!$A$1:$G$146</definedName>
    <definedName name="Z_7BA3C5DE_8A6A_449C_A7D7_FD0BB6C73A08_.wvu.PrintArea" localSheetId="46" hidden="1">'tab 40'!$A$1:$G$146</definedName>
    <definedName name="Z_7BA3C5DE_8A6A_449C_A7D7_FD0BB6C73A08_.wvu.PrintArea" localSheetId="48" hidden="1">'tab 42'!$A$1:$G$146</definedName>
    <definedName name="Z_7BA3C5DE_8A6A_449C_A7D7_FD0BB6C73A08_.wvu.PrintArea" localSheetId="50" hidden="1">'tab 44'!$A$1:$G$146</definedName>
    <definedName name="Z_7BA3C5DE_8A6A_449C_A7D7_FD0BB6C73A08_.wvu.PrintArea" localSheetId="14" hidden="1">'tab 8'!$A$1:$H$42</definedName>
    <definedName name="Z_7BA3C5DE_8A6A_449C_A7D7_FD0BB6C73A08_.wvu.PrintArea" localSheetId="15" hidden="1">'tab 9'!$A$1:$H$49</definedName>
    <definedName name="Z_7BA3C5DE_8A6A_449C_A7D7_FD0BB6C73A08_.wvu.PrintArea" localSheetId="6" hidden="1">Titul!$A$1:$N$29</definedName>
    <definedName name="Z_7BA3C5DE_8A6A_449C_A7D7_FD0BB6C73A08_.wvu.PrintTitles" localSheetId="16" hidden="1">'tab 10'!$12:$13</definedName>
    <definedName name="Z_7BA3C5DE_8A6A_449C_A7D7_FD0BB6C73A08_.wvu.PrintTitles" localSheetId="17" hidden="1">'tab 11'!$9:$10</definedName>
    <definedName name="Z_7BA3C5DE_8A6A_449C_A7D7_FD0BB6C73A08_.wvu.PrintTitles" localSheetId="18" hidden="1">'tab 12'!$11:$12</definedName>
    <definedName name="Z_7BA3C5DE_8A6A_449C_A7D7_FD0BB6C73A08_.wvu.PrintTitles" localSheetId="19" hidden="1">'tab 13'!$12:$13</definedName>
    <definedName name="Z_7BA3C5DE_8A6A_449C_A7D7_FD0BB6C73A08_.wvu.PrintTitles" localSheetId="20" hidden="1">'tab 14'!$13:$14</definedName>
    <definedName name="Z_7BA3C5DE_8A6A_449C_A7D7_FD0BB6C73A08_.wvu.PrintTitles" localSheetId="21" hidden="1">'tab 15'!$13:$14</definedName>
    <definedName name="Z_7BA3C5DE_8A6A_449C_A7D7_FD0BB6C73A08_.wvu.PrintTitles" localSheetId="22" hidden="1">'tab 16'!$10:$11</definedName>
    <definedName name="Z_7BA3C5DE_8A6A_449C_A7D7_FD0BB6C73A08_.wvu.PrintTitles" localSheetId="23" hidden="1">'tab 17'!$12:$13</definedName>
    <definedName name="Z_7BA3C5DE_8A6A_449C_A7D7_FD0BB6C73A08_.wvu.PrintTitles" localSheetId="24" hidden="1">'tab 18'!$11:$12</definedName>
    <definedName name="Z_7BA3C5DE_8A6A_449C_A7D7_FD0BB6C73A08_.wvu.PrintTitles" localSheetId="25" hidden="1">'tab 19'!$10:$11</definedName>
    <definedName name="Z_7BA3C5DE_8A6A_449C_A7D7_FD0BB6C73A08_.wvu.PrintTitles" localSheetId="29" hidden="1">'tab 23'!$2:$3</definedName>
    <definedName name="Z_7BA3C5DE_8A6A_449C_A7D7_FD0BB6C73A08_.wvu.PrintTitles" localSheetId="36" hidden="1">'tab 30'!$4:$7</definedName>
    <definedName name="Z_7BA3C5DE_8A6A_449C_A7D7_FD0BB6C73A08_.wvu.PrintTitles" localSheetId="37" hidden="1">'tab 31'!$4:$7</definedName>
    <definedName name="Z_7BA3C5DE_8A6A_449C_A7D7_FD0BB6C73A08_.wvu.PrintTitles" localSheetId="38" hidden="1">'tab 32'!$4:$7</definedName>
    <definedName name="Z_7BA3C5DE_8A6A_449C_A7D7_FD0BB6C73A08_.wvu.PrintTitles" localSheetId="40" hidden="1">'tab 34'!$4:$7</definedName>
    <definedName name="Z_7BA3C5DE_8A6A_449C_A7D7_FD0BB6C73A08_.wvu.PrintTitles" localSheetId="42" hidden="1">'tab 36'!$4:$7</definedName>
    <definedName name="Z_7BA3C5DE_8A6A_449C_A7D7_FD0BB6C73A08_.wvu.PrintTitles" localSheetId="44" hidden="1">'tab 38'!$4:$7</definedName>
    <definedName name="Z_7BA3C5DE_8A6A_449C_A7D7_FD0BB6C73A08_.wvu.PrintTitles" localSheetId="46" hidden="1">'tab 40'!$4:$7</definedName>
    <definedName name="Z_7BA3C5DE_8A6A_449C_A7D7_FD0BB6C73A08_.wvu.PrintTitles" localSheetId="48" hidden="1">'tab 42'!$4:$7</definedName>
    <definedName name="Z_7BA3C5DE_8A6A_449C_A7D7_FD0BB6C73A08_.wvu.PrintTitles" localSheetId="50" hidden="1">'tab 44'!$4:$7</definedName>
    <definedName name="Z_7BA3C5DE_8A6A_449C_A7D7_FD0BB6C73A08_.wvu.PrintTitles" localSheetId="14" hidden="1">'tab 8'!$12:$13</definedName>
    <definedName name="Z_7BA3C5DE_8A6A_449C_A7D7_FD0BB6C73A08_.wvu.PrintTitles" localSheetId="15" hidden="1">'tab 9'!$11:$12</definedName>
    <definedName name="Z_93F2F524_822E_4393_B685_8677486B23E3_.wvu.Cols" localSheetId="1" hidden="1">'graf 2'!$A:$A</definedName>
    <definedName name="Z_93F2F524_822E_4393_B685_8677486B23E3_.wvu.Cols" localSheetId="9" hidden="1">'tab 3'!#REF!</definedName>
    <definedName name="Z_93F2F524_822E_4393_B685_8677486B23E3_.wvu.Cols" localSheetId="10" hidden="1">'tab 4'!$B:$B</definedName>
    <definedName name="Z_93F2F524_822E_4393_B685_8677486B23E3_.wvu.PrintArea" localSheetId="2" hidden="1">'graf 3'!$A$1:$N$36</definedName>
    <definedName name="Z_93F2F524_822E_4393_B685_8677486B23E3_.wvu.PrintArea" localSheetId="3" hidden="1">'graf 4'!$A$1:$L$20</definedName>
    <definedName name="Z_93F2F524_822E_4393_B685_8677486B23E3_.wvu.PrintArea" localSheetId="4" hidden="1">'graf 5'!$A$1:$J$27</definedName>
    <definedName name="Z_93F2F524_822E_4393_B685_8677486B23E3_.wvu.PrintArea" localSheetId="16" hidden="1">'tab 10'!$A$1:$H$67</definedName>
    <definedName name="Z_93F2F524_822E_4393_B685_8677486B23E3_.wvu.PrintArea" localSheetId="17" hidden="1">'tab 11'!$A$1:$H$36</definedName>
    <definedName name="Z_93F2F524_822E_4393_B685_8677486B23E3_.wvu.PrintArea" localSheetId="18" hidden="1">'tab 12'!$A$1:$H$55</definedName>
    <definedName name="Z_93F2F524_822E_4393_B685_8677486B23E3_.wvu.PrintArea" localSheetId="19" hidden="1">'tab 13'!$A$1:$H$55</definedName>
    <definedName name="Z_93F2F524_822E_4393_B685_8677486B23E3_.wvu.PrintArea" localSheetId="20" hidden="1">'tab 14'!$A$1:$H$123</definedName>
    <definedName name="Z_93F2F524_822E_4393_B685_8677486B23E3_.wvu.PrintArea" localSheetId="21" hidden="1">'tab 15'!$A$1:$H$174</definedName>
    <definedName name="Z_93F2F524_822E_4393_B685_8677486B23E3_.wvu.PrintArea" localSheetId="22" hidden="1">'tab 16'!$A$1:$H$20</definedName>
    <definedName name="Z_93F2F524_822E_4393_B685_8677486B23E3_.wvu.PrintArea" localSheetId="23" hidden="1">'tab 17'!$A$1:$H$102</definedName>
    <definedName name="Z_93F2F524_822E_4393_B685_8677486B23E3_.wvu.PrintArea" localSheetId="24" hidden="1">'tab 18'!$A$1:$H$68</definedName>
    <definedName name="Z_93F2F524_822E_4393_B685_8677486B23E3_.wvu.PrintArea" localSheetId="25" hidden="1">'tab 19'!$A$1:$H$38</definedName>
    <definedName name="Z_93F2F524_822E_4393_B685_8677486B23E3_.wvu.PrintArea" localSheetId="9" hidden="1">'tab 3'!$A$1:$Q$161</definedName>
    <definedName name="Z_93F2F524_822E_4393_B685_8677486B23E3_.wvu.PrintArea" localSheetId="14" hidden="1">'tab 8'!$A$1:$H$42</definedName>
    <definedName name="Z_93F2F524_822E_4393_B685_8677486B23E3_.wvu.PrintArea" localSheetId="15" hidden="1">'tab 9'!$A$1:$H$49</definedName>
    <definedName name="Z_93F2F524_822E_4393_B685_8677486B23E3_.wvu.PrintArea" localSheetId="6" hidden="1">Titul!$A$1:$N$29</definedName>
    <definedName name="Z_93F2F524_822E_4393_B685_8677486B23E3_.wvu.PrintTitles" localSheetId="16" hidden="1">'tab 10'!$12:$13</definedName>
    <definedName name="Z_93F2F524_822E_4393_B685_8677486B23E3_.wvu.PrintTitles" localSheetId="17" hidden="1">'tab 11'!$9:$10</definedName>
    <definedName name="Z_93F2F524_822E_4393_B685_8677486B23E3_.wvu.PrintTitles" localSheetId="18" hidden="1">'tab 12'!$11:$12</definedName>
    <definedName name="Z_93F2F524_822E_4393_B685_8677486B23E3_.wvu.PrintTitles" localSheetId="19" hidden="1">'tab 13'!$12:$13</definedName>
    <definedName name="Z_93F2F524_822E_4393_B685_8677486B23E3_.wvu.PrintTitles" localSheetId="20" hidden="1">'tab 14'!$13:$14</definedName>
    <definedName name="Z_93F2F524_822E_4393_B685_8677486B23E3_.wvu.PrintTitles" localSheetId="21" hidden="1">'tab 15'!$13:$14</definedName>
    <definedName name="Z_93F2F524_822E_4393_B685_8677486B23E3_.wvu.PrintTitles" localSheetId="22" hidden="1">'tab 16'!$10:$11</definedName>
    <definedName name="Z_93F2F524_822E_4393_B685_8677486B23E3_.wvu.PrintTitles" localSheetId="23" hidden="1">'tab 17'!$12:$13</definedName>
    <definedName name="Z_93F2F524_822E_4393_B685_8677486B23E3_.wvu.PrintTitles" localSheetId="24" hidden="1">'tab 18'!$11:$12</definedName>
    <definedName name="Z_93F2F524_822E_4393_B685_8677486B23E3_.wvu.PrintTitles" localSheetId="25" hidden="1">'tab 19'!$10:$11</definedName>
    <definedName name="Z_93F2F524_822E_4393_B685_8677486B23E3_.wvu.PrintTitles" localSheetId="9" hidden="1">'tab 3'!$3:$6</definedName>
    <definedName name="Z_93F2F524_822E_4393_B685_8677486B23E3_.wvu.PrintTitles" localSheetId="10" hidden="1">'tab 4'!$3:$4</definedName>
    <definedName name="Z_93F2F524_822E_4393_B685_8677486B23E3_.wvu.PrintTitles" localSheetId="14" hidden="1">'tab 8'!$12:$13</definedName>
    <definedName name="Z_93F2F524_822E_4393_B685_8677486B23E3_.wvu.PrintTitles" localSheetId="15" hidden="1">'tab 9'!$11:$12</definedName>
    <definedName name="Z_ACBE103E_D216_4C19_86CA_1FEE6266433A_.wvu.Cols" localSheetId="29" hidden="1">'tab 23'!#REF!,'tab 23'!#REF!</definedName>
    <definedName name="Z_ACBE103E_D216_4C19_86CA_1FEE6266433A_.wvu.FilterData" localSheetId="29" hidden="1">'tab 23'!$A$3:$C$190</definedName>
    <definedName name="Z_ACBE103E_D216_4C19_86CA_1FEE6266433A_.wvu.PrintArea" localSheetId="2" hidden="1">'graf 3'!$A$1:$N$36</definedName>
    <definedName name="Z_ACBE103E_D216_4C19_86CA_1FEE6266433A_.wvu.PrintArea" localSheetId="3" hidden="1">'graf 4'!$A$1:$J$23</definedName>
    <definedName name="Z_ACBE103E_D216_4C19_86CA_1FEE6266433A_.wvu.PrintArea" localSheetId="4" hidden="1">'graf 5'!$A$1:$I$29</definedName>
    <definedName name="Z_ACBE103E_D216_4C19_86CA_1FEE6266433A_.wvu.PrintArea" localSheetId="28" hidden="1">'tab 22'!$A$1:$C$28</definedName>
    <definedName name="Z_ACBE103E_D216_4C19_86CA_1FEE6266433A_.wvu.PrintArea" localSheetId="29" hidden="1">'tab 23'!$A$1:$C$190</definedName>
    <definedName name="Z_ACBE103E_D216_4C19_86CA_1FEE6266433A_.wvu.PrintTitles" localSheetId="29" hidden="1">'tab 23'!$2:$3</definedName>
    <definedName name="Z_B44BB22B_FBD0_4AC6_A8B4_CC1EB720AEFD_.wvu.Cols" localSheetId="1" hidden="1">'graf 2'!$A:$A</definedName>
    <definedName name="Z_B44BB22B_FBD0_4AC6_A8B4_CC1EB720AEFD_.wvu.Cols" localSheetId="10" hidden="1">'tab 4'!$B:$B</definedName>
    <definedName name="Z_B44BB22B_FBD0_4AC6_A8B4_CC1EB720AEFD_.wvu.FilterData" localSheetId="29" hidden="1">'tab 23'!$A$1:$C$190</definedName>
    <definedName name="Z_B44BB22B_FBD0_4AC6_A8B4_CC1EB720AEFD_.wvu.PrintArea" localSheetId="2" hidden="1">'graf 3'!$A$1:$N$36</definedName>
    <definedName name="Z_B44BB22B_FBD0_4AC6_A8B4_CC1EB720AEFD_.wvu.PrintArea" localSheetId="3" hidden="1">'graf 4'!$A$1:$L$20</definedName>
    <definedName name="Z_B44BB22B_FBD0_4AC6_A8B4_CC1EB720AEFD_.wvu.PrintArea" localSheetId="4" hidden="1">'graf 5'!$A$1:$J$27</definedName>
    <definedName name="Z_B44BB22B_FBD0_4AC6_A8B4_CC1EB720AEFD_.wvu.PrintArea" localSheetId="26" hidden="1">'tab 20'!$A$1:$C$5</definedName>
    <definedName name="Z_B44BB22B_FBD0_4AC6_A8B4_CC1EB720AEFD_.wvu.PrintArea" localSheetId="27" hidden="1">'tab 21'!$A$1:$C$11</definedName>
    <definedName name="Z_B44BB22B_FBD0_4AC6_A8B4_CC1EB720AEFD_.wvu.PrintArea" localSheetId="28" hidden="1">'tab 22'!$A$1:$C$28</definedName>
    <definedName name="Z_B44BB22B_FBD0_4AC6_A8B4_CC1EB720AEFD_.wvu.PrintArea" localSheetId="29" hidden="1">'tab 23'!$A$1:$C$190</definedName>
    <definedName name="Z_B44BB22B_FBD0_4AC6_A8B4_CC1EB720AEFD_.wvu.PrintArea" localSheetId="30" hidden="1">'tab 24'!$A$1:$C$14</definedName>
    <definedName name="Z_B44BB22B_FBD0_4AC6_A8B4_CC1EB720AEFD_.wvu.PrintArea" localSheetId="31" hidden="1">'tab 25'!$A$1:$C$5</definedName>
    <definedName name="Z_B44BB22B_FBD0_4AC6_A8B4_CC1EB720AEFD_.wvu.PrintArea" localSheetId="36" hidden="1">'tab 30'!$A$1:$F$168</definedName>
    <definedName name="Z_B44BB22B_FBD0_4AC6_A8B4_CC1EB720AEFD_.wvu.PrintArea" localSheetId="37" hidden="1">'tab 31'!$A$1:$G$167</definedName>
    <definedName name="Z_B44BB22B_FBD0_4AC6_A8B4_CC1EB720AEFD_.wvu.PrintArea" localSheetId="38" hidden="1">'tab 32'!$A$1:$G$148</definedName>
    <definedName name="Z_B44BB22B_FBD0_4AC6_A8B4_CC1EB720AEFD_.wvu.PrintArea" localSheetId="40" hidden="1">'tab 34'!$A$1:$G$146</definedName>
    <definedName name="Z_B44BB22B_FBD0_4AC6_A8B4_CC1EB720AEFD_.wvu.PrintArea" localSheetId="42" hidden="1">'tab 36'!$A$1:$G$146</definedName>
    <definedName name="Z_B44BB22B_FBD0_4AC6_A8B4_CC1EB720AEFD_.wvu.PrintArea" localSheetId="44" hidden="1">'tab 38'!$A$1:$G$146</definedName>
    <definedName name="Z_B44BB22B_FBD0_4AC6_A8B4_CC1EB720AEFD_.wvu.PrintArea" localSheetId="46" hidden="1">'tab 40'!$A$1:$G$146</definedName>
    <definedName name="Z_B44BB22B_FBD0_4AC6_A8B4_CC1EB720AEFD_.wvu.PrintArea" localSheetId="48" hidden="1">'tab 42'!$A$1:$G$146</definedName>
    <definedName name="Z_B44BB22B_FBD0_4AC6_A8B4_CC1EB720AEFD_.wvu.PrintArea" localSheetId="49" hidden="1">'tab 43'!$A$1:$G$83</definedName>
    <definedName name="Z_B44BB22B_FBD0_4AC6_A8B4_CC1EB720AEFD_.wvu.PrintArea" localSheetId="50" hidden="1">'tab 44'!$A$1:$G$146</definedName>
    <definedName name="Z_B44BB22B_FBD0_4AC6_A8B4_CC1EB720AEFD_.wvu.PrintArea" localSheetId="6" hidden="1">Titul!$A$1:$N$29</definedName>
    <definedName name="Z_B44BB22B_FBD0_4AC6_A8B4_CC1EB720AEFD_.wvu.PrintTitles" localSheetId="29" hidden="1">'tab 23'!$2:$3</definedName>
    <definedName name="Z_B44BB22B_FBD0_4AC6_A8B4_CC1EB720AEFD_.wvu.PrintTitles" localSheetId="36" hidden="1">'tab 30'!$4:$7</definedName>
    <definedName name="Z_B44BB22B_FBD0_4AC6_A8B4_CC1EB720AEFD_.wvu.PrintTitles" localSheetId="37" hidden="1">'tab 31'!$4:$7</definedName>
    <definedName name="Z_B44BB22B_FBD0_4AC6_A8B4_CC1EB720AEFD_.wvu.PrintTitles" localSheetId="38" hidden="1">'tab 32'!$4:$7</definedName>
    <definedName name="Z_B44BB22B_FBD0_4AC6_A8B4_CC1EB720AEFD_.wvu.PrintTitles" localSheetId="40" hidden="1">'tab 34'!$4:$7</definedName>
    <definedName name="Z_B44BB22B_FBD0_4AC6_A8B4_CC1EB720AEFD_.wvu.PrintTitles" localSheetId="42" hidden="1">'tab 36'!$4:$7</definedName>
    <definedName name="Z_B44BB22B_FBD0_4AC6_A8B4_CC1EB720AEFD_.wvu.PrintTitles" localSheetId="44" hidden="1">'tab 38'!$4:$7</definedName>
    <definedName name="Z_B44BB22B_FBD0_4AC6_A8B4_CC1EB720AEFD_.wvu.PrintTitles" localSheetId="46" hidden="1">'tab 40'!$4:$7</definedName>
    <definedName name="Z_B44BB22B_FBD0_4AC6_A8B4_CC1EB720AEFD_.wvu.PrintTitles" localSheetId="48" hidden="1">'tab 42'!$4:$7</definedName>
    <definedName name="Z_B44BB22B_FBD0_4AC6_A8B4_CC1EB720AEFD_.wvu.PrintTitles" localSheetId="50" hidden="1">'tab 44'!$4:$7</definedName>
    <definedName name="Z_B987D3EC_F819_4A27_976A_1583D9C2229A_.wvu.Cols" localSheetId="29" hidden="1">'tab 23'!#REF!,'tab 23'!#REF!</definedName>
    <definedName name="Z_B987D3EC_F819_4A27_976A_1583D9C2229A_.wvu.FilterData" localSheetId="29" hidden="1">'tab 23'!$A$3:$C$190</definedName>
    <definedName name="Z_B987D3EC_F819_4A27_976A_1583D9C2229A_.wvu.PrintArea" localSheetId="28" hidden="1">'tab 22'!$A$1:$C$28</definedName>
    <definedName name="Z_B987D3EC_F819_4A27_976A_1583D9C2229A_.wvu.PrintTitles" localSheetId="29" hidden="1">'tab 23'!$2:$3</definedName>
    <definedName name="Z_B987D3EC_F819_4A27_976A_1583D9C2229A_.wvu.Rows" localSheetId="28" hidden="1">'tab 22'!$25:$25</definedName>
    <definedName name="Z_B987D3EC_F819_4A27_976A_1583D9C2229A_.wvu.Rows" localSheetId="29" hidden="1">'tab 23'!$192:$195</definedName>
    <definedName name="Z_B987D3EC_F819_4A27_976A_1583D9C2229A_.wvu.Rows" localSheetId="30" hidden="1">'tab 24'!$7:$8,'tab 24'!$11:$11</definedName>
  </definedNames>
  <calcPr calcId="144525"/>
  <customWorkbookViews>
    <customWorkbookView name="Metelka Tomáš – osobní zobrazení" guid="{53E72506-0B1D-4F4A-A157-6DE69D2E678D}" mergeInterval="0" personalView="1" maximized="1" windowWidth="1916" windowHeight="870" tabRatio="941" activeSheetId="1"/>
  </customWorkbookViews>
</workbook>
</file>

<file path=xl/calcChain.xml><?xml version="1.0" encoding="utf-8"?>
<calcChain xmlns="http://schemas.openxmlformats.org/spreadsheetml/2006/main">
  <c r="D371" i="12" l="1"/>
  <c r="E371" i="12" s="1"/>
  <c r="C371" i="12"/>
  <c r="E370" i="12"/>
  <c r="D368" i="12"/>
  <c r="E368" i="12" s="1"/>
  <c r="C368" i="12"/>
  <c r="E367" i="12"/>
  <c r="E366" i="12"/>
  <c r="E365" i="12"/>
  <c r="E364" i="12"/>
  <c r="E363" i="12"/>
  <c r="E362" i="12"/>
  <c r="E361" i="12"/>
  <c r="E360" i="12"/>
  <c r="E359" i="12"/>
  <c r="E358" i="12"/>
  <c r="E357" i="12"/>
  <c r="E356" i="12"/>
  <c r="E355" i="12"/>
  <c r="E354" i="12"/>
  <c r="E353" i="12"/>
  <c r="E352" i="12"/>
  <c r="E351" i="12"/>
  <c r="E350" i="12"/>
  <c r="E349" i="12"/>
  <c r="E348" i="12"/>
  <c r="E347" i="12"/>
  <c r="E346" i="12"/>
  <c r="E345" i="12"/>
  <c r="E344" i="12"/>
  <c r="E343" i="12"/>
  <c r="E342" i="12"/>
  <c r="E341" i="12"/>
  <c r="D339" i="12"/>
  <c r="E339" i="12" s="1"/>
  <c r="C339" i="12"/>
  <c r="E338" i="12"/>
  <c r="E337" i="12"/>
  <c r="E336" i="12"/>
  <c r="E335" i="12"/>
  <c r="E334" i="12"/>
  <c r="E333" i="12"/>
  <c r="E332" i="12"/>
  <c r="E331" i="12"/>
  <c r="E330" i="12"/>
  <c r="E329" i="12"/>
  <c r="E328" i="12"/>
  <c r="E327" i="12"/>
  <c r="E326" i="12"/>
  <c r="E325" i="12"/>
  <c r="D323" i="12"/>
  <c r="E323" i="12" s="1"/>
  <c r="C323" i="12"/>
  <c r="E322" i="12"/>
  <c r="E321" i="12"/>
  <c r="E320" i="12"/>
  <c r="E319" i="12"/>
  <c r="E318" i="12"/>
  <c r="E317" i="12"/>
  <c r="E316" i="12"/>
  <c r="E315" i="12"/>
  <c r="E314" i="12"/>
  <c r="E313" i="12"/>
  <c r="E312" i="12"/>
  <c r="E311" i="12"/>
  <c r="E310" i="12"/>
  <c r="E309" i="12"/>
  <c r="E308" i="12"/>
  <c r="E307" i="12"/>
  <c r="E306" i="12"/>
  <c r="E305" i="12"/>
  <c r="E304" i="12"/>
  <c r="E303" i="12"/>
  <c r="E302" i="12"/>
  <c r="E301" i="12"/>
  <c r="E300" i="12"/>
  <c r="E299" i="12"/>
  <c r="E298" i="12"/>
  <c r="E297" i="12"/>
  <c r="E296" i="12"/>
  <c r="E295" i="12"/>
  <c r="E294" i="12"/>
  <c r="E293" i="12"/>
  <c r="E292" i="12"/>
  <c r="E291" i="12"/>
  <c r="E290" i="12"/>
  <c r="E289" i="12"/>
  <c r="E288" i="12"/>
  <c r="E287" i="12"/>
  <c r="E286" i="12"/>
  <c r="E285" i="12"/>
  <c r="E284" i="12"/>
  <c r="E283" i="12"/>
  <c r="E282" i="12"/>
  <c r="E281" i="12"/>
  <c r="E280" i="12"/>
  <c r="E279" i="12"/>
  <c r="E278" i="12"/>
  <c r="E277" i="12"/>
  <c r="E276" i="12"/>
  <c r="E275" i="12"/>
  <c r="E274" i="12"/>
  <c r="E273" i="12"/>
  <c r="E272" i="12"/>
  <c r="E271" i="12"/>
  <c r="E270" i="12"/>
  <c r="E269" i="12"/>
  <c r="E268" i="12"/>
  <c r="E267" i="12"/>
  <c r="E266" i="12"/>
  <c r="E265" i="12"/>
  <c r="E264" i="12"/>
  <c r="E263" i="12"/>
  <c r="E262" i="12"/>
  <c r="E261" i="12"/>
  <c r="E260" i="12"/>
  <c r="E259" i="12"/>
  <c r="E258" i="12"/>
  <c r="E257" i="12"/>
  <c r="E256" i="12"/>
  <c r="E255" i="12"/>
  <c r="E254" i="12"/>
  <c r="E253" i="12"/>
  <c r="E252" i="12"/>
  <c r="E251" i="12"/>
  <c r="E250" i="12"/>
  <c r="E249" i="12"/>
  <c r="E248" i="12"/>
  <c r="E247" i="12"/>
  <c r="E246" i="12"/>
  <c r="D244" i="12"/>
  <c r="E244" i="12" s="1"/>
  <c r="C244" i="12"/>
  <c r="E243" i="12"/>
  <c r="E242" i="12"/>
  <c r="E241" i="12"/>
  <c r="E240" i="12"/>
  <c r="E239" i="12"/>
  <c r="E238" i="12"/>
  <c r="E237" i="12"/>
  <c r="E236" i="12"/>
  <c r="E235" i="12"/>
  <c r="E234" i="12"/>
  <c r="E233" i="12"/>
  <c r="E232" i="12"/>
  <c r="E231" i="12"/>
  <c r="E230" i="12"/>
  <c r="D228" i="12"/>
  <c r="E228" i="12" s="1"/>
  <c r="C228" i="12"/>
  <c r="E227" i="12"/>
  <c r="E226" i="12"/>
  <c r="E225" i="12"/>
  <c r="E224" i="12"/>
  <c r="E223" i="12"/>
  <c r="E222" i="12"/>
  <c r="E221" i="12"/>
  <c r="E220" i="12"/>
  <c r="E219" i="12"/>
  <c r="E218" i="12"/>
  <c r="E217" i="12"/>
  <c r="E216" i="12"/>
  <c r="E215" i="12"/>
  <c r="E214" i="12"/>
  <c r="E213" i="12"/>
  <c r="E212" i="12"/>
  <c r="E211" i="12"/>
  <c r="E210" i="12"/>
  <c r="E209" i="12"/>
  <c r="E208" i="12"/>
  <c r="E207" i="12"/>
  <c r="E206" i="12"/>
  <c r="E205" i="12"/>
  <c r="E204" i="12"/>
  <c r="E203" i="12"/>
  <c r="E202" i="12"/>
  <c r="E201" i="12"/>
  <c r="E200" i="12"/>
  <c r="E199" i="12"/>
  <c r="E198" i="12"/>
  <c r="E197" i="12"/>
  <c r="E196" i="12"/>
  <c r="E195" i="12"/>
  <c r="E194" i="12"/>
  <c r="E193" i="12"/>
  <c r="E192" i="12"/>
  <c r="E191" i="12"/>
  <c r="E190" i="12"/>
  <c r="E189" i="12"/>
  <c r="E188" i="12"/>
  <c r="E187" i="12"/>
  <c r="E186" i="12"/>
  <c r="D184" i="12"/>
  <c r="E184" i="12" s="1"/>
  <c r="C184" i="12"/>
  <c r="E183" i="12"/>
  <c r="E182" i="12"/>
  <c r="E181" i="12"/>
  <c r="E180" i="12"/>
  <c r="E179" i="12"/>
  <c r="E178" i="12"/>
  <c r="E177" i="12"/>
  <c r="E176" i="12"/>
  <c r="E175" i="12"/>
  <c r="E174" i="12"/>
  <c r="E173" i="12"/>
  <c r="E172" i="12"/>
  <c r="E171" i="12"/>
  <c r="E170" i="12"/>
  <c r="E169" i="12"/>
  <c r="E168" i="12"/>
  <c r="E167" i="12"/>
  <c r="E166" i="12"/>
  <c r="E165" i="12"/>
  <c r="E164" i="12"/>
  <c r="E163" i="12"/>
  <c r="E162" i="12"/>
  <c r="E161" i="12"/>
  <c r="D159" i="12"/>
  <c r="E159" i="12" s="1"/>
  <c r="C159" i="12"/>
  <c r="E158" i="12"/>
  <c r="E157" i="12"/>
  <c r="E156" i="12"/>
  <c r="E155" i="12"/>
  <c r="E154" i="12"/>
  <c r="E153" i="12"/>
  <c r="E152" i="12"/>
  <c r="E151" i="12"/>
  <c r="E150" i="12"/>
  <c r="E149" i="12"/>
  <c r="E148" i="12"/>
  <c r="E147" i="12"/>
  <c r="E146" i="12"/>
  <c r="E145" i="12"/>
  <c r="E144" i="12"/>
  <c r="E143" i="12"/>
  <c r="E142" i="12"/>
  <c r="E141" i="12"/>
  <c r="E140" i="12"/>
  <c r="E139" i="12"/>
  <c r="E138" i="12"/>
  <c r="D136" i="12"/>
  <c r="E136" i="12" s="1"/>
  <c r="C136" i="12"/>
  <c r="E135" i="12"/>
  <c r="E134" i="12"/>
  <c r="E133" i="12"/>
  <c r="E132" i="12"/>
  <c r="E131" i="12"/>
  <c r="E130" i="12"/>
  <c r="E129" i="12"/>
  <c r="E128" i="12"/>
  <c r="E127" i="12"/>
  <c r="E126" i="12"/>
  <c r="E125" i="12"/>
  <c r="E124" i="12"/>
  <c r="E123" i="12"/>
  <c r="E122" i="12"/>
  <c r="E121" i="12"/>
  <c r="E120" i="12"/>
  <c r="E119" i="12"/>
  <c r="E118" i="12"/>
  <c r="E117" i="12"/>
  <c r="E116" i="12"/>
  <c r="E115" i="12"/>
  <c r="E114" i="12"/>
  <c r="E113" i="12"/>
  <c r="E112" i="12"/>
  <c r="E111" i="12"/>
  <c r="E110" i="12"/>
  <c r="E109" i="12"/>
  <c r="E108" i="12"/>
  <c r="E107" i="12"/>
  <c r="E106" i="12"/>
  <c r="E105" i="12"/>
  <c r="E104" i="12"/>
  <c r="E103" i="12"/>
  <c r="E102" i="12"/>
  <c r="E101" i="12"/>
  <c r="E100" i="12"/>
  <c r="E99" i="12"/>
  <c r="E98" i="12"/>
  <c r="E97" i="12"/>
  <c r="E96" i="12"/>
  <c r="D94" i="12"/>
  <c r="E94" i="12" s="1"/>
  <c r="C94" i="12"/>
  <c r="E93" i="12"/>
  <c r="E92" i="12"/>
  <c r="E91" i="12"/>
  <c r="E90" i="12"/>
  <c r="E89" i="12"/>
  <c r="E88" i="12"/>
  <c r="E87" i="12"/>
  <c r="E86" i="12"/>
  <c r="E85" i="12"/>
  <c r="E84" i="12"/>
  <c r="E83" i="12"/>
  <c r="E82" i="12"/>
  <c r="E81" i="12"/>
  <c r="E80" i="12"/>
  <c r="E79" i="12"/>
  <c r="E78" i="12"/>
  <c r="E77" i="12"/>
  <c r="E76" i="12"/>
  <c r="E75" i="12"/>
  <c r="E74" i="12"/>
  <c r="E73" i="12"/>
  <c r="E72" i="12"/>
  <c r="E71" i="12"/>
  <c r="E70" i="12"/>
  <c r="E69" i="12"/>
  <c r="E68" i="12"/>
  <c r="E67" i="12"/>
  <c r="E66" i="12"/>
  <c r="E65" i="12"/>
  <c r="E64" i="12"/>
  <c r="E63" i="12"/>
  <c r="E62" i="12"/>
  <c r="E61" i="12"/>
  <c r="E60" i="12"/>
  <c r="E59" i="12"/>
  <c r="E58" i="12"/>
  <c r="E57" i="12"/>
  <c r="E56" i="12"/>
  <c r="E55" i="12"/>
  <c r="E54" i="12"/>
  <c r="E53" i="12"/>
  <c r="E52" i="12"/>
  <c r="E51" i="12"/>
  <c r="E50" i="12"/>
  <c r="E49" i="12"/>
  <c r="E48" i="12"/>
  <c r="E47" i="12"/>
  <c r="E46" i="12"/>
  <c r="E45" i="12"/>
  <c r="E44" i="12"/>
  <c r="E43" i="12"/>
  <c r="E42" i="12"/>
  <c r="E41" i="12"/>
  <c r="E40" i="12"/>
  <c r="E39" i="12"/>
  <c r="E38" i="12"/>
  <c r="E37" i="12"/>
  <c r="E36" i="12"/>
  <c r="E35" i="12"/>
  <c r="E34" i="12"/>
  <c r="E33" i="12"/>
  <c r="E32" i="12"/>
  <c r="E31" i="12"/>
  <c r="E30" i="12"/>
  <c r="E29" i="12"/>
  <c r="E28" i="12"/>
  <c r="E27" i="12"/>
  <c r="E26" i="12"/>
  <c r="E25" i="12"/>
  <c r="E24" i="12"/>
  <c r="E23" i="12"/>
  <c r="E22" i="12"/>
  <c r="E21" i="12"/>
  <c r="E20" i="12"/>
  <c r="E19" i="12"/>
  <c r="E18" i="12"/>
  <c r="E17" i="12"/>
  <c r="D15" i="12"/>
  <c r="D372" i="12" s="1"/>
  <c r="E372" i="12" s="1"/>
  <c r="C15" i="12"/>
  <c r="C372" i="12" s="1"/>
  <c r="E14" i="12"/>
  <c r="E13" i="12"/>
  <c r="E12" i="12"/>
  <c r="E11" i="12"/>
  <c r="E10" i="12"/>
  <c r="E9" i="12"/>
  <c r="E15" i="12" l="1"/>
  <c r="G74" i="6" l="1"/>
  <c r="E74" i="6"/>
  <c r="B74" i="6"/>
  <c r="H73" i="6"/>
  <c r="F73" i="6"/>
  <c r="C73" i="6"/>
  <c r="H72" i="6"/>
  <c r="F72" i="6"/>
  <c r="C72" i="6"/>
  <c r="H71" i="6"/>
  <c r="F71" i="6"/>
  <c r="C71" i="6"/>
  <c r="H70" i="6"/>
  <c r="F70" i="6"/>
  <c r="C70" i="6"/>
  <c r="H69" i="6"/>
  <c r="F69" i="6"/>
  <c r="C69" i="6"/>
  <c r="H68" i="6"/>
  <c r="F68" i="6"/>
  <c r="C68" i="6"/>
  <c r="H67" i="6"/>
  <c r="F67" i="6"/>
  <c r="C67" i="6"/>
  <c r="H66" i="6"/>
  <c r="F66" i="6"/>
  <c r="C66" i="6"/>
  <c r="H65" i="6"/>
  <c r="H74" i="6" s="1"/>
  <c r="F65" i="6"/>
  <c r="F74" i="6" s="1"/>
  <c r="C65" i="6"/>
  <c r="C74" i="6" s="1"/>
  <c r="J56" i="6"/>
  <c r="H54" i="6"/>
  <c r="F54" i="6"/>
  <c r="D54" i="6"/>
  <c r="B54" i="6"/>
  <c r="H53" i="6"/>
  <c r="H56" i="6" s="1"/>
  <c r="F53" i="6"/>
  <c r="F56" i="6" s="1"/>
  <c r="D53" i="6"/>
  <c r="B53" i="6"/>
  <c r="B56" i="6" s="1"/>
  <c r="D44" i="6"/>
  <c r="D56" i="6" s="1"/>
  <c r="B36" i="6"/>
  <c r="C35" i="6"/>
  <c r="C34" i="6"/>
  <c r="C33" i="6"/>
  <c r="C32" i="6"/>
  <c r="C31" i="6"/>
  <c r="C36" i="6" s="1"/>
  <c r="I16" i="6"/>
  <c r="I15" i="6"/>
  <c r="I7" i="6"/>
  <c r="I6" i="6"/>
  <c r="K36" i="2"/>
  <c r="J36" i="2"/>
  <c r="H16" i="6" s="1"/>
  <c r="I36" i="2"/>
  <c r="G16" i="6" s="1"/>
  <c r="H36" i="2"/>
  <c r="F16" i="6" s="1"/>
  <c r="G36" i="2"/>
  <c r="E16" i="6" s="1"/>
  <c r="F36" i="2"/>
  <c r="D16" i="6" s="1"/>
  <c r="E36" i="2"/>
  <c r="C16" i="6" s="1"/>
  <c r="D36" i="2"/>
  <c r="B16" i="6" s="1"/>
  <c r="K27" i="1"/>
  <c r="J27" i="1"/>
  <c r="H7" i="6" s="1"/>
  <c r="I27" i="1"/>
  <c r="G7" i="6" s="1"/>
  <c r="H27" i="1"/>
  <c r="F7" i="6" s="1"/>
  <c r="G27" i="1"/>
  <c r="E7" i="6" s="1"/>
  <c r="F27" i="1"/>
  <c r="D7" i="6" s="1"/>
  <c r="E27" i="1"/>
  <c r="C7" i="6" s="1"/>
  <c r="D27" i="1"/>
  <c r="B7" i="6" s="1"/>
  <c r="E53" i="6" l="1"/>
  <c r="E51" i="6"/>
  <c r="E49" i="6"/>
  <c r="E47" i="6"/>
  <c r="E45" i="6"/>
  <c r="E43" i="6"/>
  <c r="E52" i="6"/>
  <c r="E50" i="6"/>
  <c r="E48" i="6"/>
  <c r="E46" i="6"/>
  <c r="K54" i="6"/>
  <c r="I53" i="6"/>
  <c r="K52" i="6"/>
  <c r="I51" i="6"/>
  <c r="K50" i="6"/>
  <c r="I49" i="6"/>
  <c r="K48" i="6"/>
  <c r="I47" i="6"/>
  <c r="K46" i="6"/>
  <c r="I45" i="6"/>
  <c r="K44" i="6"/>
  <c r="K53" i="6"/>
  <c r="I52" i="6"/>
  <c r="K51" i="6"/>
  <c r="I50" i="6"/>
  <c r="K49" i="6"/>
  <c r="I48" i="6"/>
  <c r="K47" i="6"/>
  <c r="I46" i="6"/>
  <c r="K45" i="6"/>
  <c r="I44" i="6"/>
  <c r="E54" i="6"/>
  <c r="I54" i="6"/>
  <c r="C53" i="6"/>
  <c r="C52" i="6"/>
  <c r="C50" i="6"/>
  <c r="C48" i="6"/>
  <c r="C46" i="6"/>
  <c r="C55" i="6"/>
  <c r="C51" i="6"/>
  <c r="C49" i="6"/>
  <c r="C47" i="6"/>
  <c r="C45" i="6"/>
  <c r="C44" i="6"/>
  <c r="C43" i="6"/>
  <c r="G53" i="6"/>
  <c r="G52" i="6"/>
  <c r="G50" i="6"/>
  <c r="G48" i="6"/>
  <c r="G46" i="6"/>
  <c r="G44" i="6"/>
  <c r="G51" i="6"/>
  <c r="G49" i="6"/>
  <c r="G47" i="6"/>
  <c r="G45" i="6"/>
  <c r="C54" i="6"/>
  <c r="G54" i="6"/>
  <c r="C6" i="6"/>
  <c r="E6" i="6"/>
  <c r="G6" i="6"/>
  <c r="C15" i="6"/>
  <c r="E15" i="6"/>
  <c r="G15" i="6"/>
  <c r="E44" i="6"/>
  <c r="E56" i="6" s="1"/>
  <c r="B6" i="6"/>
  <c r="D6" i="6"/>
  <c r="F6" i="6"/>
  <c r="H6" i="6"/>
  <c r="B15" i="6"/>
  <c r="D15" i="6"/>
  <c r="F15" i="6"/>
  <c r="H15" i="6"/>
  <c r="C56" i="6" l="1"/>
  <c r="G56" i="6"/>
  <c r="I56" i="6"/>
  <c r="K56" i="6"/>
  <c r="E38" i="26" l="1"/>
  <c r="F38" i="26" s="1"/>
  <c r="D38" i="26"/>
  <c r="C38" i="26"/>
  <c r="F37" i="26"/>
  <c r="F36" i="26"/>
  <c r="F35" i="26"/>
  <c r="E33" i="26"/>
  <c r="F33" i="26" s="1"/>
  <c r="D33" i="26"/>
  <c r="C33" i="26"/>
  <c r="F32" i="26"/>
  <c r="F31" i="26"/>
  <c r="F30" i="26"/>
  <c r="F29" i="26"/>
  <c r="F28" i="26"/>
  <c r="F26" i="26"/>
  <c r="F25" i="26"/>
  <c r="F24" i="26"/>
  <c r="F23" i="26"/>
  <c r="F22" i="26"/>
  <c r="F21" i="26"/>
  <c r="F20" i="26"/>
  <c r="F19" i="26"/>
  <c r="F18" i="26"/>
  <c r="F17" i="26"/>
  <c r="F16" i="26"/>
  <c r="F15" i="26"/>
  <c r="F14" i="26"/>
  <c r="A14" i="26"/>
  <c r="A15" i="26" s="1"/>
  <c r="A16" i="26" s="1"/>
  <c r="A17" i="26" s="1"/>
  <c r="A18" i="26" s="1"/>
  <c r="A19" i="26" s="1"/>
  <c r="A20" i="26" s="1"/>
  <c r="A21" i="26" s="1"/>
  <c r="A22" i="26" s="1"/>
  <c r="A23" i="26" s="1"/>
  <c r="A24" i="26" s="1"/>
  <c r="A25" i="26" s="1"/>
  <c r="A26" i="26" s="1"/>
  <c r="A27" i="26" s="1"/>
  <c r="A28" i="26" s="1"/>
  <c r="A29" i="26" s="1"/>
  <c r="A30" i="26" s="1"/>
  <c r="A31" i="26" s="1"/>
  <c r="A32" i="26" s="1"/>
  <c r="A35" i="26" s="1"/>
  <c r="A36" i="26" s="1"/>
  <c r="A37" i="26" s="1"/>
  <c r="F13" i="26"/>
  <c r="E6" i="26"/>
  <c r="F6" i="26" s="1"/>
  <c r="D6" i="26"/>
  <c r="C6" i="26"/>
  <c r="E5" i="26"/>
  <c r="D5" i="26"/>
  <c r="D7" i="26" s="1"/>
  <c r="C5" i="26"/>
  <c r="E68" i="25"/>
  <c r="F68" i="25" s="1"/>
  <c r="D68" i="25"/>
  <c r="C68" i="25"/>
  <c r="F66" i="25"/>
  <c r="F65" i="25"/>
  <c r="F64" i="25"/>
  <c r="F63" i="25"/>
  <c r="F62" i="25"/>
  <c r="F61" i="25"/>
  <c r="F60" i="25"/>
  <c r="E58" i="25"/>
  <c r="D58" i="25"/>
  <c r="C58" i="25"/>
  <c r="F57" i="25"/>
  <c r="F56" i="25"/>
  <c r="E54" i="25"/>
  <c r="F54" i="25" s="1"/>
  <c r="D54" i="25"/>
  <c r="C54" i="25"/>
  <c r="F53" i="25"/>
  <c r="F52" i="25"/>
  <c r="F51" i="25"/>
  <c r="F50" i="25"/>
  <c r="F49" i="25"/>
  <c r="F48" i="25"/>
  <c r="F47" i="25"/>
  <c r="F45" i="25"/>
  <c r="F43" i="25"/>
  <c r="F42" i="25"/>
  <c r="F41" i="25"/>
  <c r="F40" i="25"/>
  <c r="F39" i="25"/>
  <c r="F37" i="25"/>
  <c r="F36" i="25"/>
  <c r="F35" i="25"/>
  <c r="F34" i="25"/>
  <c r="F33" i="25"/>
  <c r="F32" i="25"/>
  <c r="F31" i="25"/>
  <c r="F30" i="25"/>
  <c r="F29" i="25"/>
  <c r="F28" i="25"/>
  <c r="F27" i="25"/>
  <c r="F25" i="25"/>
  <c r="F24" i="25"/>
  <c r="F23" i="25"/>
  <c r="F22" i="25"/>
  <c r="F20" i="25"/>
  <c r="F19" i="25"/>
  <c r="F18" i="25"/>
  <c r="F17" i="25"/>
  <c r="F16" i="25"/>
  <c r="F15" i="25"/>
  <c r="A15" i="25"/>
  <c r="A16" i="25" s="1"/>
  <c r="A17" i="25" s="1"/>
  <c r="A18" i="25" s="1"/>
  <c r="A19" i="25" s="1"/>
  <c r="A20" i="25" s="1"/>
  <c r="A21" i="25" s="1"/>
  <c r="A22" i="25" s="1"/>
  <c r="A23" i="25" s="1"/>
  <c r="A24" i="25" s="1"/>
  <c r="A25" i="25" s="1"/>
  <c r="A26" i="25" s="1"/>
  <c r="A27" i="25" s="1"/>
  <c r="A28" i="25" s="1"/>
  <c r="A29" i="25" s="1"/>
  <c r="A30" i="25" s="1"/>
  <c r="A31" i="25" s="1"/>
  <c r="A32" i="25" s="1"/>
  <c r="A33" i="25" s="1"/>
  <c r="A34" i="25" s="1"/>
  <c r="A35" i="25" s="1"/>
  <c r="A36" i="25" s="1"/>
  <c r="A37" i="25" s="1"/>
  <c r="A38" i="25" s="1"/>
  <c r="A39" i="25" s="1"/>
  <c r="A40" i="25" s="1"/>
  <c r="A41" i="25" s="1"/>
  <c r="A42" i="25" s="1"/>
  <c r="A43" i="25" s="1"/>
  <c r="A44" i="25" s="1"/>
  <c r="A45" i="25" s="1"/>
  <c r="A46" i="25" s="1"/>
  <c r="A47" i="25" s="1"/>
  <c r="A48" i="25" s="1"/>
  <c r="A49" i="25" s="1"/>
  <c r="A50" i="25" s="1"/>
  <c r="A51" i="25" s="1"/>
  <c r="A52" i="25" s="1"/>
  <c r="A53" i="25" s="1"/>
  <c r="A56" i="25" s="1"/>
  <c r="A57" i="25" s="1"/>
  <c r="A60" i="25" s="1"/>
  <c r="A61" i="25" s="1"/>
  <c r="A62" i="25" s="1"/>
  <c r="A63" i="25" s="1"/>
  <c r="A64" i="25" s="1"/>
  <c r="A65" i="25" s="1"/>
  <c r="A66" i="25" s="1"/>
  <c r="A67" i="25" s="1"/>
  <c r="F14" i="25"/>
  <c r="E7" i="25"/>
  <c r="F7" i="25" s="1"/>
  <c r="D7" i="25"/>
  <c r="C7" i="25"/>
  <c r="E6" i="25"/>
  <c r="D6" i="25"/>
  <c r="F6" i="25" s="1"/>
  <c r="C6" i="25"/>
  <c r="E5" i="25"/>
  <c r="E8" i="25" s="1"/>
  <c r="D5" i="25"/>
  <c r="C5" i="25"/>
  <c r="C8" i="25" s="1"/>
  <c r="E102" i="24"/>
  <c r="F102" i="24" s="1"/>
  <c r="D102" i="24"/>
  <c r="C102" i="24"/>
  <c r="F101" i="24"/>
  <c r="F100" i="24"/>
  <c r="F99" i="24"/>
  <c r="F98" i="24"/>
  <c r="F97" i="24"/>
  <c r="F96" i="24"/>
  <c r="F95" i="24"/>
  <c r="F94" i="24"/>
  <c r="F93" i="24"/>
  <c r="F92" i="24"/>
  <c r="F91" i="24"/>
  <c r="F90" i="24"/>
  <c r="F89" i="24"/>
  <c r="F88" i="24"/>
  <c r="F87" i="24"/>
  <c r="F86" i="24"/>
  <c r="F85" i="24"/>
  <c r="F84" i="24"/>
  <c r="E82" i="24"/>
  <c r="F82" i="24" s="1"/>
  <c r="D82" i="24"/>
  <c r="C82" i="24"/>
  <c r="F81" i="24"/>
  <c r="F80" i="24"/>
  <c r="F79" i="24"/>
  <c r="F78" i="24"/>
  <c r="F77" i="24"/>
  <c r="F76" i="24"/>
  <c r="F75" i="24"/>
  <c r="F74" i="24"/>
  <c r="F73" i="24"/>
  <c r="F72" i="24"/>
  <c r="F71" i="24"/>
  <c r="F70" i="24"/>
  <c r="F69" i="24"/>
  <c r="F68" i="24"/>
  <c r="F67" i="24"/>
  <c r="F66" i="24"/>
  <c r="F65" i="24"/>
  <c r="F64" i="24"/>
  <c r="F63" i="24"/>
  <c r="F62" i="24"/>
  <c r="F61" i="24"/>
  <c r="F60" i="24"/>
  <c r="F59" i="24"/>
  <c r="F58" i="24"/>
  <c r="C56" i="24"/>
  <c r="F55" i="24"/>
  <c r="F54" i="24"/>
  <c r="F53" i="24"/>
  <c r="F52" i="24"/>
  <c r="F51" i="24"/>
  <c r="F50" i="24"/>
  <c r="F49" i="24"/>
  <c r="F48" i="24"/>
  <c r="F47" i="24"/>
  <c r="F46" i="24"/>
  <c r="F45" i="24"/>
  <c r="F44" i="24"/>
  <c r="E43" i="24"/>
  <c r="E56" i="24" s="1"/>
  <c r="D43" i="24"/>
  <c r="D56" i="24" s="1"/>
  <c r="D6" i="24" s="1"/>
  <c r="E41" i="24"/>
  <c r="D41" i="24"/>
  <c r="D5" i="24" s="1"/>
  <c r="C41" i="24"/>
  <c r="F40" i="24"/>
  <c r="F39" i="24"/>
  <c r="F38" i="24"/>
  <c r="F37" i="24"/>
  <c r="F36" i="24"/>
  <c r="F35" i="24"/>
  <c r="F34" i="24"/>
  <c r="F33" i="24"/>
  <c r="F32" i="24"/>
  <c r="F31" i="24"/>
  <c r="F30" i="24"/>
  <c r="F29" i="24"/>
  <c r="F28" i="24"/>
  <c r="F27" i="24"/>
  <c r="F26" i="24"/>
  <c r="F25" i="24"/>
  <c r="F24" i="24"/>
  <c r="F23" i="24"/>
  <c r="F22" i="24"/>
  <c r="F21" i="24"/>
  <c r="F20" i="24"/>
  <c r="F19" i="24"/>
  <c r="F18" i="24"/>
  <c r="F17" i="24"/>
  <c r="F16" i="24"/>
  <c r="A16" i="24"/>
  <c r="A17" i="24" s="1"/>
  <c r="A18" i="24" s="1"/>
  <c r="A19" i="24" s="1"/>
  <c r="A20" i="24" s="1"/>
  <c r="A21" i="24" s="1"/>
  <c r="A22" i="24" s="1"/>
  <c r="A23" i="24" s="1"/>
  <c r="A24" i="24" s="1"/>
  <c r="A25" i="24" s="1"/>
  <c r="A26" i="24" s="1"/>
  <c r="A27" i="24" s="1"/>
  <c r="A28" i="24" s="1"/>
  <c r="A29" i="24" s="1"/>
  <c r="A30" i="24" s="1"/>
  <c r="A31" i="24" s="1"/>
  <c r="A32" i="24" s="1"/>
  <c r="A33" i="24" s="1"/>
  <c r="A34" i="24" s="1"/>
  <c r="A35" i="24" s="1"/>
  <c r="A36" i="24" s="1"/>
  <c r="A37" i="24" s="1"/>
  <c r="A38" i="24" s="1"/>
  <c r="A39" i="24" s="1"/>
  <c r="A40" i="24" s="1"/>
  <c r="A43" i="24" s="1"/>
  <c r="A44" i="24" s="1"/>
  <c r="A45" i="24" s="1"/>
  <c r="A46" i="24" s="1"/>
  <c r="A47" i="24" s="1"/>
  <c r="A48" i="24" s="1"/>
  <c r="A49" i="24" s="1"/>
  <c r="A50" i="24" s="1"/>
  <c r="A51" i="24" s="1"/>
  <c r="A52" i="24" s="1"/>
  <c r="A53" i="24" s="1"/>
  <c r="A54" i="24" s="1"/>
  <c r="A55" i="24" s="1"/>
  <c r="A58" i="24" s="1"/>
  <c r="A59" i="24" s="1"/>
  <c r="A60" i="24" s="1"/>
  <c r="A61" i="24" s="1"/>
  <c r="A62" i="24" s="1"/>
  <c r="A63" i="24" s="1"/>
  <c r="A64" i="24" s="1"/>
  <c r="A65" i="24" s="1"/>
  <c r="A66" i="24" s="1"/>
  <c r="A67" i="24" s="1"/>
  <c r="A68" i="24" s="1"/>
  <c r="A69" i="24" s="1"/>
  <c r="A70" i="24" s="1"/>
  <c r="A71" i="24" s="1"/>
  <c r="A72" i="24" s="1"/>
  <c r="A73" i="24" s="1"/>
  <c r="A74" i="24" s="1"/>
  <c r="A75" i="24" s="1"/>
  <c r="A76" i="24" s="1"/>
  <c r="A77" i="24" s="1"/>
  <c r="A78" i="24" s="1"/>
  <c r="A79" i="24" s="1"/>
  <c r="A80" i="24" s="1"/>
  <c r="A81" i="24" s="1"/>
  <c r="A84" i="24" s="1"/>
  <c r="A85" i="24" s="1"/>
  <c r="A86" i="24" s="1"/>
  <c r="A87" i="24" s="1"/>
  <c r="A88" i="24" s="1"/>
  <c r="A89" i="24" s="1"/>
  <c r="A90" i="24" s="1"/>
  <c r="A91" i="24" s="1"/>
  <c r="A92" i="24" s="1"/>
  <c r="A93" i="24" s="1"/>
  <c r="A94" i="24" s="1"/>
  <c r="A95" i="24" s="1"/>
  <c r="A96" i="24" s="1"/>
  <c r="A97" i="24" s="1"/>
  <c r="A98" i="24" s="1"/>
  <c r="A99" i="24" s="1"/>
  <c r="A100" i="24" s="1"/>
  <c r="A101" i="24" s="1"/>
  <c r="F15" i="24"/>
  <c r="E8" i="24"/>
  <c r="F8" i="24" s="1"/>
  <c r="D8" i="24"/>
  <c r="C8" i="24"/>
  <c r="E7" i="24"/>
  <c r="D7" i="24"/>
  <c r="C7" i="24"/>
  <c r="C6" i="24"/>
  <c r="E5" i="24"/>
  <c r="F5" i="24" s="1"/>
  <c r="C5" i="24"/>
  <c r="C9" i="24" s="1"/>
  <c r="E20" i="23"/>
  <c r="F20" i="23" s="1"/>
  <c r="D20" i="23"/>
  <c r="C20" i="23"/>
  <c r="C6" i="23" s="1"/>
  <c r="F19" i="23"/>
  <c r="E17" i="23"/>
  <c r="F17" i="23" s="1"/>
  <c r="D17" i="23"/>
  <c r="C17" i="23"/>
  <c r="C5" i="23" s="1"/>
  <c r="C7" i="23" s="1"/>
  <c r="F16" i="23"/>
  <c r="F15" i="23"/>
  <c r="F14" i="23"/>
  <c r="A14" i="23"/>
  <c r="A15" i="23" s="1"/>
  <c r="A16" i="23" s="1"/>
  <c r="A19" i="23" s="1"/>
  <c r="F13" i="23"/>
  <c r="D6" i="23"/>
  <c r="D5" i="23"/>
  <c r="E260" i="22"/>
  <c r="D260" i="22"/>
  <c r="F260" i="22" s="1"/>
  <c r="C260" i="22"/>
  <c r="E174" i="22"/>
  <c r="D174" i="22"/>
  <c r="F174" i="22" s="1"/>
  <c r="C174" i="22"/>
  <c r="F173" i="22"/>
  <c r="F172" i="22"/>
  <c r="F171" i="22"/>
  <c r="F170" i="22"/>
  <c r="F169" i="22"/>
  <c r="F168" i="22"/>
  <c r="F167" i="22"/>
  <c r="F166" i="22"/>
  <c r="F165" i="22"/>
  <c r="F164" i="22"/>
  <c r="F163" i="22"/>
  <c r="F162" i="22"/>
  <c r="F161" i="22"/>
  <c r="F160" i="22"/>
  <c r="F159" i="22"/>
  <c r="F158" i="22"/>
  <c r="F157" i="22"/>
  <c r="F156" i="22"/>
  <c r="F155" i="22"/>
  <c r="F154" i="22"/>
  <c r="F153" i="22"/>
  <c r="F152" i="22"/>
  <c r="F151" i="22"/>
  <c r="F150" i="22"/>
  <c r="F149" i="22"/>
  <c r="F148" i="22"/>
  <c r="F147" i="22"/>
  <c r="F146" i="22"/>
  <c r="F145" i="22"/>
  <c r="F144" i="22"/>
  <c r="F143" i="22"/>
  <c r="F142" i="22"/>
  <c r="F141" i="22"/>
  <c r="F140" i="22"/>
  <c r="F139" i="22"/>
  <c r="F138" i="22"/>
  <c r="F137" i="22"/>
  <c r="F136" i="22"/>
  <c r="F135" i="22"/>
  <c r="F134" i="22"/>
  <c r="F133" i="22"/>
  <c r="F132" i="22"/>
  <c r="F131" i="22"/>
  <c r="F130" i="22"/>
  <c r="F129" i="22"/>
  <c r="F128" i="22"/>
  <c r="F127" i="22"/>
  <c r="F126" i="22"/>
  <c r="F125" i="22"/>
  <c r="F124" i="22"/>
  <c r="F123" i="22"/>
  <c r="F122" i="22"/>
  <c r="F121" i="22"/>
  <c r="F120" i="22"/>
  <c r="F119" i="22"/>
  <c r="F118" i="22"/>
  <c r="F117" i="22"/>
  <c r="F116" i="22"/>
  <c r="F115" i="22"/>
  <c r="F114" i="22"/>
  <c r="F113" i="22"/>
  <c r="F112" i="22"/>
  <c r="F111" i="22"/>
  <c r="F110" i="22"/>
  <c r="F109" i="22"/>
  <c r="F108" i="22"/>
  <c r="F107" i="22"/>
  <c r="F106" i="22"/>
  <c r="F105" i="22"/>
  <c r="F104" i="22"/>
  <c r="F103" i="22"/>
  <c r="F102" i="22"/>
  <c r="F101" i="22"/>
  <c r="F100" i="22"/>
  <c r="F98" i="22"/>
  <c r="F97" i="22"/>
  <c r="E95" i="22"/>
  <c r="D95" i="22"/>
  <c r="C95" i="22"/>
  <c r="F94" i="22"/>
  <c r="F93" i="22"/>
  <c r="F92" i="22"/>
  <c r="E90" i="22"/>
  <c r="F90" i="22" s="1"/>
  <c r="D90" i="22"/>
  <c r="C90" i="22"/>
  <c r="F89" i="22"/>
  <c r="F88" i="22"/>
  <c r="F87" i="22"/>
  <c r="F86" i="22"/>
  <c r="F85" i="22"/>
  <c r="F84" i="22"/>
  <c r="F83" i="22"/>
  <c r="F82" i="22"/>
  <c r="F81" i="22"/>
  <c r="F80" i="22"/>
  <c r="F79" i="22"/>
  <c r="F78" i="22"/>
  <c r="F77" i="22"/>
  <c r="F76" i="22"/>
  <c r="F75" i="22"/>
  <c r="F74" i="22"/>
  <c r="F73" i="22"/>
  <c r="F72" i="22"/>
  <c r="F71" i="22"/>
  <c r="F70" i="22"/>
  <c r="F69" i="22"/>
  <c r="F68" i="22"/>
  <c r="F67" i="22"/>
  <c r="F66" i="22"/>
  <c r="F65" i="22"/>
  <c r="F64" i="22"/>
  <c r="F63" i="22"/>
  <c r="F62" i="22"/>
  <c r="F61" i="22"/>
  <c r="F60" i="22"/>
  <c r="F59" i="22"/>
  <c r="F57" i="22"/>
  <c r="F56" i="22"/>
  <c r="F55" i="22"/>
  <c r="F54" i="22"/>
  <c r="E52" i="22"/>
  <c r="D52" i="22"/>
  <c r="F52" i="22" s="1"/>
  <c r="C52" i="22"/>
  <c r="F51" i="22"/>
  <c r="F50" i="22"/>
  <c r="F49" i="22"/>
  <c r="F48" i="22"/>
  <c r="F47" i="22"/>
  <c r="F46" i="22"/>
  <c r="F45" i="22"/>
  <c r="F44" i="22"/>
  <c r="F43" i="22"/>
  <c r="F42" i="22"/>
  <c r="F41" i="22"/>
  <c r="F40" i="22"/>
  <c r="F39" i="22"/>
  <c r="F38" i="22"/>
  <c r="F37" i="22"/>
  <c r="F36" i="22"/>
  <c r="F35" i="22"/>
  <c r="F34" i="22"/>
  <c r="F33" i="22"/>
  <c r="F32" i="22"/>
  <c r="F31" i="22"/>
  <c r="F30" i="22"/>
  <c r="F29" i="22"/>
  <c r="F28" i="22"/>
  <c r="F27" i="22"/>
  <c r="F26" i="22"/>
  <c r="F25" i="22"/>
  <c r="F24" i="22"/>
  <c r="F23" i="22"/>
  <c r="F22" i="22"/>
  <c r="F21" i="22"/>
  <c r="F20" i="22"/>
  <c r="F19" i="22"/>
  <c r="F18" i="22"/>
  <c r="F17" i="22"/>
  <c r="A17" i="22"/>
  <c r="A18" i="22" s="1"/>
  <c r="A19" i="22" s="1"/>
  <c r="A20" i="22" s="1"/>
  <c r="A21" i="22" s="1"/>
  <c r="A22" i="22" s="1"/>
  <c r="A23" i="22" s="1"/>
  <c r="A24" i="22" s="1"/>
  <c r="A25" i="22" s="1"/>
  <c r="A26" i="22" s="1"/>
  <c r="A27" i="22" s="1"/>
  <c r="A28" i="22" s="1"/>
  <c r="A29" i="22" s="1"/>
  <c r="A30" i="22" s="1"/>
  <c r="A31" i="22" s="1"/>
  <c r="A32" i="22" s="1"/>
  <c r="A33" i="22" s="1"/>
  <c r="A34" i="22" s="1"/>
  <c r="A35" i="22" s="1"/>
  <c r="A36" i="22" s="1"/>
  <c r="A37" i="22" s="1"/>
  <c r="A38" i="22" s="1"/>
  <c r="A39" i="22" s="1"/>
  <c r="A40" i="22" s="1"/>
  <c r="A41" i="22" s="1"/>
  <c r="A42" i="22" s="1"/>
  <c r="A43" i="22" s="1"/>
  <c r="A44" i="22" s="1"/>
  <c r="A45" i="22" s="1"/>
  <c r="A46" i="22" s="1"/>
  <c r="A47" i="22" s="1"/>
  <c r="A48" i="22" s="1"/>
  <c r="A49" i="22" s="1"/>
  <c r="A50" i="22" s="1"/>
  <c r="A51" i="22" s="1"/>
  <c r="A54" i="22" s="1"/>
  <c r="A55" i="22" s="1"/>
  <c r="A56" i="22" s="1"/>
  <c r="A57" i="22" s="1"/>
  <c r="A58" i="22" s="1"/>
  <c r="A59" i="22" s="1"/>
  <c r="A60" i="22" s="1"/>
  <c r="A61" i="22" s="1"/>
  <c r="A62" i="22" s="1"/>
  <c r="A63" i="22" s="1"/>
  <c r="A64" i="22" s="1"/>
  <c r="A65" i="22" s="1"/>
  <c r="A66" i="22" s="1"/>
  <c r="A67" i="22" s="1"/>
  <c r="A68" i="22" s="1"/>
  <c r="A69" i="22" s="1"/>
  <c r="A70" i="22" s="1"/>
  <c r="A71" i="22" s="1"/>
  <c r="A72" i="22" s="1"/>
  <c r="A73" i="22" s="1"/>
  <c r="A74" i="22" s="1"/>
  <c r="A75" i="22" s="1"/>
  <c r="A76" i="22" s="1"/>
  <c r="A77" i="22" s="1"/>
  <c r="A78" i="22" s="1"/>
  <c r="A79" i="22" s="1"/>
  <c r="A80" i="22" s="1"/>
  <c r="A81" i="22" s="1"/>
  <c r="A82" i="22" s="1"/>
  <c r="A83" i="22" s="1"/>
  <c r="A84" i="22" s="1"/>
  <c r="A85" i="22" s="1"/>
  <c r="A86" i="22" s="1"/>
  <c r="A87" i="22" s="1"/>
  <c r="A88" i="22" s="1"/>
  <c r="A89" i="22" s="1"/>
  <c r="A92" i="22" s="1"/>
  <c r="A93" i="22" s="1"/>
  <c r="A94" i="22" s="1"/>
  <c r="A97" i="22" s="1"/>
  <c r="A98" i="22" s="1"/>
  <c r="A99" i="22" s="1"/>
  <c r="A100" i="22" s="1"/>
  <c r="A101" i="22" s="1"/>
  <c r="A102" i="22" s="1"/>
  <c r="A103" i="22" s="1"/>
  <c r="A104" i="22" s="1"/>
  <c r="A105" i="22" s="1"/>
  <c r="A106" i="22" s="1"/>
  <c r="A107" i="22" s="1"/>
  <c r="A108" i="22" s="1"/>
  <c r="A109" i="22" s="1"/>
  <c r="A110" i="22" s="1"/>
  <c r="A111" i="22" s="1"/>
  <c r="A112" i="22" s="1"/>
  <c r="A113" i="22" s="1"/>
  <c r="A114" i="22" s="1"/>
  <c r="A115" i="22" s="1"/>
  <c r="A116" i="22" s="1"/>
  <c r="A117" i="22" s="1"/>
  <c r="A118" i="22" s="1"/>
  <c r="A119" i="22" s="1"/>
  <c r="A120" i="22" s="1"/>
  <c r="A121" i="22" s="1"/>
  <c r="A122" i="22" s="1"/>
  <c r="A123" i="22" s="1"/>
  <c r="A124" i="22" s="1"/>
  <c r="A125" i="22" s="1"/>
  <c r="A126" i="22" s="1"/>
  <c r="A127" i="22" s="1"/>
  <c r="A128" i="22" s="1"/>
  <c r="A129" i="22" s="1"/>
  <c r="A130" i="22" s="1"/>
  <c r="A131" i="22" s="1"/>
  <c r="A132" i="22" s="1"/>
  <c r="A133" i="22" s="1"/>
  <c r="A134" i="22" s="1"/>
  <c r="A135" i="22" s="1"/>
  <c r="A136" i="22" s="1"/>
  <c r="A137" i="22" s="1"/>
  <c r="A138" i="22" s="1"/>
  <c r="A139" i="22" s="1"/>
  <c r="A140" i="22" s="1"/>
  <c r="A141" i="22" s="1"/>
  <c r="A142" i="22" s="1"/>
  <c r="A143" i="22" s="1"/>
  <c r="A144" i="22" s="1"/>
  <c r="A145" i="22" s="1"/>
  <c r="A146" i="22" s="1"/>
  <c r="A147" i="22" s="1"/>
  <c r="A148" i="22" s="1"/>
  <c r="A149" i="22" s="1"/>
  <c r="A150" i="22" s="1"/>
  <c r="A151" i="22" s="1"/>
  <c r="A152" i="22" s="1"/>
  <c r="A153" i="22" s="1"/>
  <c r="A154" i="22" s="1"/>
  <c r="A155" i="22" s="1"/>
  <c r="A156" i="22" s="1"/>
  <c r="A157" i="22" s="1"/>
  <c r="A158" i="22" s="1"/>
  <c r="A159" i="22" s="1"/>
  <c r="A160" i="22" s="1"/>
  <c r="A161" i="22" s="1"/>
  <c r="A162" i="22" s="1"/>
  <c r="A163" i="22" s="1"/>
  <c r="A164" i="22" s="1"/>
  <c r="A165" i="22" s="1"/>
  <c r="A166" i="22" s="1"/>
  <c r="A167" i="22" s="1"/>
  <c r="A168" i="22" s="1"/>
  <c r="A169" i="22" s="1"/>
  <c r="A170" i="22" s="1"/>
  <c r="A171" i="22" s="1"/>
  <c r="A172" i="22" s="1"/>
  <c r="A173" i="22" s="1"/>
  <c r="A176" i="22" s="1"/>
  <c r="A177" i="22" s="1"/>
  <c r="A178" i="22" s="1"/>
  <c r="A179" i="22" s="1"/>
  <c r="A180" i="22" s="1"/>
  <c r="A181" i="22" s="1"/>
  <c r="A182" i="22" s="1"/>
  <c r="A183" i="22" s="1"/>
  <c r="A184" i="22" s="1"/>
  <c r="A185" i="22" s="1"/>
  <c r="A186" i="22" s="1"/>
  <c r="A187" i="22" s="1"/>
  <c r="A188" i="22" s="1"/>
  <c r="A189" i="22" s="1"/>
  <c r="A190" i="22" s="1"/>
  <c r="A191" i="22" s="1"/>
  <c r="A192" i="22" s="1"/>
  <c r="A193" i="22" s="1"/>
  <c r="A194" i="22" s="1"/>
  <c r="A195" i="22" s="1"/>
  <c r="A196" i="22" s="1"/>
  <c r="A197" i="22" s="1"/>
  <c r="A198" i="22" s="1"/>
  <c r="A199" i="22" s="1"/>
  <c r="A200" i="22" s="1"/>
  <c r="A201" i="22" s="1"/>
  <c r="A202" i="22" s="1"/>
  <c r="A203" i="22" s="1"/>
  <c r="A204" i="22" s="1"/>
  <c r="A205" i="22" s="1"/>
  <c r="A206" i="22" s="1"/>
  <c r="A207" i="22" s="1"/>
  <c r="A208" i="22" s="1"/>
  <c r="A209" i="22" s="1"/>
  <c r="A210" i="22" s="1"/>
  <c r="A211" i="22" s="1"/>
  <c r="A212" i="22" s="1"/>
  <c r="A213" i="22" s="1"/>
  <c r="A214" i="22" s="1"/>
  <c r="A215" i="22" s="1"/>
  <c r="A216" i="22" s="1"/>
  <c r="A217" i="22" s="1"/>
  <c r="A218" i="22" s="1"/>
  <c r="A219" i="22" s="1"/>
  <c r="A220" i="22" s="1"/>
  <c r="A221" i="22" s="1"/>
  <c r="A222" i="22" s="1"/>
  <c r="A223" i="22" s="1"/>
  <c r="A224" i="22" s="1"/>
  <c r="A225" i="22" s="1"/>
  <c r="A226" i="22" s="1"/>
  <c r="A227" i="22" s="1"/>
  <c r="A228" i="22" s="1"/>
  <c r="A229" i="22" s="1"/>
  <c r="A230" i="22" s="1"/>
  <c r="A231" i="22" s="1"/>
  <c r="A232" i="22" s="1"/>
  <c r="A233" i="22" s="1"/>
  <c r="A234" i="22" s="1"/>
  <c r="A235" i="22" s="1"/>
  <c r="A236" i="22" s="1"/>
  <c r="A237" i="22" s="1"/>
  <c r="A238" i="22" s="1"/>
  <c r="A239" i="22" s="1"/>
  <c r="A240" i="22" s="1"/>
  <c r="A241" i="22" s="1"/>
  <c r="A242" i="22" s="1"/>
  <c r="A243" i="22" s="1"/>
  <c r="A244" i="22" s="1"/>
  <c r="A245" i="22" s="1"/>
  <c r="A246" i="22" s="1"/>
  <c r="A247" i="22" s="1"/>
  <c r="A248" i="22" s="1"/>
  <c r="A249" i="22" s="1"/>
  <c r="A250" i="22" s="1"/>
  <c r="A251" i="22" s="1"/>
  <c r="A252" i="22" s="1"/>
  <c r="A253" i="22" s="1"/>
  <c r="A254" i="22" s="1"/>
  <c r="A255" i="22" s="1"/>
  <c r="A256" i="22" s="1"/>
  <c r="A257" i="22" s="1"/>
  <c r="A258" i="22" s="1"/>
  <c r="A259" i="22" s="1"/>
  <c r="F16" i="22"/>
  <c r="E9" i="22"/>
  <c r="F9" i="22" s="1"/>
  <c r="D9" i="22"/>
  <c r="C9" i="22"/>
  <c r="E8" i="22"/>
  <c r="D8" i="22"/>
  <c r="C8" i="22"/>
  <c r="E7" i="22"/>
  <c r="F7" i="22" s="1"/>
  <c r="D7" i="22"/>
  <c r="C7" i="22"/>
  <c r="E6" i="22"/>
  <c r="D6" i="22"/>
  <c r="C6" i="22"/>
  <c r="E5" i="22"/>
  <c r="F5" i="22" s="1"/>
  <c r="D5" i="22"/>
  <c r="C5" i="22"/>
  <c r="C10" i="22" s="1"/>
  <c r="E123" i="21"/>
  <c r="F123" i="21" s="1"/>
  <c r="D123" i="21"/>
  <c r="C123" i="21"/>
  <c r="F122" i="21"/>
  <c r="F121" i="21"/>
  <c r="F120" i="21"/>
  <c r="F119" i="21"/>
  <c r="F118" i="21"/>
  <c r="F117" i="21"/>
  <c r="F116" i="21"/>
  <c r="F115" i="21"/>
  <c r="F114" i="21"/>
  <c r="F113" i="21"/>
  <c r="F112" i="21"/>
  <c r="F111" i="21"/>
  <c r="F110" i="21"/>
  <c r="F109" i="21"/>
  <c r="F108" i="21"/>
  <c r="F107" i="21"/>
  <c r="F106" i="21"/>
  <c r="F105" i="21"/>
  <c r="F104" i="21"/>
  <c r="F103" i="21"/>
  <c r="F102" i="21"/>
  <c r="F101" i="21"/>
  <c r="F100" i="21"/>
  <c r="F99" i="21"/>
  <c r="F98" i="21"/>
  <c r="F97" i="21"/>
  <c r="F96" i="21"/>
  <c r="F95" i="21"/>
  <c r="F94" i="21"/>
  <c r="F93" i="21"/>
  <c r="F92" i="21"/>
  <c r="F91" i="21"/>
  <c r="F90" i="21"/>
  <c r="E88" i="21"/>
  <c r="F88" i="21" s="1"/>
  <c r="D88" i="21"/>
  <c r="C88" i="21"/>
  <c r="F87" i="21"/>
  <c r="F86" i="21"/>
  <c r="F85" i="21"/>
  <c r="F84" i="21"/>
  <c r="F83" i="21"/>
  <c r="F82" i="21"/>
  <c r="F81" i="21"/>
  <c r="F79" i="21"/>
  <c r="F78" i="21"/>
  <c r="F77" i="21"/>
  <c r="F76" i="21"/>
  <c r="F75" i="21"/>
  <c r="F74" i="21"/>
  <c r="E72" i="21"/>
  <c r="F72" i="21" s="1"/>
  <c r="D72" i="21"/>
  <c r="C72" i="21"/>
  <c r="F71" i="21"/>
  <c r="F70" i="21"/>
  <c r="F69" i="21"/>
  <c r="F68" i="21"/>
  <c r="F67" i="21"/>
  <c r="F66" i="21"/>
  <c r="F65" i="21"/>
  <c r="F64" i="21"/>
  <c r="F63" i="21"/>
  <c r="F62" i="21"/>
  <c r="F61" i="21"/>
  <c r="F60" i="21"/>
  <c r="F59" i="21"/>
  <c r="F58" i="21"/>
  <c r="F57" i="21"/>
  <c r="F56" i="21"/>
  <c r="F55" i="21"/>
  <c r="F54" i="21"/>
  <c r="F53" i="21"/>
  <c r="F52" i="21"/>
  <c r="F51" i="21"/>
  <c r="E49" i="21"/>
  <c r="D49" i="21"/>
  <c r="C49" i="21"/>
  <c r="F48" i="21"/>
  <c r="F47" i="21"/>
  <c r="F46" i="21"/>
  <c r="F45" i="21"/>
  <c r="F44" i="21"/>
  <c r="F42" i="21"/>
  <c r="F41" i="21"/>
  <c r="C39" i="21"/>
  <c r="F38" i="21"/>
  <c r="F37" i="21"/>
  <c r="F36" i="21"/>
  <c r="F35" i="21"/>
  <c r="F34" i="21"/>
  <c r="F33" i="21"/>
  <c r="F32" i="21"/>
  <c r="F31" i="21"/>
  <c r="F30" i="21"/>
  <c r="F29" i="21"/>
  <c r="F28" i="21"/>
  <c r="F27" i="21"/>
  <c r="E26" i="21"/>
  <c r="E39" i="21" s="1"/>
  <c r="D26" i="21"/>
  <c r="D39" i="21" s="1"/>
  <c r="F25" i="21"/>
  <c r="F24" i="21"/>
  <c r="F22" i="21"/>
  <c r="F21" i="21"/>
  <c r="F20" i="21"/>
  <c r="F19" i="21"/>
  <c r="F18" i="21"/>
  <c r="F17" i="21"/>
  <c r="A17" i="21"/>
  <c r="A18" i="21" s="1"/>
  <c r="A19" i="21" s="1"/>
  <c r="A20" i="21" s="1"/>
  <c r="A21" i="21" s="1"/>
  <c r="A22" i="21" s="1"/>
  <c r="A23" i="21" s="1"/>
  <c r="A24" i="21" s="1"/>
  <c r="A25" i="21" s="1"/>
  <c r="A26" i="21" s="1"/>
  <c r="A27" i="21" s="1"/>
  <c r="A28" i="21" s="1"/>
  <c r="A29" i="21" s="1"/>
  <c r="A30" i="21" s="1"/>
  <c r="A31" i="21" s="1"/>
  <c r="A32" i="21" s="1"/>
  <c r="A33" i="21" s="1"/>
  <c r="A34" i="21" s="1"/>
  <c r="A35" i="21" s="1"/>
  <c r="A36" i="21" s="1"/>
  <c r="A37" i="21" s="1"/>
  <c r="A38" i="21" s="1"/>
  <c r="A41" i="21" s="1"/>
  <c r="A42" i="21" s="1"/>
  <c r="A43" i="21" s="1"/>
  <c r="A44" i="21" s="1"/>
  <c r="A45" i="21" s="1"/>
  <c r="A46" i="21" s="1"/>
  <c r="A47" i="21" s="1"/>
  <c r="A48" i="21" s="1"/>
  <c r="A51" i="21" s="1"/>
  <c r="A52" i="21" s="1"/>
  <c r="A53" i="21" s="1"/>
  <c r="A54" i="21" s="1"/>
  <c r="A55" i="21" s="1"/>
  <c r="A56" i="21" s="1"/>
  <c r="A57" i="21" s="1"/>
  <c r="A58" i="21" s="1"/>
  <c r="A59" i="21" s="1"/>
  <c r="A60" i="21" s="1"/>
  <c r="A61" i="21" s="1"/>
  <c r="A62" i="21" s="1"/>
  <c r="A63" i="21" s="1"/>
  <c r="A64" i="21" s="1"/>
  <c r="A65" i="21" s="1"/>
  <c r="A66" i="21" s="1"/>
  <c r="A67" i="21" s="1"/>
  <c r="A68" i="21" s="1"/>
  <c r="A69" i="21" s="1"/>
  <c r="A70" i="21" s="1"/>
  <c r="A71" i="21" s="1"/>
  <c r="A74" i="21" s="1"/>
  <c r="A75" i="21" s="1"/>
  <c r="A76" i="21" s="1"/>
  <c r="A77" i="21" s="1"/>
  <c r="A78" i="21" s="1"/>
  <c r="A79" i="21" s="1"/>
  <c r="A80" i="21" s="1"/>
  <c r="A81" i="21" s="1"/>
  <c r="A82" i="21" s="1"/>
  <c r="A83" i="21" s="1"/>
  <c r="A84" i="21" s="1"/>
  <c r="A85" i="21" s="1"/>
  <c r="A86" i="21" s="1"/>
  <c r="A87" i="21" s="1"/>
  <c r="A90" i="21" s="1"/>
  <c r="A91" i="21" s="1"/>
  <c r="A92" i="21" s="1"/>
  <c r="A93" i="21" s="1"/>
  <c r="A94" i="21" s="1"/>
  <c r="A95" i="21" s="1"/>
  <c r="A96" i="21" s="1"/>
  <c r="A97" i="21" s="1"/>
  <c r="A98" i="21" s="1"/>
  <c r="A99" i="21" s="1"/>
  <c r="A100" i="21" s="1"/>
  <c r="A101" i="21" s="1"/>
  <c r="A102" i="21" s="1"/>
  <c r="A103" i="21" s="1"/>
  <c r="A104" i="21" s="1"/>
  <c r="A105" i="21" s="1"/>
  <c r="A106" i="21" s="1"/>
  <c r="A107" i="21" s="1"/>
  <c r="A108" i="21" s="1"/>
  <c r="A109" i="21" s="1"/>
  <c r="A110" i="21" s="1"/>
  <c r="A111" i="21" s="1"/>
  <c r="A112" i="21" s="1"/>
  <c r="A113" i="21" s="1"/>
  <c r="A114" i="21" s="1"/>
  <c r="A115" i="21" s="1"/>
  <c r="A116" i="21" s="1"/>
  <c r="A117" i="21" s="1"/>
  <c r="A118" i="21" s="1"/>
  <c r="A119" i="21" s="1"/>
  <c r="A120" i="21" s="1"/>
  <c r="A121" i="21" s="1"/>
  <c r="A122" i="21" s="1"/>
  <c r="F16" i="21"/>
  <c r="E9" i="21"/>
  <c r="F9" i="21" s="1"/>
  <c r="D9" i="21"/>
  <c r="C9" i="21"/>
  <c r="E8" i="21"/>
  <c r="D8" i="21"/>
  <c r="C8" i="21"/>
  <c r="E7" i="21"/>
  <c r="F7" i="21" s="1"/>
  <c r="D7" i="21"/>
  <c r="C7" i="21"/>
  <c r="E6" i="21"/>
  <c r="D6" i="21"/>
  <c r="C6" i="21"/>
  <c r="D5" i="21"/>
  <c r="D10" i="21" s="1"/>
  <c r="C5" i="21"/>
  <c r="E55" i="20"/>
  <c r="F55" i="20" s="1"/>
  <c r="D55" i="20"/>
  <c r="C55" i="20"/>
  <c r="C8" i="20" s="1"/>
  <c r="F54" i="20"/>
  <c r="F53" i="20"/>
  <c r="F52" i="20"/>
  <c r="F51" i="20"/>
  <c r="F50" i="20"/>
  <c r="E48" i="20"/>
  <c r="F48" i="20" s="1"/>
  <c r="D48" i="20"/>
  <c r="C48" i="20"/>
  <c r="C7" i="20" s="1"/>
  <c r="F47" i="20"/>
  <c r="E45" i="20"/>
  <c r="F45" i="20" s="1"/>
  <c r="D45" i="20"/>
  <c r="C45" i="20"/>
  <c r="C6" i="20" s="1"/>
  <c r="F44" i="20"/>
  <c r="E42" i="20"/>
  <c r="F42" i="20" s="1"/>
  <c r="D42" i="20"/>
  <c r="C42" i="20"/>
  <c r="C5" i="20" s="1"/>
  <c r="F41" i="20"/>
  <c r="F40" i="20"/>
  <c r="F39" i="20"/>
  <c r="F38" i="20"/>
  <c r="F37" i="20"/>
  <c r="F36" i="20"/>
  <c r="F35" i="20"/>
  <c r="F34" i="20"/>
  <c r="F33" i="20"/>
  <c r="F32" i="20"/>
  <c r="F31" i="20"/>
  <c r="F30" i="20"/>
  <c r="F29" i="20"/>
  <c r="F28" i="20"/>
  <c r="F27" i="20"/>
  <c r="F26" i="20"/>
  <c r="F25" i="20"/>
  <c r="F24" i="20"/>
  <c r="F23" i="20"/>
  <c r="F22" i="20"/>
  <c r="F21" i="20"/>
  <c r="F20" i="20"/>
  <c r="F19" i="20"/>
  <c r="F18" i="20"/>
  <c r="F17" i="20"/>
  <c r="F16" i="20"/>
  <c r="A16" i="20"/>
  <c r="A17" i="20" s="1"/>
  <c r="A18" i="20" s="1"/>
  <c r="A19" i="20" s="1"/>
  <c r="A20" i="20" s="1"/>
  <c r="A21" i="20" s="1"/>
  <c r="A22" i="20" s="1"/>
  <c r="A23" i="20" s="1"/>
  <c r="A24" i="20" s="1"/>
  <c r="A25" i="20" s="1"/>
  <c r="A26" i="20" s="1"/>
  <c r="A27" i="20" s="1"/>
  <c r="A28" i="20" s="1"/>
  <c r="A29" i="20" s="1"/>
  <c r="A30" i="20" s="1"/>
  <c r="A31" i="20" s="1"/>
  <c r="A32" i="20" s="1"/>
  <c r="A33" i="20" s="1"/>
  <c r="A34" i="20" s="1"/>
  <c r="A35" i="20" s="1"/>
  <c r="A36" i="20" s="1"/>
  <c r="A37" i="20" s="1"/>
  <c r="A38" i="20" s="1"/>
  <c r="A39" i="20" s="1"/>
  <c r="A40" i="20" s="1"/>
  <c r="A41" i="20" s="1"/>
  <c r="A44" i="20" s="1"/>
  <c r="A47" i="20" s="1"/>
  <c r="A50" i="20" s="1"/>
  <c r="A51" i="20" s="1"/>
  <c r="A52" i="20" s="1"/>
  <c r="A53" i="20" s="1"/>
  <c r="A54" i="20" s="1"/>
  <c r="F15" i="20"/>
  <c r="D8" i="20"/>
  <c r="D7" i="20"/>
  <c r="D6" i="20"/>
  <c r="D5" i="20"/>
  <c r="E55" i="19"/>
  <c r="D55" i="19"/>
  <c r="F55" i="19" s="1"/>
  <c r="C55" i="19"/>
  <c r="F54" i="19"/>
  <c r="F53" i="19"/>
  <c r="F52" i="19"/>
  <c r="F51" i="19"/>
  <c r="F50" i="19"/>
  <c r="F49" i="19"/>
  <c r="F48" i="19"/>
  <c r="F47" i="19"/>
  <c r="F46" i="19"/>
  <c r="E44" i="19"/>
  <c r="D44" i="19"/>
  <c r="F44" i="19" s="1"/>
  <c r="C44" i="19"/>
  <c r="F43" i="19"/>
  <c r="E41" i="19"/>
  <c r="D41" i="19"/>
  <c r="F41" i="19" s="1"/>
  <c r="C41" i="19"/>
  <c r="F40" i="19"/>
  <c r="F39" i="19"/>
  <c r="F38" i="19"/>
  <c r="F37" i="19"/>
  <c r="F36" i="19"/>
  <c r="F35" i="19"/>
  <c r="F34" i="19"/>
  <c r="F33" i="19"/>
  <c r="F32" i="19"/>
  <c r="F31" i="19"/>
  <c r="F30" i="19"/>
  <c r="F29" i="19"/>
  <c r="F28" i="19"/>
  <c r="F27" i="19"/>
  <c r="F26" i="19"/>
  <c r="F25" i="19"/>
  <c r="F24" i="19"/>
  <c r="F23" i="19"/>
  <c r="F22" i="19"/>
  <c r="F21" i="19"/>
  <c r="F20" i="19"/>
  <c r="F19" i="19"/>
  <c r="F18" i="19"/>
  <c r="F17" i="19"/>
  <c r="F16" i="19"/>
  <c r="F15" i="19"/>
  <c r="A15" i="19"/>
  <c r="A16" i="19" s="1"/>
  <c r="A17" i="19" s="1"/>
  <c r="A18" i="19" s="1"/>
  <c r="A19" i="19" s="1"/>
  <c r="A20" i="19" s="1"/>
  <c r="A21" i="19" s="1"/>
  <c r="A22" i="19" s="1"/>
  <c r="A23" i="19" s="1"/>
  <c r="A24" i="19" s="1"/>
  <c r="A25" i="19" s="1"/>
  <c r="A26" i="19" s="1"/>
  <c r="A27" i="19" s="1"/>
  <c r="A28" i="19" s="1"/>
  <c r="A29" i="19" s="1"/>
  <c r="A30" i="19" s="1"/>
  <c r="A31" i="19" s="1"/>
  <c r="A32" i="19" s="1"/>
  <c r="A33" i="19" s="1"/>
  <c r="A34" i="19" s="1"/>
  <c r="A35" i="19" s="1"/>
  <c r="A36" i="19" s="1"/>
  <c r="A37" i="19" s="1"/>
  <c r="A38" i="19" s="1"/>
  <c r="A39" i="19" s="1"/>
  <c r="A40" i="19" s="1"/>
  <c r="A43" i="19" s="1"/>
  <c r="A46" i="19" s="1"/>
  <c r="A47" i="19" s="1"/>
  <c r="A48" i="19" s="1"/>
  <c r="A49" i="19" s="1"/>
  <c r="A50" i="19" s="1"/>
  <c r="A51" i="19" s="1"/>
  <c r="A52" i="19" s="1"/>
  <c r="A53" i="19" s="1"/>
  <c r="A54" i="19" s="1"/>
  <c r="F14" i="19"/>
  <c r="E7" i="19"/>
  <c r="C7" i="19"/>
  <c r="E6" i="19"/>
  <c r="C6" i="19"/>
  <c r="E5" i="19"/>
  <c r="E8" i="19" s="1"/>
  <c r="C5" i="19"/>
  <c r="C8" i="19" s="1"/>
  <c r="E36" i="18"/>
  <c r="F36" i="18" s="1"/>
  <c r="D36" i="18"/>
  <c r="C36" i="18"/>
  <c r="C5" i="18" s="1"/>
  <c r="C6" i="18" s="1"/>
  <c r="F35" i="18"/>
  <c r="F34" i="18"/>
  <c r="F33" i="18"/>
  <c r="F32" i="18"/>
  <c r="F31" i="18"/>
  <c r="F30" i="18"/>
  <c r="F29" i="18"/>
  <c r="F28" i="18"/>
  <c r="F27" i="18"/>
  <c r="F26" i="18"/>
  <c r="F25" i="18"/>
  <c r="F24" i="18"/>
  <c r="F23" i="18"/>
  <c r="F22" i="18"/>
  <c r="F21" i="18"/>
  <c r="F20" i="18"/>
  <c r="F19" i="18"/>
  <c r="F18" i="18"/>
  <c r="F17" i="18"/>
  <c r="F16" i="18"/>
  <c r="F15" i="18"/>
  <c r="F14" i="18"/>
  <c r="F13" i="18"/>
  <c r="A13" i="18"/>
  <c r="A14" i="18" s="1"/>
  <c r="A15" i="18" s="1"/>
  <c r="A16" i="18" s="1"/>
  <c r="A17" i="18" s="1"/>
  <c r="A18" i="18" s="1"/>
  <c r="A19" i="18" s="1"/>
  <c r="A20" i="18" s="1"/>
  <c r="A21" i="18" s="1"/>
  <c r="A22" i="18" s="1"/>
  <c r="A23" i="18" s="1"/>
  <c r="A24" i="18" s="1"/>
  <c r="A25" i="18" s="1"/>
  <c r="A26" i="18" s="1"/>
  <c r="A27" i="18" s="1"/>
  <c r="A28" i="18" s="1"/>
  <c r="A29" i="18" s="1"/>
  <c r="A30" i="18" s="1"/>
  <c r="A31" i="18" s="1"/>
  <c r="A32" i="18" s="1"/>
  <c r="A33" i="18" s="1"/>
  <c r="A34" i="18" s="1"/>
  <c r="A35" i="18" s="1"/>
  <c r="F12" i="18"/>
  <c r="D5" i="18"/>
  <c r="D6" i="18" s="1"/>
  <c r="E67" i="17"/>
  <c r="D67" i="17"/>
  <c r="F67" i="17" s="1"/>
  <c r="C67" i="17"/>
  <c r="F66" i="17"/>
  <c r="F65" i="17"/>
  <c r="F64" i="17"/>
  <c r="E62" i="17"/>
  <c r="D62" i="17"/>
  <c r="F62" i="17" s="1"/>
  <c r="C62" i="17"/>
  <c r="F61" i="17"/>
  <c r="F60" i="17"/>
  <c r="F59" i="17"/>
  <c r="F58" i="17"/>
  <c r="F57" i="17"/>
  <c r="F56" i="17"/>
  <c r="F55" i="17"/>
  <c r="F54" i="17"/>
  <c r="F53" i="17"/>
  <c r="F52" i="17"/>
  <c r="F51" i="17"/>
  <c r="E49" i="17"/>
  <c r="D49" i="17"/>
  <c r="F49" i="17" s="1"/>
  <c r="C49" i="17"/>
  <c r="F48" i="17"/>
  <c r="F47" i="17"/>
  <c r="F46" i="17"/>
  <c r="F45" i="17"/>
  <c r="F44" i="17"/>
  <c r="F43" i="17"/>
  <c r="F42" i="17"/>
  <c r="F41" i="17"/>
  <c r="F40" i="17"/>
  <c r="F39" i="17"/>
  <c r="F38" i="17"/>
  <c r="F37" i="17"/>
  <c r="F36" i="17"/>
  <c r="F35" i="17"/>
  <c r="F34" i="17"/>
  <c r="F33" i="17"/>
  <c r="E31" i="17"/>
  <c r="D31" i="17"/>
  <c r="C31" i="17"/>
  <c r="F30" i="17"/>
  <c r="F29" i="17"/>
  <c r="F28" i="17"/>
  <c r="F27" i="17"/>
  <c r="F26" i="17"/>
  <c r="F25" i="17"/>
  <c r="F24" i="17"/>
  <c r="F23" i="17"/>
  <c r="F22" i="17"/>
  <c r="F21" i="17"/>
  <c r="F20" i="17"/>
  <c r="F19" i="17"/>
  <c r="F18" i="17"/>
  <c r="F17" i="17"/>
  <c r="F16" i="17"/>
  <c r="A16" i="17"/>
  <c r="A17" i="17" s="1"/>
  <c r="A18" i="17" s="1"/>
  <c r="A19" i="17" s="1"/>
  <c r="A20" i="17" s="1"/>
  <c r="A21" i="17" s="1"/>
  <c r="A22" i="17" s="1"/>
  <c r="A23" i="17" s="1"/>
  <c r="A24" i="17" s="1"/>
  <c r="A25" i="17" s="1"/>
  <c r="A26" i="17" s="1"/>
  <c r="A27" i="17" s="1"/>
  <c r="A28" i="17" s="1"/>
  <c r="A29" i="17" s="1"/>
  <c r="A30" i="17" s="1"/>
  <c r="A33" i="17" s="1"/>
  <c r="A34" i="17" s="1"/>
  <c r="A35" i="17" s="1"/>
  <c r="A36" i="17" s="1"/>
  <c r="A37" i="17" s="1"/>
  <c r="A38" i="17" s="1"/>
  <c r="A39" i="17" s="1"/>
  <c r="A40" i="17" s="1"/>
  <c r="A41" i="17" s="1"/>
  <c r="A42" i="17" s="1"/>
  <c r="A43" i="17" s="1"/>
  <c r="A44" i="17" s="1"/>
  <c r="A45" i="17" s="1"/>
  <c r="A46" i="17" s="1"/>
  <c r="A47" i="17" s="1"/>
  <c r="A48" i="17" s="1"/>
  <c r="A51" i="17" s="1"/>
  <c r="A52" i="17" s="1"/>
  <c r="A53" i="17" s="1"/>
  <c r="A54" i="17" s="1"/>
  <c r="A55" i="17" s="1"/>
  <c r="A56" i="17" s="1"/>
  <c r="A57" i="17" s="1"/>
  <c r="A58" i="17" s="1"/>
  <c r="A59" i="17" s="1"/>
  <c r="A60" i="17" s="1"/>
  <c r="A61" i="17" s="1"/>
  <c r="A64" i="17" s="1"/>
  <c r="A65" i="17" s="1"/>
  <c r="A66" i="17" s="1"/>
  <c r="F15" i="17"/>
  <c r="E8" i="17"/>
  <c r="C8" i="17"/>
  <c r="E7" i="17"/>
  <c r="C7" i="17"/>
  <c r="E6" i="17"/>
  <c r="C6" i="17"/>
  <c r="E5" i="17"/>
  <c r="E9" i="17" s="1"/>
  <c r="C5" i="17"/>
  <c r="C9" i="17" s="1"/>
  <c r="E49" i="16"/>
  <c r="F49" i="16" s="1"/>
  <c r="D49" i="16"/>
  <c r="C49" i="16"/>
  <c r="F48" i="16"/>
  <c r="F47" i="16"/>
  <c r="F46" i="16"/>
  <c r="F45" i="16"/>
  <c r="F44" i="16"/>
  <c r="F43" i="16"/>
  <c r="F42" i="16"/>
  <c r="E40" i="16"/>
  <c r="F40" i="16" s="1"/>
  <c r="D40" i="16"/>
  <c r="C40" i="16"/>
  <c r="F39" i="16"/>
  <c r="F38" i="16"/>
  <c r="E36" i="16"/>
  <c r="F36" i="16" s="1"/>
  <c r="D36" i="16"/>
  <c r="C36" i="16"/>
  <c r="F35" i="16"/>
  <c r="F34" i="16"/>
  <c r="F33" i="16"/>
  <c r="F32" i="16"/>
  <c r="F31" i="16"/>
  <c r="F30" i="16"/>
  <c r="F29" i="16"/>
  <c r="F28" i="16"/>
  <c r="F27" i="16"/>
  <c r="F26" i="16"/>
  <c r="F25" i="16"/>
  <c r="F23" i="16"/>
  <c r="F22" i="16"/>
  <c r="F21" i="16"/>
  <c r="F20" i="16"/>
  <c r="F19" i="16"/>
  <c r="F18" i="16"/>
  <c r="F17" i="16"/>
  <c r="F16" i="16"/>
  <c r="F15" i="16"/>
  <c r="A15" i="16"/>
  <c r="A16" i="16" s="1"/>
  <c r="A17" i="16" s="1"/>
  <c r="A18" i="16" s="1"/>
  <c r="A19" i="16" s="1"/>
  <c r="A20" i="16" s="1"/>
  <c r="A21" i="16" s="1"/>
  <c r="A22" i="16" s="1"/>
  <c r="A23" i="16" s="1"/>
  <c r="A24" i="16" s="1"/>
  <c r="A25" i="16" s="1"/>
  <c r="A26" i="16" s="1"/>
  <c r="A27" i="16" s="1"/>
  <c r="A28" i="16" s="1"/>
  <c r="A29" i="16" s="1"/>
  <c r="A30" i="16" s="1"/>
  <c r="A31" i="16" s="1"/>
  <c r="A32" i="16" s="1"/>
  <c r="A33" i="16" s="1"/>
  <c r="A34" i="16" s="1"/>
  <c r="A35" i="16" s="1"/>
  <c r="A38" i="16" s="1"/>
  <c r="A39" i="16" s="1"/>
  <c r="A42" i="16" s="1"/>
  <c r="A43" i="16" s="1"/>
  <c r="A44" i="16" s="1"/>
  <c r="A45" i="16" s="1"/>
  <c r="A46" i="16" s="1"/>
  <c r="A47" i="16" s="1"/>
  <c r="A48" i="16" s="1"/>
  <c r="F14" i="16"/>
  <c r="E7" i="16"/>
  <c r="F7" i="16" s="1"/>
  <c r="D7" i="16"/>
  <c r="C7" i="16"/>
  <c r="E6" i="16"/>
  <c r="D6" i="16"/>
  <c r="C6" i="16"/>
  <c r="E5" i="16"/>
  <c r="E8" i="16" s="1"/>
  <c r="D5" i="16"/>
  <c r="C5" i="16"/>
  <c r="C8" i="16" s="1"/>
  <c r="E74" i="15"/>
  <c r="F74" i="15" s="1"/>
  <c r="D74" i="15"/>
  <c r="C74" i="15"/>
  <c r="F73" i="15"/>
  <c r="F72" i="15"/>
  <c r="F71" i="15"/>
  <c r="F70" i="15"/>
  <c r="F69" i="15"/>
  <c r="F68" i="15"/>
  <c r="F67" i="15"/>
  <c r="F66" i="15"/>
  <c r="F65" i="15"/>
  <c r="F64" i="15"/>
  <c r="F63" i="15"/>
  <c r="F62" i="15"/>
  <c r="F61" i="15"/>
  <c r="F60" i="15"/>
  <c r="F59" i="15"/>
  <c r="F58" i="15"/>
  <c r="F57" i="15"/>
  <c r="F56" i="15"/>
  <c r="F55" i="15"/>
  <c r="F54" i="15"/>
  <c r="F53" i="15"/>
  <c r="F52" i="15"/>
  <c r="F51" i="15"/>
  <c r="F50" i="15"/>
  <c r="F49" i="15"/>
  <c r="F48" i="15"/>
  <c r="F47" i="15"/>
  <c r="F46" i="15"/>
  <c r="F45" i="15"/>
  <c r="F44" i="15"/>
  <c r="E42" i="15"/>
  <c r="D42" i="15"/>
  <c r="C42" i="15"/>
  <c r="F41" i="15"/>
  <c r="F40" i="15"/>
  <c r="F38" i="15"/>
  <c r="F37" i="15"/>
  <c r="F36" i="15"/>
  <c r="E34" i="15"/>
  <c r="D34" i="15"/>
  <c r="F34" i="15" s="1"/>
  <c r="C34" i="15"/>
  <c r="F33" i="15"/>
  <c r="F32" i="15"/>
  <c r="F31" i="15"/>
  <c r="E29" i="15"/>
  <c r="D29" i="15"/>
  <c r="F29" i="15" s="1"/>
  <c r="C29" i="15"/>
  <c r="F28" i="15"/>
  <c r="F26" i="15"/>
  <c r="F25" i="15"/>
  <c r="F24" i="15"/>
  <c r="F23" i="15"/>
  <c r="F22" i="15"/>
  <c r="F21" i="15"/>
  <c r="F20" i="15"/>
  <c r="F19" i="15"/>
  <c r="F18" i="15"/>
  <c r="F17" i="15"/>
  <c r="F16" i="15"/>
  <c r="A16" i="15"/>
  <c r="A17" i="15" s="1"/>
  <c r="A18" i="15" s="1"/>
  <c r="A19" i="15" s="1"/>
  <c r="A20" i="15" s="1"/>
  <c r="A21" i="15" s="1"/>
  <c r="A22" i="15" s="1"/>
  <c r="A23" i="15" s="1"/>
  <c r="A24" i="15" s="1"/>
  <c r="A25" i="15" s="1"/>
  <c r="A26" i="15" s="1"/>
  <c r="A27" i="15" s="1"/>
  <c r="A28" i="15" s="1"/>
  <c r="A31" i="15" s="1"/>
  <c r="F15" i="15"/>
  <c r="E8" i="15"/>
  <c r="D8" i="15"/>
  <c r="C8" i="15"/>
  <c r="E7" i="15"/>
  <c r="D7" i="15"/>
  <c r="F7" i="15" s="1"/>
  <c r="C7" i="15"/>
  <c r="E6" i="15"/>
  <c r="D6" i="15"/>
  <c r="C6" i="15"/>
  <c r="E5" i="15"/>
  <c r="D5" i="15"/>
  <c r="D9" i="15" s="1"/>
  <c r="C5" i="15"/>
  <c r="D8" i="25" l="1"/>
  <c r="F8" i="25" s="1"/>
  <c r="F58" i="25"/>
  <c r="F7" i="24"/>
  <c r="D9" i="24"/>
  <c r="D7" i="23"/>
  <c r="D10" i="22"/>
  <c r="F6" i="22"/>
  <c r="F8" i="22"/>
  <c r="F95" i="22"/>
  <c r="C10" i="21"/>
  <c r="F6" i="21"/>
  <c r="F8" i="21"/>
  <c r="F49" i="21"/>
  <c r="D9" i="20"/>
  <c r="F31" i="17"/>
  <c r="D8" i="16"/>
  <c r="F6" i="16"/>
  <c r="F8" i="16"/>
  <c r="C9" i="15"/>
  <c r="E9" i="15"/>
  <c r="F9" i="15" s="1"/>
  <c r="F6" i="15"/>
  <c r="F8" i="15"/>
  <c r="F42" i="15"/>
  <c r="C7" i="26"/>
  <c r="F5" i="26"/>
  <c r="A36" i="15"/>
  <c r="A37" i="15" s="1"/>
  <c r="A38" i="15" s="1"/>
  <c r="A39" i="15" s="1"/>
  <c r="A40" i="15" s="1"/>
  <c r="A41" i="15" s="1"/>
  <c r="A44" i="15" s="1"/>
  <c r="A45" i="15" s="1"/>
  <c r="A46" i="15" s="1"/>
  <c r="A47" i="15" s="1"/>
  <c r="A48" i="15" s="1"/>
  <c r="A49" i="15" s="1"/>
  <c r="A50" i="15" s="1"/>
  <c r="A51" i="15" s="1"/>
  <c r="A52" i="15" s="1"/>
  <c r="A53" i="15" s="1"/>
  <c r="A54" i="15" s="1"/>
  <c r="A55" i="15" s="1"/>
  <c r="A56" i="15" s="1"/>
  <c r="A57" i="15" s="1"/>
  <c r="A58" i="15" s="1"/>
  <c r="A59" i="15" s="1"/>
  <c r="A60" i="15" s="1"/>
  <c r="A61" i="15" s="1"/>
  <c r="A62" i="15" s="1"/>
  <c r="A63" i="15" s="1"/>
  <c r="A64" i="15" s="1"/>
  <c r="A65" i="15" s="1"/>
  <c r="A66" i="15" s="1"/>
  <c r="A67" i="15" s="1"/>
  <c r="A68" i="15" s="1"/>
  <c r="A69" i="15" s="1"/>
  <c r="A70" i="15" s="1"/>
  <c r="A71" i="15" s="1"/>
  <c r="A72" i="15" s="1"/>
  <c r="A73" i="15" s="1"/>
  <c r="A32" i="15"/>
  <c r="A33" i="15" s="1"/>
  <c r="C9" i="20"/>
  <c r="F39" i="21"/>
  <c r="E5" i="21"/>
  <c r="F5" i="15"/>
  <c r="F5" i="16"/>
  <c r="D5" i="17"/>
  <c r="F5" i="17" s="1"/>
  <c r="D6" i="17"/>
  <c r="F6" i="17" s="1"/>
  <c r="D7" i="17"/>
  <c r="F7" i="17" s="1"/>
  <c r="D8" i="17"/>
  <c r="F8" i="17" s="1"/>
  <c r="E5" i="18"/>
  <c r="D5" i="19"/>
  <c r="F5" i="19" s="1"/>
  <c r="D6" i="19"/>
  <c r="F6" i="19" s="1"/>
  <c r="D7" i="19"/>
  <c r="F7" i="19" s="1"/>
  <c r="E5" i="20"/>
  <c r="E6" i="20"/>
  <c r="F6" i="20" s="1"/>
  <c r="E7" i="20"/>
  <c r="F7" i="20" s="1"/>
  <c r="E8" i="20"/>
  <c r="F8" i="20" s="1"/>
  <c r="F26" i="21"/>
  <c r="E10" i="22"/>
  <c r="F10" i="22" s="1"/>
  <c r="F56" i="24"/>
  <c r="E6" i="24"/>
  <c r="F6" i="24" s="1"/>
  <c r="E9" i="24"/>
  <c r="F9" i="24" s="1"/>
  <c r="F41" i="24"/>
  <c r="F43" i="24"/>
  <c r="E5" i="23"/>
  <c r="E6" i="23"/>
  <c r="F6" i="23" s="1"/>
  <c r="F5" i="25"/>
  <c r="E7" i="26"/>
  <c r="F7" i="26" s="1"/>
  <c r="E7" i="23" l="1"/>
  <c r="F7" i="23" s="1"/>
  <c r="F5" i="23"/>
  <c r="F5" i="18"/>
  <c r="E6" i="18"/>
  <c r="F6" i="18" s="1"/>
  <c r="E10" i="21"/>
  <c r="F10" i="21" s="1"/>
  <c r="F5" i="21"/>
  <c r="F5" i="20"/>
  <c r="E9" i="20"/>
  <c r="F9" i="20" s="1"/>
  <c r="D8" i="19"/>
  <c r="F8" i="19" s="1"/>
  <c r="D9" i="17"/>
  <c r="F9" i="17" s="1"/>
  <c r="D5" i="13" l="1"/>
  <c r="E5" i="13"/>
  <c r="G5" i="13"/>
  <c r="H5" i="13"/>
  <c r="I5" i="13"/>
  <c r="J5" i="13"/>
  <c r="K5" i="13"/>
  <c r="C6" i="13"/>
  <c r="C7" i="13"/>
  <c r="C8" i="13"/>
  <c r="C9" i="13"/>
  <c r="C10" i="13"/>
  <c r="C11" i="13"/>
  <c r="F12" i="13"/>
  <c r="F5" i="13" s="1"/>
  <c r="C13" i="13"/>
  <c r="C14" i="13"/>
  <c r="C15" i="13"/>
  <c r="C16" i="13"/>
  <c r="C17" i="13"/>
  <c r="C18" i="13"/>
  <c r="C19" i="13"/>
  <c r="C20" i="13"/>
  <c r="C21" i="13"/>
  <c r="C22" i="13"/>
  <c r="C23" i="13"/>
  <c r="C24" i="13"/>
  <c r="C25" i="13"/>
  <c r="C26" i="13"/>
  <c r="C27" i="13"/>
  <c r="C28" i="13"/>
  <c r="C29" i="13"/>
  <c r="C30" i="13"/>
  <c r="C31" i="13"/>
  <c r="D32" i="13"/>
  <c r="E32" i="13"/>
  <c r="F32" i="13"/>
  <c r="G32" i="13"/>
  <c r="H32" i="13"/>
  <c r="I32" i="13"/>
  <c r="J32" i="13"/>
  <c r="K32" i="13"/>
  <c r="C33" i="13"/>
  <c r="C34" i="13"/>
  <c r="C35" i="13"/>
  <c r="C36" i="13"/>
  <c r="C37" i="13"/>
  <c r="C38" i="13"/>
  <c r="D42" i="13"/>
  <c r="E42" i="13"/>
  <c r="F42" i="13"/>
  <c r="G42" i="13"/>
  <c r="H42" i="13"/>
  <c r="I42" i="13"/>
  <c r="J42" i="13"/>
  <c r="K42" i="13"/>
  <c r="C43" i="13"/>
  <c r="C44" i="13"/>
  <c r="C45" i="13"/>
  <c r="C46" i="13"/>
  <c r="C47" i="13"/>
  <c r="C48" i="13"/>
  <c r="D49" i="13"/>
  <c r="E49" i="13"/>
  <c r="F49" i="13"/>
  <c r="G49" i="13"/>
  <c r="H49" i="13"/>
  <c r="I49" i="13"/>
  <c r="J49" i="13"/>
  <c r="K49" i="13"/>
  <c r="C50" i="13"/>
  <c r="C51" i="13"/>
  <c r="C52" i="13"/>
  <c r="C53" i="13"/>
  <c r="C54" i="13"/>
  <c r="D55" i="13"/>
  <c r="E55" i="13"/>
  <c r="F55" i="13"/>
  <c r="G55" i="13"/>
  <c r="H55" i="13"/>
  <c r="I55" i="13"/>
  <c r="J55" i="13"/>
  <c r="K55" i="13"/>
  <c r="C56" i="13"/>
  <c r="C57" i="13"/>
  <c r="C58" i="13"/>
  <c r="C59" i="13"/>
  <c r="C60" i="13"/>
  <c r="C61" i="13"/>
  <c r="C62" i="13"/>
  <c r="C63" i="13"/>
  <c r="C64" i="13"/>
  <c r="C65" i="13"/>
  <c r="C66" i="13"/>
  <c r="C67" i="13"/>
  <c r="C68" i="13"/>
  <c r="C69" i="13"/>
  <c r="C70" i="13"/>
  <c r="C71" i="13"/>
  <c r="C72" i="13"/>
  <c r="C73" i="13"/>
  <c r="C74" i="13"/>
  <c r="C75" i="13"/>
  <c r="C76" i="13"/>
  <c r="C77" i="13"/>
  <c r="C78" i="13"/>
  <c r="C79" i="13"/>
  <c r="C80" i="13"/>
  <c r="C81" i="13"/>
  <c r="C82" i="13"/>
  <c r="C83" i="13"/>
  <c r="C84" i="13"/>
  <c r="C85" i="13"/>
  <c r="C86" i="13"/>
  <c r="D87" i="13"/>
  <c r="E87" i="13"/>
  <c r="F87" i="13"/>
  <c r="G87" i="13"/>
  <c r="H87" i="13"/>
  <c r="I87" i="13"/>
  <c r="J87" i="13"/>
  <c r="K87" i="13"/>
  <c r="C88" i="13"/>
  <c r="C89" i="13"/>
  <c r="C90" i="13"/>
  <c r="C91" i="13"/>
  <c r="C92" i="13"/>
  <c r="C93" i="13"/>
  <c r="C94" i="13"/>
  <c r="C95" i="13"/>
  <c r="C96" i="13"/>
  <c r="C97" i="13"/>
  <c r="C98" i="13"/>
  <c r="C99" i="13"/>
  <c r="C100" i="13"/>
  <c r="C101" i="13"/>
  <c r="C102" i="13"/>
  <c r="C103" i="13"/>
  <c r="C104" i="13"/>
  <c r="C105" i="13"/>
  <c r="C106" i="13"/>
  <c r="C107" i="13"/>
  <c r="C108" i="13"/>
  <c r="C109" i="13"/>
  <c r="C110" i="13"/>
  <c r="C111" i="13"/>
  <c r="C112" i="13"/>
  <c r="C113" i="13"/>
  <c r="C114" i="13"/>
  <c r="C115" i="13"/>
  <c r="C116" i="13"/>
  <c r="C117" i="13"/>
  <c r="C118" i="13"/>
  <c r="C119" i="13"/>
  <c r="C120" i="13"/>
  <c r="C121" i="13"/>
  <c r="C122" i="13"/>
  <c r="C123" i="13"/>
  <c r="C124" i="13"/>
  <c r="C125" i="13"/>
  <c r="C126" i="13"/>
  <c r="C127" i="13"/>
  <c r="C128" i="13"/>
  <c r="C129" i="13"/>
  <c r="C130" i="13"/>
  <c r="C131" i="13"/>
  <c r="C132" i="13"/>
  <c r="C133" i="13"/>
  <c r="C134" i="13"/>
  <c r="C135" i="13"/>
  <c r="C136" i="13"/>
  <c r="C137" i="13"/>
  <c r="C138" i="13"/>
  <c r="C139" i="13"/>
  <c r="C140" i="13"/>
  <c r="C141" i="13"/>
  <c r="C142" i="13"/>
  <c r="C143" i="13"/>
  <c r="C144" i="13"/>
  <c r="C145" i="13"/>
  <c r="C146" i="13"/>
  <c r="C147" i="13"/>
  <c r="C148" i="13"/>
  <c r="C149" i="13"/>
  <c r="C150" i="13"/>
  <c r="C151" i="13"/>
  <c r="C152" i="13"/>
  <c r="C153" i="13"/>
  <c r="D154" i="13"/>
  <c r="E154" i="13"/>
  <c r="F154" i="13"/>
  <c r="G154" i="13"/>
  <c r="H154" i="13"/>
  <c r="I154" i="13"/>
  <c r="J154" i="13"/>
  <c r="K154" i="13"/>
  <c r="C155" i="13"/>
  <c r="C156" i="13"/>
  <c r="C157" i="13"/>
  <c r="C158" i="13"/>
  <c r="C159" i="13"/>
  <c r="C160" i="13"/>
  <c r="C161" i="13"/>
  <c r="C162" i="13"/>
  <c r="C163" i="13"/>
  <c r="C164" i="13"/>
  <c r="C165" i="13"/>
  <c r="C166" i="13"/>
  <c r="C167" i="13"/>
  <c r="C168" i="13"/>
  <c r="C169" i="13"/>
  <c r="C170" i="13"/>
  <c r="C171" i="13"/>
  <c r="D39" i="13"/>
  <c r="E39" i="13"/>
  <c r="F39" i="13"/>
  <c r="G39" i="13"/>
  <c r="H39" i="13"/>
  <c r="I39" i="13"/>
  <c r="J39" i="13"/>
  <c r="K39" i="13"/>
  <c r="C40" i="13"/>
  <c r="C41" i="13"/>
  <c r="D178" i="13"/>
  <c r="E178" i="13"/>
  <c r="F178" i="13"/>
  <c r="G178" i="13"/>
  <c r="H178" i="13"/>
  <c r="I178" i="13"/>
  <c r="J178" i="13"/>
  <c r="K178" i="13"/>
  <c r="C179" i="13"/>
  <c r="C180" i="13"/>
  <c r="C181" i="13"/>
  <c r="C182" i="13"/>
  <c r="C183" i="13"/>
  <c r="D172" i="13"/>
  <c r="E172" i="13"/>
  <c r="F172" i="13"/>
  <c r="G172" i="13"/>
  <c r="H172" i="13"/>
  <c r="I172" i="13"/>
  <c r="J172" i="13"/>
  <c r="K172" i="13"/>
  <c r="C173" i="13"/>
  <c r="C174" i="13"/>
  <c r="C175" i="13"/>
  <c r="C176" i="13"/>
  <c r="C177" i="13"/>
  <c r="F184" i="13" l="1"/>
  <c r="J184" i="13"/>
  <c r="H184" i="13"/>
  <c r="E184" i="13"/>
  <c r="K184" i="13"/>
  <c r="I184" i="13"/>
  <c r="G184" i="13"/>
  <c r="D184" i="13"/>
  <c r="C172" i="13"/>
  <c r="C154" i="13"/>
  <c r="C87" i="13"/>
  <c r="C49" i="13"/>
  <c r="C42" i="13"/>
  <c r="C32" i="13"/>
  <c r="C178" i="13"/>
  <c r="C39" i="13"/>
  <c r="C55" i="13"/>
  <c r="C12" i="13"/>
  <c r="C5" i="13" s="1"/>
  <c r="C184" i="13" l="1"/>
  <c r="B952" i="34" l="1"/>
  <c r="F5" i="36" l="1"/>
  <c r="G5" i="36"/>
  <c r="F6" i="36"/>
  <c r="G6" i="36"/>
  <c r="F7" i="36"/>
  <c r="G7" i="36"/>
  <c r="F8" i="36"/>
  <c r="G8" i="36"/>
  <c r="F9" i="36"/>
  <c r="G9" i="36"/>
  <c r="F10" i="36"/>
  <c r="G10" i="36"/>
  <c r="F11" i="36"/>
  <c r="G11" i="36"/>
  <c r="F12" i="36"/>
  <c r="G12" i="36"/>
  <c r="F13" i="36"/>
  <c r="G13" i="36"/>
  <c r="F14" i="36"/>
  <c r="G14" i="36"/>
  <c r="F15" i="36"/>
  <c r="G15" i="36"/>
  <c r="F16" i="36"/>
  <c r="G16" i="36"/>
  <c r="F17" i="36"/>
  <c r="G17" i="36"/>
  <c r="F18" i="36"/>
  <c r="G18" i="36"/>
  <c r="F19" i="36"/>
  <c r="G19" i="36"/>
  <c r="F20" i="36"/>
  <c r="G20" i="36"/>
  <c r="F21" i="36"/>
  <c r="G21" i="36"/>
  <c r="F22" i="36"/>
  <c r="G22" i="36"/>
  <c r="F23" i="36"/>
  <c r="G23" i="36"/>
  <c r="F24" i="36"/>
  <c r="G24" i="36"/>
  <c r="F25" i="36"/>
  <c r="G25" i="36"/>
  <c r="F26" i="36"/>
  <c r="G26" i="36"/>
  <c r="F27" i="36"/>
  <c r="G27" i="36"/>
  <c r="F28" i="36"/>
  <c r="G28" i="36"/>
  <c r="F29" i="36"/>
  <c r="G29" i="36"/>
  <c r="F30" i="36"/>
  <c r="G30" i="36"/>
  <c r="F31" i="36"/>
  <c r="G31" i="36"/>
  <c r="F32" i="36"/>
  <c r="G32" i="36"/>
  <c r="F33" i="36"/>
  <c r="G33" i="36"/>
  <c r="F34" i="36"/>
  <c r="G34" i="36"/>
  <c r="F35" i="36"/>
  <c r="G35" i="36"/>
  <c r="F36" i="36"/>
  <c r="G36" i="36"/>
  <c r="F37" i="36"/>
  <c r="G37" i="36"/>
  <c r="F38" i="36"/>
  <c r="G38" i="36"/>
  <c r="F39" i="36"/>
  <c r="G39" i="36"/>
  <c r="F40" i="36"/>
  <c r="G40" i="36"/>
  <c r="F41" i="36"/>
  <c r="G41" i="36"/>
  <c r="F42" i="36"/>
  <c r="G42" i="36"/>
  <c r="F43" i="36"/>
  <c r="G43" i="36"/>
  <c r="F44" i="36"/>
  <c r="G44" i="36"/>
  <c r="F45" i="36"/>
  <c r="G45" i="36"/>
  <c r="F46" i="36"/>
  <c r="G46" i="36"/>
  <c r="F47" i="36"/>
  <c r="G47" i="36"/>
  <c r="F48" i="36"/>
  <c r="G48" i="36"/>
  <c r="F49" i="36"/>
  <c r="G49" i="36"/>
  <c r="F50" i="36"/>
  <c r="G50" i="36"/>
  <c r="F51" i="36"/>
  <c r="G51" i="36"/>
  <c r="F52" i="36"/>
  <c r="G52" i="36"/>
  <c r="F53" i="36"/>
  <c r="G53" i="36"/>
  <c r="F54" i="36"/>
  <c r="G54" i="36"/>
  <c r="F55" i="36"/>
  <c r="G55" i="36"/>
  <c r="F56" i="36"/>
  <c r="G56" i="36"/>
  <c r="F57" i="36"/>
  <c r="G57" i="36"/>
  <c r="F58" i="36"/>
  <c r="G58" i="36"/>
  <c r="F59" i="36"/>
  <c r="G59" i="36"/>
  <c r="F60" i="36"/>
  <c r="G60" i="36"/>
  <c r="F61" i="36"/>
  <c r="G61" i="36"/>
  <c r="F62" i="36"/>
  <c r="G62" i="36"/>
  <c r="F63" i="36"/>
  <c r="G63" i="36"/>
  <c r="F64" i="36"/>
  <c r="G64" i="36"/>
  <c r="F65" i="36"/>
  <c r="G65" i="36"/>
  <c r="F66" i="36"/>
  <c r="G66" i="36"/>
  <c r="F67" i="36"/>
  <c r="G67" i="36"/>
  <c r="F68" i="36"/>
  <c r="G68" i="36"/>
  <c r="F69" i="36"/>
  <c r="G69" i="36"/>
  <c r="F70" i="36"/>
  <c r="G70" i="36"/>
  <c r="F71" i="36"/>
  <c r="G71" i="36"/>
  <c r="F72" i="36"/>
  <c r="G72" i="36"/>
  <c r="F73" i="36"/>
  <c r="G73" i="36"/>
  <c r="F74" i="36"/>
  <c r="G74" i="36"/>
  <c r="F75" i="36"/>
  <c r="G75" i="36"/>
  <c r="F76" i="36"/>
  <c r="G76" i="36"/>
  <c r="F77" i="36"/>
  <c r="G77" i="36"/>
  <c r="F78" i="36"/>
  <c r="G78" i="36"/>
  <c r="F79" i="36"/>
  <c r="G79" i="36"/>
  <c r="F80" i="36"/>
  <c r="G80" i="36"/>
  <c r="F81" i="36"/>
  <c r="G81" i="36"/>
  <c r="F82" i="36"/>
  <c r="G82" i="36"/>
  <c r="F83" i="36"/>
  <c r="G83" i="36"/>
  <c r="F84" i="36"/>
  <c r="G84" i="36"/>
  <c r="F85" i="36"/>
  <c r="G85" i="36"/>
  <c r="F86" i="36"/>
  <c r="G86" i="36"/>
  <c r="F87" i="36"/>
  <c r="G87" i="36"/>
  <c r="F88" i="36"/>
  <c r="G88" i="36"/>
  <c r="F89" i="36"/>
  <c r="G89" i="36"/>
  <c r="F90" i="36"/>
  <c r="G90" i="36"/>
  <c r="F91" i="36"/>
  <c r="G91" i="36"/>
  <c r="F92" i="36"/>
  <c r="G92" i="36"/>
  <c r="F93" i="36"/>
  <c r="G93" i="36"/>
  <c r="F94" i="36"/>
  <c r="G94" i="36"/>
  <c r="F95" i="36"/>
  <c r="G95" i="36"/>
  <c r="F96" i="36"/>
  <c r="G96" i="36"/>
  <c r="F97" i="36"/>
  <c r="G97" i="36"/>
  <c r="F98" i="36"/>
  <c r="G98" i="36"/>
  <c r="F99" i="36"/>
  <c r="G99" i="36"/>
  <c r="F100" i="36"/>
  <c r="G100" i="36"/>
  <c r="F101" i="36"/>
  <c r="G101" i="36"/>
  <c r="F102" i="36"/>
  <c r="G102" i="36"/>
  <c r="F103" i="36"/>
  <c r="G103" i="36"/>
  <c r="F104" i="36"/>
  <c r="G104" i="36"/>
  <c r="F105" i="36"/>
  <c r="G105" i="36"/>
  <c r="F106" i="36"/>
  <c r="G106" i="36"/>
  <c r="F107" i="36"/>
  <c r="G107" i="36"/>
  <c r="F108" i="36"/>
  <c r="G108" i="36"/>
  <c r="F109" i="36"/>
  <c r="G109" i="36"/>
  <c r="F110" i="36"/>
  <c r="G110" i="36"/>
  <c r="F111" i="36"/>
  <c r="G111" i="36"/>
  <c r="F112" i="36"/>
  <c r="G112" i="36"/>
  <c r="F113" i="36"/>
  <c r="G113" i="36"/>
  <c r="F114" i="36"/>
  <c r="G114" i="36"/>
  <c r="F115" i="36"/>
  <c r="G115" i="36"/>
  <c r="F116" i="36"/>
  <c r="G116" i="36"/>
  <c r="F117" i="36"/>
  <c r="G117" i="36"/>
  <c r="F118" i="36"/>
  <c r="G118" i="36"/>
  <c r="F119" i="36"/>
  <c r="G119" i="36"/>
  <c r="F120" i="36"/>
  <c r="G120" i="36"/>
  <c r="F121" i="36"/>
  <c r="G121" i="36"/>
  <c r="F122" i="36"/>
  <c r="G122" i="36"/>
  <c r="F123" i="36"/>
  <c r="G123" i="36"/>
  <c r="F124" i="36"/>
  <c r="G124" i="36"/>
  <c r="F125" i="36"/>
  <c r="G125" i="36"/>
  <c r="F126" i="36"/>
  <c r="G126" i="36"/>
  <c r="F127" i="36"/>
  <c r="G127" i="36"/>
  <c r="F128" i="36"/>
  <c r="G128" i="36"/>
  <c r="F129" i="36"/>
  <c r="G129" i="36"/>
  <c r="F130" i="36"/>
  <c r="G130" i="36"/>
  <c r="F131" i="36"/>
  <c r="G131" i="36"/>
  <c r="F132" i="36"/>
  <c r="G132" i="36"/>
  <c r="F133" i="36"/>
  <c r="G133" i="36"/>
  <c r="F134" i="36"/>
  <c r="G134" i="36"/>
  <c r="F135" i="36"/>
  <c r="G135" i="36"/>
  <c r="F136" i="36"/>
  <c r="G136" i="36"/>
  <c r="F137" i="36"/>
  <c r="G137" i="36"/>
  <c r="F138" i="36"/>
  <c r="G138" i="36"/>
  <c r="F139" i="36"/>
  <c r="G139" i="36"/>
  <c r="F140" i="36"/>
  <c r="G140" i="36"/>
  <c r="F141" i="36"/>
  <c r="G141" i="36"/>
  <c r="F142" i="36"/>
  <c r="G142" i="36"/>
  <c r="F143" i="36"/>
  <c r="G143" i="36"/>
  <c r="F144" i="36"/>
  <c r="G144" i="36"/>
  <c r="F145" i="36"/>
  <c r="G145" i="36"/>
  <c r="F146" i="36"/>
  <c r="G146" i="36"/>
  <c r="F147" i="36"/>
  <c r="G147" i="36"/>
  <c r="F148" i="36"/>
  <c r="G148" i="36"/>
  <c r="F149" i="36"/>
  <c r="G149" i="36"/>
  <c r="F150" i="36"/>
  <c r="G150" i="36"/>
  <c r="F151" i="36"/>
  <c r="G151" i="36"/>
  <c r="F152" i="36"/>
  <c r="G152" i="36"/>
  <c r="F153" i="36"/>
  <c r="G153" i="36"/>
  <c r="F154" i="36"/>
  <c r="G154" i="36"/>
  <c r="F155" i="36"/>
  <c r="G155" i="36"/>
  <c r="F156" i="36"/>
  <c r="G156" i="36"/>
  <c r="F157" i="36"/>
  <c r="G157" i="36"/>
  <c r="F158" i="36"/>
  <c r="G158" i="36"/>
  <c r="F159" i="36"/>
  <c r="G159" i="36"/>
  <c r="F160" i="36"/>
  <c r="G160" i="36"/>
  <c r="F161" i="36"/>
  <c r="G161" i="36"/>
  <c r="F162" i="36"/>
  <c r="G162" i="36"/>
  <c r="F163" i="36"/>
  <c r="G163" i="36"/>
  <c r="F164" i="36"/>
  <c r="G164" i="36"/>
  <c r="F165" i="36"/>
  <c r="G165" i="36"/>
  <c r="F166" i="36"/>
  <c r="G166" i="36"/>
  <c r="F167" i="36"/>
  <c r="G167" i="36"/>
  <c r="F168" i="36"/>
  <c r="G168" i="36"/>
  <c r="F169" i="36"/>
  <c r="G169" i="36"/>
  <c r="F170" i="36"/>
  <c r="G170" i="36"/>
  <c r="F171" i="36"/>
  <c r="G171" i="36"/>
  <c r="F172" i="36"/>
  <c r="G172" i="36"/>
  <c r="F173" i="36"/>
  <c r="G173" i="36"/>
  <c r="F174" i="36"/>
  <c r="G174" i="36"/>
  <c r="F175" i="36"/>
  <c r="G175" i="36"/>
  <c r="F176" i="36"/>
  <c r="G176" i="36"/>
  <c r="F177" i="36"/>
  <c r="G177" i="36"/>
  <c r="F178" i="36"/>
  <c r="G178" i="36"/>
  <c r="F179" i="36"/>
  <c r="G179" i="36"/>
  <c r="F180" i="36"/>
  <c r="G180" i="36"/>
  <c r="F181" i="36"/>
  <c r="G181" i="36"/>
  <c r="F182" i="36"/>
  <c r="G182" i="36"/>
  <c r="F183" i="36"/>
  <c r="G183" i="36"/>
  <c r="F184" i="36"/>
  <c r="G184" i="36"/>
  <c r="F185" i="36"/>
  <c r="G185" i="36"/>
  <c r="F186" i="36"/>
  <c r="G186" i="36"/>
  <c r="F187" i="36"/>
  <c r="G187" i="36"/>
  <c r="F188" i="36"/>
  <c r="G188" i="36"/>
  <c r="F189" i="36"/>
  <c r="G189" i="36"/>
  <c r="F190" i="36"/>
  <c r="G190" i="36"/>
  <c r="F191" i="36"/>
  <c r="G191" i="36"/>
  <c r="F192" i="36"/>
  <c r="G192" i="36"/>
  <c r="F193" i="36"/>
  <c r="G193" i="36"/>
  <c r="F194" i="36"/>
  <c r="G194" i="36"/>
  <c r="F195" i="36"/>
  <c r="G195" i="36"/>
  <c r="F196" i="36"/>
  <c r="G196" i="36"/>
  <c r="F197" i="36"/>
  <c r="G197" i="36"/>
  <c r="F198" i="36"/>
  <c r="G198" i="36"/>
  <c r="F199" i="36"/>
  <c r="G199" i="36"/>
  <c r="F200" i="36"/>
  <c r="G200" i="36"/>
  <c r="F201" i="36"/>
  <c r="G201" i="36"/>
  <c r="F202" i="36"/>
  <c r="G202" i="36"/>
  <c r="F203" i="36"/>
  <c r="G203" i="36"/>
  <c r="F204" i="36"/>
  <c r="G204" i="36"/>
  <c r="F205" i="36"/>
  <c r="G205" i="36"/>
  <c r="F206" i="36"/>
  <c r="G206" i="36"/>
  <c r="F207" i="36"/>
  <c r="G207" i="36"/>
  <c r="F208" i="36"/>
  <c r="G208" i="36"/>
  <c r="F209" i="36"/>
  <c r="G209" i="36"/>
  <c r="F210" i="36"/>
  <c r="G210" i="36"/>
  <c r="F211" i="36"/>
  <c r="G211" i="36"/>
  <c r="F212" i="36"/>
  <c r="G212" i="36"/>
  <c r="F213" i="36"/>
  <c r="G213" i="36"/>
  <c r="F214" i="36"/>
  <c r="G214" i="36"/>
  <c r="F215" i="36"/>
  <c r="G215" i="36"/>
  <c r="F216" i="36"/>
  <c r="G216" i="36"/>
  <c r="F217" i="36"/>
  <c r="G217" i="36"/>
  <c r="F218" i="36"/>
  <c r="G218" i="36"/>
  <c r="F219" i="36"/>
  <c r="G219" i="36"/>
  <c r="F220" i="36"/>
  <c r="G220" i="36"/>
  <c r="F221" i="36"/>
  <c r="G221" i="36"/>
  <c r="F222" i="36"/>
  <c r="G222" i="36"/>
  <c r="F223" i="36"/>
  <c r="G223" i="36"/>
  <c r="F224" i="36"/>
  <c r="G224" i="36"/>
  <c r="F225" i="36"/>
  <c r="G225" i="36"/>
  <c r="F226" i="36"/>
  <c r="G226" i="36"/>
  <c r="F227" i="36"/>
  <c r="G227" i="36"/>
  <c r="F228" i="36"/>
  <c r="G228" i="36"/>
  <c r="F229" i="36"/>
  <c r="G229" i="36"/>
  <c r="F230" i="36"/>
  <c r="G230" i="36"/>
  <c r="F231" i="36"/>
  <c r="G231" i="36"/>
  <c r="F232" i="36"/>
  <c r="G232" i="36"/>
  <c r="F233" i="36"/>
  <c r="G233" i="36"/>
  <c r="F234" i="36"/>
  <c r="G234" i="36"/>
  <c r="F235" i="36"/>
  <c r="G235" i="36"/>
  <c r="F236" i="36"/>
  <c r="G236" i="36"/>
  <c r="F237" i="36"/>
  <c r="G237" i="36"/>
  <c r="F238" i="36"/>
  <c r="G238" i="36"/>
  <c r="F239" i="36"/>
  <c r="G239" i="36"/>
  <c r="F240" i="36"/>
  <c r="G240" i="36"/>
  <c r="F241" i="36"/>
  <c r="G241" i="36"/>
  <c r="F242" i="36"/>
  <c r="G242" i="36"/>
  <c r="F243" i="36"/>
  <c r="G243" i="36"/>
  <c r="F244" i="36"/>
  <c r="G244" i="36"/>
  <c r="F245" i="36"/>
  <c r="G245" i="36"/>
  <c r="F246" i="36"/>
  <c r="G246" i="36"/>
  <c r="F247" i="36"/>
  <c r="G247" i="36"/>
  <c r="F248" i="36"/>
  <c r="G248" i="36"/>
  <c r="F249" i="36"/>
  <c r="G249" i="36"/>
  <c r="F250" i="36"/>
  <c r="G250" i="36"/>
  <c r="F251" i="36"/>
  <c r="G251" i="36"/>
  <c r="F252" i="36"/>
  <c r="G252" i="36"/>
  <c r="F253" i="36"/>
  <c r="G253" i="36"/>
  <c r="F254" i="36"/>
  <c r="G254" i="36"/>
  <c r="F255" i="36"/>
  <c r="G255" i="36"/>
  <c r="F256" i="36"/>
  <c r="G256" i="36"/>
  <c r="F257" i="36"/>
  <c r="G257" i="36"/>
  <c r="F258" i="36"/>
  <c r="G258" i="36"/>
  <c r="F259" i="36"/>
  <c r="G259" i="36"/>
  <c r="F260" i="36"/>
  <c r="G260" i="36"/>
  <c r="F261" i="36"/>
  <c r="G261" i="36"/>
  <c r="F262" i="36"/>
  <c r="G262" i="36"/>
  <c r="F263" i="36"/>
  <c r="G263" i="36"/>
  <c r="F264" i="36"/>
  <c r="G264" i="36"/>
  <c r="F265" i="36"/>
  <c r="G265" i="36"/>
  <c r="F266" i="36"/>
  <c r="G266" i="36"/>
  <c r="F267" i="36"/>
  <c r="G267" i="36"/>
  <c r="F268" i="36"/>
  <c r="G268" i="36"/>
  <c r="F269" i="36"/>
  <c r="G269" i="36"/>
  <c r="F270" i="36"/>
  <c r="G270" i="36"/>
  <c r="F271" i="36"/>
  <c r="G271" i="36"/>
  <c r="F272" i="36"/>
  <c r="G272" i="36"/>
  <c r="F273" i="36"/>
  <c r="G273" i="36"/>
  <c r="F274" i="36"/>
  <c r="G274" i="36"/>
  <c r="F275" i="36"/>
  <c r="G275" i="36"/>
  <c r="F276" i="36"/>
  <c r="G276" i="36"/>
  <c r="F277" i="36"/>
  <c r="G277" i="36"/>
  <c r="F278" i="36"/>
  <c r="G278" i="36"/>
  <c r="F279" i="36"/>
  <c r="G279" i="36"/>
  <c r="F280" i="36"/>
  <c r="G280" i="36"/>
  <c r="F281" i="36"/>
  <c r="G281" i="36"/>
  <c r="F282" i="36"/>
  <c r="G282" i="36"/>
  <c r="F283" i="36"/>
  <c r="G283" i="36"/>
  <c r="F284" i="36"/>
  <c r="G284" i="36"/>
  <c r="F285" i="36"/>
  <c r="G285" i="36"/>
  <c r="F286" i="36"/>
  <c r="G286" i="36"/>
  <c r="F287" i="36"/>
  <c r="G287" i="36"/>
  <c r="F288" i="36"/>
  <c r="G288" i="36"/>
  <c r="F289" i="36"/>
  <c r="G289" i="36"/>
  <c r="F290" i="36"/>
  <c r="G290" i="36"/>
  <c r="F291" i="36"/>
  <c r="G291" i="36"/>
  <c r="F292" i="36"/>
  <c r="G292" i="36"/>
  <c r="F293" i="36"/>
  <c r="G293" i="36"/>
  <c r="F294" i="36"/>
  <c r="G294" i="36"/>
  <c r="F295" i="36"/>
  <c r="G295" i="36"/>
  <c r="F296" i="36"/>
  <c r="G296" i="36"/>
  <c r="F297" i="36"/>
  <c r="G297" i="36"/>
  <c r="F298" i="36"/>
  <c r="G298" i="36"/>
  <c r="F299" i="36"/>
  <c r="G299" i="36"/>
  <c r="F300" i="36"/>
  <c r="G300" i="36"/>
  <c r="F301" i="36"/>
  <c r="G301" i="36"/>
  <c r="F302" i="36"/>
  <c r="G302" i="36"/>
  <c r="F303" i="36"/>
  <c r="G303" i="36"/>
  <c r="F304" i="36"/>
  <c r="G304" i="36"/>
  <c r="F305" i="36"/>
  <c r="G305" i="36"/>
  <c r="F306" i="36"/>
  <c r="G306" i="36"/>
  <c r="F307" i="36"/>
  <c r="G307" i="36"/>
  <c r="F308" i="36"/>
  <c r="G308" i="36"/>
  <c r="F309" i="36"/>
  <c r="G309" i="36"/>
  <c r="F310" i="36"/>
  <c r="G310" i="36"/>
  <c r="F311" i="36"/>
  <c r="G311" i="36"/>
  <c r="F312" i="36"/>
  <c r="G312" i="36"/>
  <c r="F313" i="36"/>
  <c r="G313" i="36"/>
  <c r="F314" i="36"/>
  <c r="G314" i="36"/>
  <c r="F315" i="36"/>
  <c r="G315" i="36"/>
  <c r="F316" i="36"/>
  <c r="G316" i="36"/>
  <c r="F317" i="36"/>
  <c r="G317" i="36"/>
  <c r="F318" i="36"/>
  <c r="G318" i="36"/>
  <c r="F319" i="36"/>
  <c r="G319" i="36"/>
  <c r="F320" i="36"/>
  <c r="G320" i="36"/>
  <c r="F321" i="36"/>
  <c r="G321" i="36"/>
  <c r="F322" i="36"/>
  <c r="G322" i="36"/>
  <c r="F323" i="36"/>
  <c r="G323" i="36"/>
  <c r="F324" i="36"/>
  <c r="G324" i="36"/>
  <c r="F325" i="36"/>
  <c r="G325" i="36"/>
  <c r="F326" i="36"/>
  <c r="G326" i="36"/>
  <c r="F327" i="36"/>
  <c r="G327" i="36"/>
  <c r="F328" i="36"/>
  <c r="G328" i="36"/>
  <c r="F329" i="36"/>
  <c r="G329" i="36"/>
  <c r="F330" i="36"/>
  <c r="G330" i="36"/>
  <c r="F331" i="36"/>
  <c r="G331" i="36"/>
  <c r="F332" i="36"/>
  <c r="G332" i="36"/>
  <c r="F333" i="36"/>
  <c r="G333" i="36"/>
  <c r="F334" i="36"/>
  <c r="G334" i="36"/>
  <c r="F335" i="36"/>
  <c r="G335" i="36"/>
  <c r="F336" i="36"/>
  <c r="G336" i="36"/>
  <c r="F337" i="36"/>
  <c r="G337" i="36"/>
  <c r="F338" i="36"/>
  <c r="G338" i="36"/>
  <c r="F339" i="36"/>
  <c r="G339" i="36"/>
  <c r="F340" i="36"/>
  <c r="G340" i="36"/>
  <c r="F341" i="36"/>
  <c r="G341" i="36"/>
  <c r="F342" i="36"/>
  <c r="G342" i="36"/>
  <c r="F343" i="36"/>
  <c r="G343" i="36"/>
  <c r="F344" i="36"/>
  <c r="G344" i="36"/>
  <c r="F345" i="36"/>
  <c r="G345" i="36"/>
  <c r="F346" i="36"/>
  <c r="G346" i="36"/>
  <c r="F347" i="36"/>
  <c r="G347" i="36"/>
  <c r="F348" i="36"/>
  <c r="G348" i="36"/>
  <c r="F349" i="36"/>
  <c r="G349" i="36"/>
  <c r="F350" i="36"/>
  <c r="G350" i="36"/>
  <c r="F351" i="36"/>
  <c r="G351" i="36"/>
  <c r="F352" i="36"/>
  <c r="G352" i="36"/>
  <c r="F353" i="36"/>
  <c r="G353" i="36"/>
  <c r="F354" i="36"/>
  <c r="G354" i="36"/>
  <c r="F355" i="36"/>
  <c r="G355" i="36"/>
  <c r="F356" i="36"/>
  <c r="G356" i="36"/>
  <c r="F357" i="36"/>
  <c r="G357" i="36"/>
  <c r="F358" i="36"/>
  <c r="G358" i="36"/>
  <c r="F359" i="36"/>
  <c r="G359" i="36"/>
  <c r="F360" i="36"/>
  <c r="G360" i="36"/>
  <c r="F361" i="36"/>
  <c r="G361" i="36"/>
  <c r="F362" i="36"/>
  <c r="G362" i="36"/>
  <c r="F363" i="36"/>
  <c r="G363" i="36"/>
  <c r="F364" i="36"/>
  <c r="G364" i="36"/>
  <c r="F365" i="36"/>
  <c r="G365" i="36"/>
  <c r="F366" i="36"/>
  <c r="G366" i="36"/>
  <c r="F367" i="36"/>
  <c r="G367" i="36"/>
  <c r="F368" i="36"/>
  <c r="G368" i="36"/>
  <c r="F369" i="36"/>
  <c r="G369" i="36"/>
  <c r="F370" i="36"/>
  <c r="G370" i="36"/>
  <c r="F371" i="36"/>
  <c r="G371" i="36"/>
  <c r="F372" i="36"/>
  <c r="G372" i="36"/>
  <c r="F373" i="36"/>
  <c r="G373" i="36"/>
  <c r="F374" i="36"/>
  <c r="G374" i="36"/>
  <c r="F375" i="36"/>
  <c r="G375" i="36"/>
  <c r="F376" i="36"/>
  <c r="G376" i="36"/>
  <c r="F377" i="36"/>
  <c r="G377" i="36"/>
  <c r="F378" i="36"/>
  <c r="G378" i="36"/>
  <c r="F379" i="36"/>
  <c r="G379" i="36"/>
  <c r="F380" i="36"/>
  <c r="G380" i="36"/>
  <c r="F381" i="36"/>
  <c r="G381" i="36"/>
  <c r="F382" i="36"/>
  <c r="G382" i="36"/>
  <c r="F383" i="36"/>
  <c r="G383" i="36"/>
  <c r="F384" i="36"/>
  <c r="G384" i="36"/>
  <c r="F385" i="36"/>
  <c r="G385" i="36"/>
  <c r="F386" i="36"/>
  <c r="G386" i="36"/>
  <c r="F387" i="36"/>
  <c r="G387" i="36"/>
  <c r="F388" i="36"/>
  <c r="G388" i="36"/>
  <c r="F389" i="36"/>
  <c r="G389" i="36"/>
  <c r="F390" i="36"/>
  <c r="G390" i="36"/>
  <c r="F391" i="36"/>
  <c r="G391" i="36"/>
  <c r="F392" i="36"/>
  <c r="G392" i="36"/>
  <c r="F393" i="36"/>
  <c r="G393" i="36"/>
  <c r="F394" i="36"/>
  <c r="G394" i="36"/>
  <c r="F395" i="36"/>
  <c r="G395" i="36"/>
  <c r="F396" i="36"/>
  <c r="G396" i="36"/>
  <c r="F397" i="36"/>
  <c r="G397" i="36"/>
  <c r="F398" i="36"/>
  <c r="G398" i="36"/>
  <c r="F399" i="36"/>
  <c r="G399" i="36"/>
  <c r="F400" i="36"/>
  <c r="G400" i="36"/>
  <c r="F401" i="36"/>
  <c r="G401" i="36"/>
  <c r="F402" i="36"/>
  <c r="G402" i="36"/>
  <c r="F403" i="36"/>
  <c r="G403" i="36"/>
  <c r="F404" i="36"/>
  <c r="G404" i="36"/>
  <c r="F405" i="36"/>
  <c r="G405" i="36"/>
  <c r="F406" i="36"/>
  <c r="G406" i="36"/>
  <c r="F407" i="36"/>
  <c r="G407" i="36"/>
  <c r="F408" i="36"/>
  <c r="G408" i="36"/>
  <c r="F409" i="36"/>
  <c r="G409" i="36"/>
  <c r="F410" i="36"/>
  <c r="G410" i="36"/>
  <c r="F411" i="36"/>
  <c r="G411" i="36"/>
  <c r="F412" i="36"/>
  <c r="G412" i="36"/>
  <c r="F413" i="36"/>
  <c r="G413" i="36"/>
  <c r="F414" i="36"/>
  <c r="G414" i="36"/>
  <c r="F415" i="36"/>
  <c r="G415" i="36"/>
  <c r="F416" i="36"/>
  <c r="G416" i="36"/>
  <c r="F417" i="36"/>
  <c r="G417" i="36"/>
  <c r="F418" i="36"/>
  <c r="G418" i="36"/>
  <c r="F419" i="36"/>
  <c r="G419" i="36"/>
  <c r="F420" i="36"/>
  <c r="G420" i="36"/>
  <c r="F421" i="36"/>
  <c r="G421" i="36"/>
  <c r="F422" i="36"/>
  <c r="G422" i="36"/>
  <c r="F423" i="36"/>
  <c r="G423" i="36"/>
  <c r="F424" i="36"/>
  <c r="G424" i="36"/>
  <c r="F425" i="36"/>
  <c r="G425" i="36"/>
  <c r="F426" i="36"/>
  <c r="G426" i="36"/>
  <c r="F427" i="36"/>
  <c r="G427" i="36"/>
  <c r="F428" i="36"/>
  <c r="G428" i="36"/>
  <c r="F429" i="36"/>
  <c r="G429" i="36"/>
  <c r="F430" i="36"/>
  <c r="G430" i="36"/>
  <c r="F431" i="36"/>
  <c r="G431" i="36"/>
  <c r="F432" i="36"/>
  <c r="G432" i="36"/>
  <c r="F433" i="36"/>
  <c r="G433" i="36"/>
  <c r="F434" i="36"/>
  <c r="G434" i="36"/>
  <c r="F435" i="36"/>
  <c r="G435" i="36"/>
  <c r="F436" i="36"/>
  <c r="G436" i="36"/>
  <c r="F437" i="36"/>
  <c r="G437" i="36"/>
  <c r="F438" i="36"/>
  <c r="G438" i="36"/>
  <c r="F439" i="36"/>
  <c r="G439" i="36"/>
  <c r="F440" i="36"/>
  <c r="G440" i="36"/>
  <c r="F441" i="36"/>
  <c r="G441" i="36"/>
  <c r="F442" i="36"/>
  <c r="G442" i="36"/>
  <c r="F443" i="36"/>
  <c r="G443" i="36"/>
  <c r="F444" i="36"/>
  <c r="G444" i="36"/>
  <c r="F445" i="36"/>
  <c r="G445" i="36"/>
  <c r="F446" i="36"/>
  <c r="G446" i="36"/>
  <c r="F447" i="36"/>
  <c r="G447" i="36"/>
  <c r="F448" i="36"/>
  <c r="G448" i="36"/>
  <c r="F449" i="36"/>
  <c r="G449" i="36"/>
  <c r="F450" i="36"/>
  <c r="G450" i="36"/>
  <c r="F451" i="36"/>
  <c r="G451" i="36"/>
  <c r="F452" i="36"/>
  <c r="G452" i="36"/>
  <c r="F453" i="36"/>
  <c r="G453" i="36"/>
  <c r="F454" i="36"/>
  <c r="G454" i="36"/>
  <c r="F455" i="36"/>
  <c r="G455" i="36"/>
  <c r="F456" i="36"/>
  <c r="G456" i="36"/>
  <c r="F457" i="36"/>
  <c r="G457" i="36"/>
  <c r="F458" i="36"/>
  <c r="G458" i="36"/>
  <c r="F459" i="36"/>
  <c r="G459" i="36"/>
  <c r="F460" i="36"/>
  <c r="G460" i="36"/>
  <c r="F461" i="36"/>
  <c r="G461" i="36"/>
  <c r="F462" i="36"/>
  <c r="G462" i="36"/>
  <c r="F463" i="36"/>
  <c r="G463" i="36"/>
  <c r="F464" i="36"/>
  <c r="G464" i="36"/>
  <c r="F465" i="36"/>
  <c r="G465" i="36"/>
  <c r="F466" i="36"/>
  <c r="G466" i="36"/>
  <c r="F467" i="36"/>
  <c r="G467" i="36"/>
  <c r="F468" i="36"/>
  <c r="G468" i="36"/>
  <c r="F469" i="36"/>
  <c r="G469" i="36"/>
  <c r="F470" i="36"/>
  <c r="G470" i="36"/>
  <c r="F471" i="36"/>
  <c r="G471" i="36"/>
  <c r="F472" i="36"/>
  <c r="G472" i="36"/>
  <c r="F473" i="36"/>
  <c r="G473" i="36"/>
  <c r="F474" i="36"/>
  <c r="G474" i="36"/>
  <c r="F475" i="36"/>
  <c r="G475" i="36"/>
  <c r="F476" i="36"/>
  <c r="G476" i="36"/>
  <c r="F477" i="36"/>
  <c r="G477" i="36"/>
  <c r="F478" i="36"/>
  <c r="G478" i="36"/>
  <c r="F479" i="36"/>
  <c r="G479" i="36"/>
  <c r="F480" i="36"/>
  <c r="G480" i="36"/>
  <c r="F481" i="36"/>
  <c r="G481" i="36"/>
  <c r="F482" i="36"/>
  <c r="G482" i="36"/>
  <c r="F483" i="36"/>
  <c r="G483" i="36"/>
  <c r="F484" i="36"/>
  <c r="G484" i="36"/>
  <c r="F485" i="36"/>
  <c r="G485" i="36"/>
  <c r="F486" i="36"/>
  <c r="G486" i="36"/>
  <c r="F487" i="36"/>
  <c r="G487" i="36"/>
  <c r="F488" i="36"/>
  <c r="G488" i="36"/>
  <c r="F489" i="36"/>
  <c r="G489" i="36"/>
  <c r="F490" i="36"/>
  <c r="G490" i="36"/>
  <c r="F491" i="36"/>
  <c r="G491" i="36"/>
  <c r="F492" i="36"/>
  <c r="G492" i="36"/>
  <c r="F493" i="36"/>
  <c r="G493" i="36"/>
  <c r="F494" i="36"/>
  <c r="G494" i="36"/>
  <c r="F495" i="36"/>
  <c r="G495" i="36"/>
  <c r="F496" i="36"/>
  <c r="G496" i="36"/>
  <c r="F497" i="36"/>
  <c r="G497" i="36"/>
  <c r="F498" i="36"/>
  <c r="G498" i="36"/>
  <c r="F499" i="36"/>
  <c r="G499" i="36"/>
  <c r="F500" i="36"/>
  <c r="G500" i="36"/>
  <c r="F501" i="36"/>
  <c r="G501" i="36"/>
  <c r="F502" i="36"/>
  <c r="G502" i="36"/>
  <c r="F503" i="36"/>
  <c r="G503" i="36"/>
  <c r="F504" i="36"/>
  <c r="G504" i="36"/>
  <c r="F505" i="36"/>
  <c r="G505" i="36"/>
  <c r="F506" i="36"/>
  <c r="G506" i="36"/>
  <c r="F507" i="36"/>
  <c r="G507" i="36"/>
  <c r="F508" i="36"/>
  <c r="G508" i="36"/>
  <c r="F509" i="36"/>
  <c r="G509" i="36"/>
  <c r="F510" i="36"/>
  <c r="G510" i="36"/>
  <c r="F511" i="36"/>
  <c r="G511" i="36"/>
  <c r="F512" i="36"/>
  <c r="G512" i="36"/>
  <c r="F513" i="36"/>
  <c r="G513" i="36"/>
  <c r="F514" i="36"/>
  <c r="G514" i="36"/>
  <c r="F515" i="36"/>
  <c r="G515" i="36"/>
  <c r="F516" i="36"/>
  <c r="G516" i="36"/>
  <c r="F517" i="36"/>
  <c r="G517" i="36"/>
  <c r="F518" i="36"/>
  <c r="G518" i="36"/>
  <c r="F519" i="36"/>
  <c r="G519" i="36"/>
  <c r="F520" i="36"/>
  <c r="G520" i="36"/>
  <c r="F521" i="36"/>
  <c r="G521" i="36"/>
  <c r="F522" i="36"/>
  <c r="G522" i="36"/>
  <c r="F523" i="36"/>
  <c r="G523" i="36"/>
  <c r="F524" i="36"/>
  <c r="G524" i="36"/>
  <c r="F525" i="36"/>
  <c r="G525" i="36"/>
  <c r="F526" i="36"/>
  <c r="G526" i="36"/>
  <c r="F527" i="36"/>
  <c r="G527" i="36"/>
  <c r="F528" i="36"/>
  <c r="G528" i="36"/>
  <c r="F529" i="36"/>
  <c r="G529" i="36"/>
  <c r="F530" i="36"/>
  <c r="G530" i="36"/>
  <c r="F531" i="36"/>
  <c r="G531" i="36"/>
  <c r="F532" i="36"/>
  <c r="G532" i="36"/>
  <c r="F533" i="36"/>
  <c r="G533" i="36"/>
  <c r="F534" i="36"/>
  <c r="G534" i="36"/>
  <c r="F535" i="36"/>
  <c r="G535" i="36"/>
  <c r="F536" i="36"/>
  <c r="G536" i="36"/>
  <c r="F537" i="36"/>
  <c r="G537" i="36"/>
  <c r="F538" i="36"/>
  <c r="G538" i="36"/>
  <c r="F539" i="36"/>
  <c r="G539" i="36"/>
  <c r="F540" i="36"/>
  <c r="G540" i="36"/>
  <c r="F541" i="36"/>
  <c r="G541" i="36"/>
  <c r="F542" i="36"/>
  <c r="G542" i="36"/>
  <c r="F543" i="36"/>
  <c r="G543" i="36"/>
  <c r="F544" i="36"/>
  <c r="G544" i="36"/>
  <c r="F545" i="36"/>
  <c r="G545" i="36"/>
  <c r="F546" i="36"/>
  <c r="G546" i="36"/>
  <c r="F547" i="36"/>
  <c r="G547" i="36"/>
  <c r="F548" i="36"/>
  <c r="G548" i="36"/>
  <c r="F549" i="36"/>
  <c r="G549" i="36"/>
  <c r="F550" i="36"/>
  <c r="G550" i="36"/>
  <c r="F551" i="36"/>
  <c r="G551" i="36"/>
  <c r="F552" i="36"/>
  <c r="G552" i="36"/>
  <c r="F553" i="36"/>
  <c r="G553" i="36"/>
  <c r="F554" i="36"/>
  <c r="G554" i="36"/>
  <c r="F555" i="36"/>
  <c r="G555" i="36"/>
  <c r="F556" i="36"/>
  <c r="G556" i="36"/>
  <c r="F557" i="36"/>
  <c r="G557" i="36"/>
  <c r="F558" i="36"/>
  <c r="G558" i="36"/>
  <c r="F559" i="36"/>
  <c r="G559" i="36"/>
  <c r="F560" i="36"/>
  <c r="G560" i="36"/>
  <c r="F561" i="36"/>
  <c r="G561" i="36"/>
  <c r="F562" i="36"/>
  <c r="G562" i="36"/>
  <c r="F563" i="36"/>
  <c r="G563" i="36"/>
  <c r="F564" i="36"/>
  <c r="G564" i="36"/>
  <c r="F565" i="36"/>
  <c r="G565" i="36"/>
  <c r="F566" i="36"/>
  <c r="G566" i="36"/>
  <c r="F567" i="36"/>
  <c r="G567" i="36"/>
  <c r="F568" i="36"/>
  <c r="G568" i="36"/>
  <c r="F569" i="36"/>
  <c r="G569" i="36"/>
  <c r="F570" i="36"/>
  <c r="G570" i="36"/>
  <c r="F571" i="36"/>
  <c r="G571" i="36"/>
  <c r="F572" i="36"/>
  <c r="G572" i="36"/>
  <c r="F573" i="36"/>
  <c r="G573" i="36"/>
  <c r="F574" i="36"/>
  <c r="G574" i="36"/>
  <c r="F575" i="36"/>
  <c r="G575" i="36"/>
  <c r="F576" i="36"/>
  <c r="G576" i="36"/>
  <c r="F577" i="36"/>
  <c r="G577" i="36"/>
  <c r="F578" i="36"/>
  <c r="G578" i="36"/>
  <c r="F579" i="36"/>
  <c r="G579" i="36"/>
  <c r="F580" i="36"/>
  <c r="G580" i="36"/>
  <c r="F581" i="36"/>
  <c r="G581" i="36"/>
  <c r="F582" i="36"/>
  <c r="G582" i="36"/>
  <c r="F583" i="36"/>
  <c r="G583" i="36"/>
  <c r="F584" i="36"/>
  <c r="G584" i="36"/>
  <c r="F585" i="36"/>
  <c r="G585" i="36"/>
  <c r="F586" i="36"/>
  <c r="G586" i="36"/>
  <c r="F587" i="36"/>
  <c r="G587" i="36"/>
  <c r="F588" i="36"/>
  <c r="G588" i="36"/>
  <c r="F589" i="36"/>
  <c r="G589" i="36"/>
  <c r="F590" i="36"/>
  <c r="G590" i="36"/>
  <c r="F591" i="36"/>
  <c r="G591" i="36"/>
  <c r="F592" i="36"/>
  <c r="G592" i="36"/>
  <c r="F593" i="36"/>
  <c r="G593" i="36"/>
  <c r="F594" i="36"/>
  <c r="G594" i="36"/>
  <c r="F595" i="36"/>
  <c r="G595" i="36"/>
  <c r="F596" i="36"/>
  <c r="G596" i="36"/>
  <c r="F597" i="36"/>
  <c r="G597" i="36"/>
  <c r="F598" i="36"/>
  <c r="G598" i="36"/>
  <c r="F599" i="36"/>
  <c r="G599" i="36"/>
  <c r="F600" i="36"/>
  <c r="G600" i="36"/>
  <c r="F601" i="36"/>
  <c r="G601" i="36"/>
  <c r="F602" i="36"/>
  <c r="G602" i="36"/>
  <c r="F603" i="36"/>
  <c r="G603" i="36"/>
  <c r="F604" i="36"/>
  <c r="G604" i="36"/>
  <c r="F605" i="36"/>
  <c r="G605" i="36"/>
  <c r="F606" i="36"/>
  <c r="G606" i="36"/>
  <c r="F607" i="36"/>
  <c r="G607" i="36"/>
  <c r="F608" i="36"/>
  <c r="G608" i="36"/>
  <c r="F609" i="36"/>
  <c r="G609" i="36"/>
  <c r="F610" i="36"/>
  <c r="G610" i="36"/>
  <c r="F611" i="36"/>
  <c r="G611" i="36"/>
  <c r="F612" i="36"/>
  <c r="G612" i="36"/>
  <c r="F613" i="36"/>
  <c r="G613" i="36"/>
  <c r="F614" i="36"/>
  <c r="G614" i="36"/>
  <c r="F615" i="36"/>
  <c r="G615" i="36"/>
  <c r="F616" i="36"/>
  <c r="G616" i="36"/>
  <c r="F617" i="36"/>
  <c r="G617" i="36"/>
  <c r="F618" i="36"/>
  <c r="G618" i="36"/>
  <c r="F619" i="36"/>
  <c r="G619" i="36"/>
  <c r="F620" i="36"/>
  <c r="G620" i="36"/>
  <c r="F621" i="36"/>
  <c r="G621" i="36"/>
  <c r="F622" i="36"/>
  <c r="G622" i="36"/>
  <c r="F623" i="36"/>
  <c r="G623" i="36"/>
  <c r="F624" i="36"/>
  <c r="G624" i="36"/>
  <c r="F625" i="36"/>
  <c r="G625" i="36"/>
  <c r="F626" i="36"/>
  <c r="G626" i="36"/>
  <c r="F627" i="36"/>
  <c r="G627" i="36"/>
  <c r="F628" i="36"/>
  <c r="G628" i="36"/>
  <c r="F629" i="36"/>
  <c r="G629" i="36"/>
  <c r="F630" i="36"/>
  <c r="G630" i="36"/>
  <c r="F631" i="36"/>
  <c r="G631" i="36"/>
  <c r="F632" i="36"/>
  <c r="G632" i="36"/>
  <c r="F633" i="36"/>
  <c r="G633" i="36"/>
  <c r="F634" i="36"/>
  <c r="G634" i="36"/>
  <c r="F635" i="36"/>
  <c r="G635" i="36"/>
  <c r="F636" i="36"/>
  <c r="G636" i="36"/>
  <c r="C952" i="34"/>
  <c r="B1907" i="33"/>
  <c r="C1907" i="33"/>
  <c r="C5" i="32" l="1"/>
  <c r="C14" i="31"/>
  <c r="C190" i="30"/>
  <c r="C28" i="29"/>
  <c r="C11" i="28"/>
  <c r="C5" i="27"/>
  <c r="M76" i="14" l="1"/>
  <c r="L76" i="14"/>
  <c r="K76" i="14"/>
  <c r="J76" i="14"/>
  <c r="I76" i="14"/>
  <c r="H76" i="14"/>
  <c r="E76" i="14"/>
  <c r="D76" i="14"/>
  <c r="O75" i="14"/>
  <c r="G75" i="14"/>
  <c r="G76" i="14" s="1"/>
  <c r="M74" i="14"/>
  <c r="L74" i="14"/>
  <c r="K74" i="14"/>
  <c r="J74" i="14"/>
  <c r="I74" i="14"/>
  <c r="H74" i="14"/>
  <c r="E74" i="14"/>
  <c r="D74" i="14"/>
  <c r="O73" i="14"/>
  <c r="G73" i="14"/>
  <c r="G74" i="14" s="1"/>
  <c r="M72" i="14"/>
  <c r="L72" i="14"/>
  <c r="K72" i="14"/>
  <c r="J72" i="14"/>
  <c r="I72" i="14"/>
  <c r="H72" i="14"/>
  <c r="O72" i="14" s="1"/>
  <c r="E72" i="14"/>
  <c r="D72" i="14"/>
  <c r="O71" i="14"/>
  <c r="G71" i="14"/>
  <c r="G72" i="14" s="1"/>
  <c r="M70" i="14"/>
  <c r="L70" i="14"/>
  <c r="K70" i="14"/>
  <c r="J70" i="14"/>
  <c r="H70" i="14"/>
  <c r="E70" i="14"/>
  <c r="D70" i="14"/>
  <c r="O69" i="14"/>
  <c r="G69" i="14"/>
  <c r="F69" i="14"/>
  <c r="N69" i="14" s="1"/>
  <c r="G68" i="14"/>
  <c r="F68" i="14"/>
  <c r="I67" i="14"/>
  <c r="I70" i="14" s="1"/>
  <c r="G67" i="14"/>
  <c r="F67" i="14" s="1"/>
  <c r="O66" i="14"/>
  <c r="G66" i="14"/>
  <c r="F66" i="14" s="1"/>
  <c r="N66" i="14" s="1"/>
  <c r="O65" i="14"/>
  <c r="G65" i="14"/>
  <c r="F65" i="14" s="1"/>
  <c r="N65" i="14" s="1"/>
  <c r="G64" i="14"/>
  <c r="M63" i="14"/>
  <c r="L63" i="14"/>
  <c r="K63" i="14"/>
  <c r="J63" i="14"/>
  <c r="I63" i="14"/>
  <c r="H63" i="14"/>
  <c r="E63" i="14"/>
  <c r="D63" i="14"/>
  <c r="O62" i="14"/>
  <c r="G62" i="14"/>
  <c r="F62" i="14" s="1"/>
  <c r="N62" i="14" s="1"/>
  <c r="O61" i="14"/>
  <c r="G61" i="14"/>
  <c r="F61" i="14" s="1"/>
  <c r="M60" i="14"/>
  <c r="L60" i="14"/>
  <c r="K60" i="14"/>
  <c r="J60" i="14"/>
  <c r="I60" i="14"/>
  <c r="H60" i="14"/>
  <c r="E60" i="14"/>
  <c r="D60" i="14"/>
  <c r="O59" i="14"/>
  <c r="G59" i="14"/>
  <c r="F59" i="14" s="1"/>
  <c r="N59" i="14" s="1"/>
  <c r="G58" i="14"/>
  <c r="F58" i="14" s="1"/>
  <c r="O57" i="14"/>
  <c r="G57" i="14"/>
  <c r="F57" i="14" s="1"/>
  <c r="N57" i="14" s="1"/>
  <c r="O56" i="14"/>
  <c r="G56" i="14"/>
  <c r="F56" i="14" s="1"/>
  <c r="N56" i="14" s="1"/>
  <c r="G55" i="14"/>
  <c r="F55" i="14" s="1"/>
  <c r="G54" i="14"/>
  <c r="F54" i="14" s="1"/>
  <c r="F60" i="14" s="1"/>
  <c r="M53" i="14"/>
  <c r="L53" i="14"/>
  <c r="K53" i="14"/>
  <c r="J53" i="14"/>
  <c r="I53" i="14"/>
  <c r="H53" i="14"/>
  <c r="O53" i="14" s="1"/>
  <c r="E53" i="14"/>
  <c r="D53" i="14"/>
  <c r="G52" i="14"/>
  <c r="F52" i="14" s="1"/>
  <c r="O51" i="14"/>
  <c r="G51" i="14"/>
  <c r="F51" i="14" s="1"/>
  <c r="N51" i="14" s="1"/>
  <c r="O50" i="14"/>
  <c r="G50" i="14"/>
  <c r="F50" i="14" s="1"/>
  <c r="M49" i="14"/>
  <c r="L49" i="14"/>
  <c r="K49" i="14"/>
  <c r="J49" i="14"/>
  <c r="I49" i="14"/>
  <c r="H49" i="14"/>
  <c r="O48" i="14"/>
  <c r="G48" i="14"/>
  <c r="F48" i="14"/>
  <c r="N48" i="14" s="1"/>
  <c r="E48" i="14"/>
  <c r="E49" i="14" s="1"/>
  <c r="D48" i="14"/>
  <c r="D49" i="14" s="1"/>
  <c r="O47" i="14"/>
  <c r="G47" i="14"/>
  <c r="F47" i="14" s="1"/>
  <c r="N47" i="14" s="1"/>
  <c r="O46" i="14"/>
  <c r="G46" i="14"/>
  <c r="F46" i="14" s="1"/>
  <c r="N46" i="14" s="1"/>
  <c r="O45" i="14"/>
  <c r="G45" i="14"/>
  <c r="F45" i="14" s="1"/>
  <c r="M44" i="14"/>
  <c r="L44" i="14"/>
  <c r="K44" i="14"/>
  <c r="J44" i="14"/>
  <c r="I44" i="14"/>
  <c r="H44" i="14"/>
  <c r="O44" i="14" s="1"/>
  <c r="G44" i="14"/>
  <c r="E44" i="14"/>
  <c r="D44" i="14"/>
  <c r="O43" i="14"/>
  <c r="F43" i="14"/>
  <c r="F44" i="14" s="1"/>
  <c r="N44" i="14" s="1"/>
  <c r="M42" i="14"/>
  <c r="L42" i="14"/>
  <c r="K42" i="14"/>
  <c r="J42" i="14"/>
  <c r="I42" i="14"/>
  <c r="H42" i="14"/>
  <c r="E42" i="14"/>
  <c r="D42" i="14"/>
  <c r="O41" i="14"/>
  <c r="G41" i="14"/>
  <c r="F41" i="14"/>
  <c r="N41" i="14" s="1"/>
  <c r="O40" i="14"/>
  <c r="G40" i="14"/>
  <c r="F40" i="14" s="1"/>
  <c r="N40" i="14" s="1"/>
  <c r="G39" i="14"/>
  <c r="F39" i="14" s="1"/>
  <c r="O38" i="14"/>
  <c r="G38" i="14"/>
  <c r="F38" i="14"/>
  <c r="M37" i="14"/>
  <c r="L37" i="14"/>
  <c r="K37" i="14"/>
  <c r="J37" i="14"/>
  <c r="I37" i="14"/>
  <c r="H37" i="14"/>
  <c r="O37" i="14" s="1"/>
  <c r="E37" i="14"/>
  <c r="D37" i="14"/>
  <c r="O36" i="14"/>
  <c r="G36" i="14"/>
  <c r="G37" i="14" s="1"/>
  <c r="M35" i="14"/>
  <c r="L35" i="14"/>
  <c r="K35" i="14"/>
  <c r="J35" i="14"/>
  <c r="I35" i="14"/>
  <c r="H35" i="14"/>
  <c r="E35" i="14"/>
  <c r="D35" i="14"/>
  <c r="O34" i="14"/>
  <c r="G34" i="14"/>
  <c r="G35" i="14" s="1"/>
  <c r="M33" i="14"/>
  <c r="L33" i="14"/>
  <c r="K33" i="14"/>
  <c r="K77" i="14" s="1"/>
  <c r="J33" i="14"/>
  <c r="I33" i="14"/>
  <c r="H33" i="14"/>
  <c r="E33" i="14"/>
  <c r="D33" i="14"/>
  <c r="O30" i="14"/>
  <c r="G30" i="14"/>
  <c r="F30" i="14"/>
  <c r="N30" i="14" s="1"/>
  <c r="O29" i="14"/>
  <c r="G29" i="14"/>
  <c r="F29" i="14" s="1"/>
  <c r="N29" i="14" s="1"/>
  <c r="O28" i="14"/>
  <c r="G28" i="14"/>
  <c r="F28" i="14"/>
  <c r="N28" i="14" s="1"/>
  <c r="O27" i="14"/>
  <c r="G27" i="14"/>
  <c r="F27" i="14" s="1"/>
  <c r="N27" i="14" s="1"/>
  <c r="O26" i="14"/>
  <c r="G26" i="14"/>
  <c r="F26" i="14"/>
  <c r="N26" i="14" s="1"/>
  <c r="O25" i="14"/>
  <c r="G25" i="14"/>
  <c r="F25" i="14" s="1"/>
  <c r="N25" i="14" s="1"/>
  <c r="O24" i="14"/>
  <c r="G24" i="14"/>
  <c r="F24" i="14"/>
  <c r="N24" i="14" s="1"/>
  <c r="O23" i="14"/>
  <c r="G23" i="14"/>
  <c r="F23" i="14" s="1"/>
  <c r="N23" i="14" s="1"/>
  <c r="O22" i="14"/>
  <c r="G22" i="14"/>
  <c r="N22" i="14" s="1"/>
  <c r="O21" i="14"/>
  <c r="G21" i="14"/>
  <c r="F21" i="14" s="1"/>
  <c r="N21" i="14" s="1"/>
  <c r="O20" i="14"/>
  <c r="G20" i="14"/>
  <c r="F20" i="14" s="1"/>
  <c r="N20" i="14" s="1"/>
  <c r="O19" i="14"/>
  <c r="G19" i="14"/>
  <c r="F19" i="14" s="1"/>
  <c r="N19" i="14" s="1"/>
  <c r="O18" i="14"/>
  <c r="G18" i="14"/>
  <c r="N18" i="14" s="1"/>
  <c r="O17" i="14"/>
  <c r="G17" i="14"/>
  <c r="F17" i="14" s="1"/>
  <c r="N17" i="14" s="1"/>
  <c r="O16" i="14"/>
  <c r="G16" i="14"/>
  <c r="F16" i="14"/>
  <c r="N16" i="14" s="1"/>
  <c r="O15" i="14"/>
  <c r="G15" i="14"/>
  <c r="F15" i="14" s="1"/>
  <c r="N15" i="14" s="1"/>
  <c r="O14" i="14"/>
  <c r="G14" i="14"/>
  <c r="F14" i="14"/>
  <c r="N14" i="14" s="1"/>
  <c r="O13" i="14"/>
  <c r="G13" i="14"/>
  <c r="F13" i="14" s="1"/>
  <c r="N13" i="14" s="1"/>
  <c r="O12" i="14"/>
  <c r="G12" i="14"/>
  <c r="F12" i="14"/>
  <c r="N12" i="14" s="1"/>
  <c r="O11" i="14"/>
  <c r="G11" i="14"/>
  <c r="F11" i="14" s="1"/>
  <c r="N11" i="14" s="1"/>
  <c r="O10" i="14"/>
  <c r="G10" i="14"/>
  <c r="F10" i="14"/>
  <c r="N10" i="14" s="1"/>
  <c r="O9" i="14"/>
  <c r="G9" i="14"/>
  <c r="F9" i="14" s="1"/>
  <c r="N9" i="14" s="1"/>
  <c r="O8" i="14"/>
  <c r="G8" i="14"/>
  <c r="F8" i="14"/>
  <c r="N8" i="14" s="1"/>
  <c r="O7" i="14"/>
  <c r="G7" i="14"/>
  <c r="F7" i="14" s="1"/>
  <c r="N7" i="14" s="1"/>
  <c r="O6" i="14"/>
  <c r="G6" i="14"/>
  <c r="F6" i="14"/>
  <c r="N6" i="14" s="1"/>
  <c r="O5" i="14"/>
  <c r="G5" i="14"/>
  <c r="G33" i="14" s="1"/>
  <c r="F42" i="14" l="1"/>
  <c r="D77" i="14"/>
  <c r="O76" i="14"/>
  <c r="H77" i="14"/>
  <c r="J77" i="14"/>
  <c r="F5" i="14"/>
  <c r="N5" i="14" s="1"/>
  <c r="O33" i="14"/>
  <c r="O35" i="14"/>
  <c r="L77" i="14"/>
  <c r="F36" i="14"/>
  <c r="F37" i="14" s="1"/>
  <c r="G42" i="14"/>
  <c r="O42" i="14"/>
  <c r="O49" i="14"/>
  <c r="O60" i="14"/>
  <c r="O63" i="14"/>
  <c r="G70" i="14"/>
  <c r="G77" i="14" s="1"/>
  <c r="O74" i="14"/>
  <c r="E77" i="14"/>
  <c r="I77" i="14"/>
  <c r="M77" i="14"/>
  <c r="F49" i="14"/>
  <c r="N45" i="14"/>
  <c r="N37" i="14"/>
  <c r="F53" i="14"/>
  <c r="N50" i="14"/>
  <c r="F63" i="14"/>
  <c r="N61" i="14"/>
  <c r="O70" i="14"/>
  <c r="F33" i="14"/>
  <c r="N33" i="14" s="1"/>
  <c r="F34" i="14"/>
  <c r="N36" i="14"/>
  <c r="N38" i="14"/>
  <c r="G49" i="14"/>
  <c r="G53" i="14"/>
  <c r="G60" i="14"/>
  <c r="N60" i="14" s="1"/>
  <c r="G63" i="14"/>
  <c r="F71" i="14"/>
  <c r="F73" i="14"/>
  <c r="F75" i="14"/>
  <c r="O77" i="14"/>
  <c r="N43" i="14"/>
  <c r="F64" i="14"/>
  <c r="F70" i="14" s="1"/>
  <c r="N70" i="14" s="1"/>
  <c r="N42" i="14" l="1"/>
  <c r="F76" i="14"/>
  <c r="N75" i="14"/>
  <c r="F72" i="14"/>
  <c r="N72" i="14" s="1"/>
  <c r="N71" i="14"/>
  <c r="F74" i="14"/>
  <c r="N74" i="14" s="1"/>
  <c r="N73" i="14"/>
  <c r="F35" i="14"/>
  <c r="N35" i="14" s="1"/>
  <c r="N34" i="14"/>
  <c r="N63" i="14"/>
  <c r="N53" i="14"/>
  <c r="N49" i="14"/>
  <c r="F77" i="14" l="1"/>
  <c r="N77" i="14" s="1"/>
  <c r="N76" i="14"/>
  <c r="E46" i="11" l="1"/>
  <c r="F46" i="11" s="1"/>
  <c r="D46" i="11"/>
  <c r="C46" i="11"/>
  <c r="F45" i="11"/>
  <c r="F44" i="11"/>
  <c r="F43" i="11"/>
  <c r="F42" i="11"/>
  <c r="F41" i="11"/>
  <c r="F40" i="11"/>
  <c r="E39" i="11"/>
  <c r="D39" i="11"/>
  <c r="C39" i="11"/>
  <c r="F38" i="11"/>
  <c r="E37" i="11"/>
  <c r="F37" i="11" s="1"/>
  <c r="D37" i="11"/>
  <c r="C37" i="11"/>
  <c r="F36" i="11"/>
  <c r="E35" i="11"/>
  <c r="F35" i="11" s="1"/>
  <c r="D35" i="11"/>
  <c r="C35" i="11"/>
  <c r="F34" i="11"/>
  <c r="F33" i="11"/>
  <c r="F32" i="11"/>
  <c r="F31" i="11"/>
  <c r="E30" i="11"/>
  <c r="D30" i="11"/>
  <c r="C30" i="11"/>
  <c r="F29" i="11"/>
  <c r="F28" i="11"/>
  <c r="F27" i="11"/>
  <c r="F26" i="11"/>
  <c r="F25" i="11"/>
  <c r="F24" i="11"/>
  <c r="F23" i="11"/>
  <c r="E22" i="11"/>
  <c r="D22" i="11"/>
  <c r="F22" i="11" s="1"/>
  <c r="C22" i="11"/>
  <c r="F21" i="11"/>
  <c r="F20" i="11"/>
  <c r="F19" i="11"/>
  <c r="F18" i="11"/>
  <c r="E17" i="11"/>
  <c r="D17" i="11"/>
  <c r="C17" i="11"/>
  <c r="F16" i="11"/>
  <c r="F15" i="11"/>
  <c r="F14" i="11"/>
  <c r="F13" i="11"/>
  <c r="F12" i="11"/>
  <c r="F11" i="11"/>
  <c r="E10" i="11"/>
  <c r="D10" i="11"/>
  <c r="F10" i="11" s="1"/>
  <c r="C10" i="11"/>
  <c r="F9" i="11"/>
  <c r="F8" i="11"/>
  <c r="F7" i="11"/>
  <c r="E6" i="11"/>
  <c r="D6" i="11"/>
  <c r="D47" i="11" s="1"/>
  <c r="C6" i="11"/>
  <c r="C47" i="11" s="1"/>
  <c r="F5" i="11"/>
  <c r="F39" i="11" l="1"/>
  <c r="F6" i="11"/>
  <c r="F17" i="11"/>
  <c r="F30" i="11"/>
  <c r="E47" i="11"/>
  <c r="F47" i="11" s="1"/>
  <c r="P164" i="10" l="1"/>
  <c r="O164" i="10"/>
  <c r="N164" i="10"/>
  <c r="M164" i="10"/>
  <c r="L164" i="10"/>
  <c r="K164" i="10"/>
  <c r="I164" i="10"/>
  <c r="H164" i="10"/>
  <c r="G164" i="10"/>
  <c r="E164" i="10"/>
  <c r="D164" i="10"/>
  <c r="J163" i="10"/>
  <c r="J164" i="10" s="1"/>
  <c r="F163" i="10"/>
  <c r="F164" i="10" s="1"/>
  <c r="C163" i="10"/>
  <c r="C164" i="10" s="1"/>
  <c r="P159" i="10"/>
  <c r="O159" i="10"/>
  <c r="N159" i="10"/>
  <c r="M159" i="10"/>
  <c r="L159" i="10"/>
  <c r="K159" i="10"/>
  <c r="I159" i="10"/>
  <c r="H159" i="10"/>
  <c r="E159" i="10"/>
  <c r="D159" i="10"/>
  <c r="J158" i="10"/>
  <c r="F158" i="10"/>
  <c r="C158" i="10" s="1"/>
  <c r="J157" i="10"/>
  <c r="F157" i="10"/>
  <c r="C157" i="10"/>
  <c r="J156" i="10"/>
  <c r="F156" i="10"/>
  <c r="C156" i="10" s="1"/>
  <c r="J155" i="10"/>
  <c r="F155" i="10"/>
  <c r="C155" i="10"/>
  <c r="J154" i="10"/>
  <c r="G154" i="10"/>
  <c r="G159" i="10" s="1"/>
  <c r="J153" i="10"/>
  <c r="F153" i="10"/>
  <c r="C153" i="10" s="1"/>
  <c r="J152" i="10"/>
  <c r="F152" i="10"/>
  <c r="C152" i="10"/>
  <c r="J151" i="10"/>
  <c r="J159" i="10" s="1"/>
  <c r="F151" i="10"/>
  <c r="P149" i="10"/>
  <c r="O149" i="10"/>
  <c r="N149" i="10"/>
  <c r="M149" i="10"/>
  <c r="L149" i="10"/>
  <c r="K149" i="10"/>
  <c r="I149" i="10"/>
  <c r="H149" i="10"/>
  <c r="G149" i="10"/>
  <c r="E149" i="10"/>
  <c r="J148" i="10"/>
  <c r="F148" i="10"/>
  <c r="C148" i="10" s="1"/>
  <c r="J147" i="10"/>
  <c r="F147" i="10"/>
  <c r="C147" i="10"/>
  <c r="J146" i="10"/>
  <c r="F146" i="10"/>
  <c r="C146" i="10" s="1"/>
  <c r="J145" i="10"/>
  <c r="F145" i="10"/>
  <c r="C145" i="10"/>
  <c r="J144" i="10"/>
  <c r="F144" i="10"/>
  <c r="C144" i="10" s="1"/>
  <c r="J143" i="10"/>
  <c r="F143" i="10"/>
  <c r="C143" i="10"/>
  <c r="J142" i="10"/>
  <c r="F142" i="10"/>
  <c r="J141" i="10"/>
  <c r="F141" i="10"/>
  <c r="C141" i="10"/>
  <c r="J140" i="10"/>
  <c r="F140" i="10"/>
  <c r="C140" i="10" s="1"/>
  <c r="J139" i="10"/>
  <c r="F139" i="10"/>
  <c r="C139" i="10"/>
  <c r="J138" i="10"/>
  <c r="F138" i="10"/>
  <c r="C138" i="10" s="1"/>
  <c r="J137" i="10"/>
  <c r="F137" i="10"/>
  <c r="C137" i="10"/>
  <c r="J136" i="10"/>
  <c r="F136" i="10"/>
  <c r="C136" i="10" s="1"/>
  <c r="J135" i="10"/>
  <c r="F135" i="10"/>
  <c r="C135" i="10"/>
  <c r="J134" i="10"/>
  <c r="F134" i="10"/>
  <c r="C134" i="10" s="1"/>
  <c r="J133" i="10"/>
  <c r="F133" i="10"/>
  <c r="C133" i="10"/>
  <c r="J132" i="10"/>
  <c r="F132" i="10"/>
  <c r="C132" i="10" s="1"/>
  <c r="J131" i="10"/>
  <c r="F131" i="10"/>
  <c r="C131" i="10"/>
  <c r="J130" i="10"/>
  <c r="F130" i="10"/>
  <c r="C130" i="10" s="1"/>
  <c r="J129" i="10"/>
  <c r="F129" i="10"/>
  <c r="C129" i="10"/>
  <c r="J128" i="10"/>
  <c r="F128" i="10"/>
  <c r="C128" i="10" s="1"/>
  <c r="J127" i="10"/>
  <c r="F127" i="10"/>
  <c r="F149" i="10" s="1"/>
  <c r="D127" i="10"/>
  <c r="D149" i="10" s="1"/>
  <c r="P125" i="10"/>
  <c r="O125" i="10"/>
  <c r="N125" i="10"/>
  <c r="M125" i="10"/>
  <c r="L125" i="10"/>
  <c r="K125" i="10"/>
  <c r="I125" i="10"/>
  <c r="H125" i="10"/>
  <c r="G125" i="10"/>
  <c r="E125" i="10"/>
  <c r="D125" i="10"/>
  <c r="J124" i="10"/>
  <c r="F124" i="10"/>
  <c r="C124" i="10"/>
  <c r="J123" i="10"/>
  <c r="F123" i="10"/>
  <c r="C123" i="10" s="1"/>
  <c r="J122" i="10"/>
  <c r="F122" i="10"/>
  <c r="C122" i="10"/>
  <c r="J121" i="10"/>
  <c r="F121" i="10"/>
  <c r="C121" i="10" s="1"/>
  <c r="J120" i="10"/>
  <c r="F120" i="10"/>
  <c r="C120" i="10"/>
  <c r="J119" i="10"/>
  <c r="F119" i="10"/>
  <c r="C119" i="10" s="1"/>
  <c r="J118" i="10"/>
  <c r="F118" i="10"/>
  <c r="C118" i="10"/>
  <c r="J117" i="10"/>
  <c r="F117" i="10"/>
  <c r="C117" i="10" s="1"/>
  <c r="J116" i="10"/>
  <c r="F116" i="10"/>
  <c r="C116" i="10"/>
  <c r="J115" i="10"/>
  <c r="F115" i="10"/>
  <c r="C115" i="10" s="1"/>
  <c r="J114" i="10"/>
  <c r="F114" i="10"/>
  <c r="C114" i="10"/>
  <c r="J113" i="10"/>
  <c r="F113" i="10"/>
  <c r="C113" i="10" s="1"/>
  <c r="J112" i="10"/>
  <c r="F112" i="10"/>
  <c r="C112" i="10"/>
  <c r="J111" i="10"/>
  <c r="F111" i="10"/>
  <c r="C111" i="10" s="1"/>
  <c r="J110" i="10"/>
  <c r="F110" i="10"/>
  <c r="C110" i="10"/>
  <c r="J109" i="10"/>
  <c r="F109" i="10"/>
  <c r="C109" i="10" s="1"/>
  <c r="J108" i="10"/>
  <c r="F108" i="10"/>
  <c r="C108" i="10"/>
  <c r="J107" i="10"/>
  <c r="F107" i="10"/>
  <c r="C107" i="10" s="1"/>
  <c r="J106" i="10"/>
  <c r="F106" i="10"/>
  <c r="C106" i="10"/>
  <c r="J105" i="10"/>
  <c r="F105" i="10"/>
  <c r="C105" i="10" s="1"/>
  <c r="J104" i="10"/>
  <c r="F104" i="10"/>
  <c r="C104" i="10"/>
  <c r="J103" i="10"/>
  <c r="F103" i="10"/>
  <c r="C103" i="10" s="1"/>
  <c r="J102" i="10"/>
  <c r="F102" i="10"/>
  <c r="C102" i="10"/>
  <c r="J101" i="10"/>
  <c r="F101" i="10"/>
  <c r="C101" i="10" s="1"/>
  <c r="J100" i="10"/>
  <c r="F100" i="10"/>
  <c r="C100" i="10"/>
  <c r="J99" i="10"/>
  <c r="F99" i="10"/>
  <c r="C99" i="10" s="1"/>
  <c r="J98" i="10"/>
  <c r="F98" i="10"/>
  <c r="C98" i="10"/>
  <c r="J97" i="10"/>
  <c r="F97" i="10"/>
  <c r="C97" i="10" s="1"/>
  <c r="J96" i="10"/>
  <c r="F96" i="10"/>
  <c r="C96" i="10"/>
  <c r="J95" i="10"/>
  <c r="F95" i="10"/>
  <c r="C95" i="10" s="1"/>
  <c r="J94" i="10"/>
  <c r="F94" i="10"/>
  <c r="C94" i="10"/>
  <c r="J93" i="10"/>
  <c r="F93" i="10"/>
  <c r="C93" i="10" s="1"/>
  <c r="J92" i="10"/>
  <c r="F92" i="10"/>
  <c r="C92" i="10"/>
  <c r="J91" i="10"/>
  <c r="F91" i="10"/>
  <c r="C91" i="10" s="1"/>
  <c r="J90" i="10"/>
  <c r="F90" i="10"/>
  <c r="C90" i="10"/>
  <c r="J89" i="10"/>
  <c r="F89" i="10"/>
  <c r="C89" i="10" s="1"/>
  <c r="J88" i="10"/>
  <c r="F88" i="10"/>
  <c r="C88" i="10"/>
  <c r="J87" i="10"/>
  <c r="F87" i="10"/>
  <c r="C87" i="10" s="1"/>
  <c r="J86" i="10"/>
  <c r="F86" i="10"/>
  <c r="C86" i="10"/>
  <c r="J85" i="10"/>
  <c r="F85" i="10"/>
  <c r="C85" i="10" s="1"/>
  <c r="J84" i="10"/>
  <c r="F84" i="10"/>
  <c r="C84" i="10"/>
  <c r="J83" i="10"/>
  <c r="F83" i="10"/>
  <c r="C83" i="10" s="1"/>
  <c r="J82" i="10"/>
  <c r="F82" i="10"/>
  <c r="C82" i="10"/>
  <c r="J81" i="10"/>
  <c r="F81" i="10"/>
  <c r="C81" i="10" s="1"/>
  <c r="J80" i="10"/>
  <c r="F80" i="10"/>
  <c r="C80" i="10"/>
  <c r="J79" i="10"/>
  <c r="F79" i="10"/>
  <c r="C79" i="10" s="1"/>
  <c r="J78" i="10"/>
  <c r="F78" i="10"/>
  <c r="C78" i="10"/>
  <c r="J77" i="10"/>
  <c r="F77" i="10"/>
  <c r="C77" i="10" s="1"/>
  <c r="J76" i="10"/>
  <c r="F76" i="10"/>
  <c r="C76" i="10"/>
  <c r="J75" i="10"/>
  <c r="F75" i="10"/>
  <c r="C75" i="10" s="1"/>
  <c r="J74" i="10"/>
  <c r="F74" i="10"/>
  <c r="C74" i="10"/>
  <c r="J73" i="10"/>
  <c r="F73" i="10"/>
  <c r="C73" i="10" s="1"/>
  <c r="J72" i="10"/>
  <c r="F72" i="10"/>
  <c r="C72" i="10"/>
  <c r="J71" i="10"/>
  <c r="F71" i="10"/>
  <c r="C71" i="10" s="1"/>
  <c r="J70" i="10"/>
  <c r="F70" i="10"/>
  <c r="C70" i="10"/>
  <c r="J69" i="10"/>
  <c r="F69" i="10"/>
  <c r="C69" i="10" s="1"/>
  <c r="J68" i="10"/>
  <c r="F68" i="10"/>
  <c r="C68" i="10"/>
  <c r="J67" i="10"/>
  <c r="F67" i="10"/>
  <c r="C67" i="10" s="1"/>
  <c r="J66" i="10"/>
  <c r="F66" i="10"/>
  <c r="C66" i="10"/>
  <c r="J65" i="10"/>
  <c r="F65" i="10"/>
  <c r="C65" i="10" s="1"/>
  <c r="J64" i="10"/>
  <c r="F64" i="10"/>
  <c r="C64" i="10"/>
  <c r="J63" i="10"/>
  <c r="F63" i="10"/>
  <c r="C63" i="10" s="1"/>
  <c r="J62" i="10"/>
  <c r="F62" i="10"/>
  <c r="C62" i="10"/>
  <c r="J61" i="10"/>
  <c r="F61" i="10"/>
  <c r="C61" i="10" s="1"/>
  <c r="J60" i="10"/>
  <c r="F60" i="10"/>
  <c r="C60" i="10"/>
  <c r="J59" i="10"/>
  <c r="F59" i="10"/>
  <c r="C59" i="10" s="1"/>
  <c r="J58" i="10"/>
  <c r="F58" i="10"/>
  <c r="C58" i="10"/>
  <c r="J57" i="10"/>
  <c r="F57" i="10"/>
  <c r="C57" i="10" s="1"/>
  <c r="J56" i="10"/>
  <c r="F56" i="10"/>
  <c r="C56" i="10"/>
  <c r="J55" i="10"/>
  <c r="F55" i="10"/>
  <c r="C55" i="10" s="1"/>
  <c r="J54" i="10"/>
  <c r="F54" i="10"/>
  <c r="C54" i="10"/>
  <c r="J53" i="10"/>
  <c r="F53" i="10"/>
  <c r="C53" i="10" s="1"/>
  <c r="J52" i="10"/>
  <c r="J125" i="10" s="1"/>
  <c r="F52" i="10"/>
  <c r="F125" i="10" s="1"/>
  <c r="C52" i="10"/>
  <c r="C125" i="10" s="1"/>
  <c r="P50" i="10"/>
  <c r="O50" i="10"/>
  <c r="N50" i="10"/>
  <c r="M50" i="10"/>
  <c r="L50" i="10"/>
  <c r="K50" i="10"/>
  <c r="I50" i="10"/>
  <c r="H50" i="10"/>
  <c r="G50" i="10"/>
  <c r="E50" i="10"/>
  <c r="D50" i="10"/>
  <c r="J49" i="10"/>
  <c r="F49" i="10"/>
  <c r="C49" i="10" s="1"/>
  <c r="J48" i="10"/>
  <c r="F48" i="10"/>
  <c r="C48" i="10"/>
  <c r="J47" i="10"/>
  <c r="F47" i="10"/>
  <c r="C47" i="10" s="1"/>
  <c r="J46" i="10"/>
  <c r="F46" i="10"/>
  <c r="C46" i="10"/>
  <c r="J45" i="10"/>
  <c r="F45" i="10"/>
  <c r="C45" i="10" s="1"/>
  <c r="J44" i="10"/>
  <c r="F44" i="10"/>
  <c r="C44" i="10"/>
  <c r="J43" i="10"/>
  <c r="F43" i="10"/>
  <c r="C43" i="10" s="1"/>
  <c r="J42" i="10"/>
  <c r="F42" i="10"/>
  <c r="C42" i="10"/>
  <c r="J41" i="10"/>
  <c r="F41" i="10"/>
  <c r="J40" i="10"/>
  <c r="F40" i="10"/>
  <c r="C40" i="10"/>
  <c r="J39" i="10"/>
  <c r="F39" i="10"/>
  <c r="C39" i="10" s="1"/>
  <c r="J38" i="10"/>
  <c r="F38" i="10"/>
  <c r="C38" i="10"/>
  <c r="J37" i="10"/>
  <c r="J50" i="10" s="1"/>
  <c r="F37" i="10"/>
  <c r="P35" i="10"/>
  <c r="O35" i="10"/>
  <c r="N35" i="10"/>
  <c r="M35" i="10"/>
  <c r="L35" i="10"/>
  <c r="K35" i="10"/>
  <c r="J35" i="10"/>
  <c r="I35" i="10"/>
  <c r="H35" i="10"/>
  <c r="G35" i="10"/>
  <c r="F35" i="10"/>
  <c r="E35" i="10"/>
  <c r="D35" i="10"/>
  <c r="J34" i="10"/>
  <c r="F34" i="10"/>
  <c r="C34" i="10"/>
  <c r="C35" i="10" s="1"/>
  <c r="P32" i="10"/>
  <c r="O32" i="10"/>
  <c r="N32" i="10"/>
  <c r="M32" i="10"/>
  <c r="L32" i="10"/>
  <c r="K32" i="10"/>
  <c r="I32" i="10"/>
  <c r="H32" i="10"/>
  <c r="G32" i="10"/>
  <c r="E32" i="10"/>
  <c r="D32" i="10"/>
  <c r="J31" i="10"/>
  <c r="F31" i="10"/>
  <c r="C31" i="10" s="1"/>
  <c r="J30" i="10"/>
  <c r="F30" i="10"/>
  <c r="C30" i="10"/>
  <c r="J29" i="10"/>
  <c r="F29" i="10"/>
  <c r="C29" i="10" s="1"/>
  <c r="J28" i="10"/>
  <c r="F28" i="10"/>
  <c r="C28" i="10"/>
  <c r="J27" i="10"/>
  <c r="F27" i="10"/>
  <c r="C27" i="10" s="1"/>
  <c r="J26" i="10"/>
  <c r="F26" i="10"/>
  <c r="C26" i="10"/>
  <c r="J25" i="10"/>
  <c r="F25" i="10"/>
  <c r="C25" i="10" s="1"/>
  <c r="J24" i="10"/>
  <c r="F24" i="10"/>
  <c r="C24" i="10"/>
  <c r="J23" i="10"/>
  <c r="F23" i="10"/>
  <c r="C23" i="10" s="1"/>
  <c r="J22" i="10"/>
  <c r="C22" i="10" s="1"/>
  <c r="F22" i="10"/>
  <c r="J21" i="10"/>
  <c r="F21" i="10"/>
  <c r="P19" i="10"/>
  <c r="O19" i="10"/>
  <c r="N19" i="10"/>
  <c r="M19" i="10"/>
  <c r="L19" i="10"/>
  <c r="K19" i="10"/>
  <c r="I19" i="10"/>
  <c r="H19" i="10"/>
  <c r="G19" i="10"/>
  <c r="E19" i="10"/>
  <c r="D19" i="10"/>
  <c r="J18" i="10"/>
  <c r="J19" i="10" s="1"/>
  <c r="F18" i="10"/>
  <c r="C18" i="10"/>
  <c r="J17" i="10"/>
  <c r="F17" i="10"/>
  <c r="C17" i="10" s="1"/>
  <c r="C19" i="10" s="1"/>
  <c r="P15" i="10"/>
  <c r="O15" i="10"/>
  <c r="N15" i="10"/>
  <c r="M15" i="10"/>
  <c r="L15" i="10"/>
  <c r="K15" i="10"/>
  <c r="I15" i="10"/>
  <c r="H15" i="10"/>
  <c r="G15" i="10"/>
  <c r="E15" i="10"/>
  <c r="D15" i="10"/>
  <c r="J14" i="10"/>
  <c r="F14" i="10"/>
  <c r="C14" i="10"/>
  <c r="J13" i="10"/>
  <c r="J15" i="10" s="1"/>
  <c r="F13" i="10"/>
  <c r="F15" i="10" s="1"/>
  <c r="P11" i="10"/>
  <c r="P161" i="10" s="1"/>
  <c r="O11" i="10"/>
  <c r="O161" i="10" s="1"/>
  <c r="N11" i="10"/>
  <c r="N161" i="10" s="1"/>
  <c r="M11" i="10"/>
  <c r="M161" i="10" s="1"/>
  <c r="L11" i="10"/>
  <c r="L161" i="10" s="1"/>
  <c r="K11" i="10"/>
  <c r="K161" i="10" s="1"/>
  <c r="I11" i="10"/>
  <c r="I161" i="10" s="1"/>
  <c r="H11" i="10"/>
  <c r="H161" i="10" s="1"/>
  <c r="G11" i="10"/>
  <c r="G161" i="10" s="1"/>
  <c r="E11" i="10"/>
  <c r="E161" i="10" s="1"/>
  <c r="D11" i="10"/>
  <c r="D161" i="10" s="1"/>
  <c r="J10" i="10"/>
  <c r="F10" i="10"/>
  <c r="C10" i="10"/>
  <c r="J9" i="10"/>
  <c r="F9" i="10"/>
  <c r="C9" i="10" s="1"/>
  <c r="J8" i="10"/>
  <c r="C8" i="10" s="1"/>
  <c r="F8" i="10"/>
  <c r="F11" i="10" s="1"/>
  <c r="J149" i="10" l="1"/>
  <c r="C142" i="10"/>
  <c r="C41" i="10"/>
  <c r="C11" i="10"/>
  <c r="J11" i="10"/>
  <c r="F32" i="10"/>
  <c r="C21" i="10"/>
  <c r="C32" i="10" s="1"/>
  <c r="C13" i="10"/>
  <c r="C15" i="10" s="1"/>
  <c r="F19" i="10"/>
  <c r="J32" i="10"/>
  <c r="F50" i="10"/>
  <c r="C37" i="10"/>
  <c r="C151" i="10"/>
  <c r="F154" i="10"/>
  <c r="C154" i="10" s="1"/>
  <c r="C127" i="10"/>
  <c r="C149" i="10" s="1"/>
  <c r="C50" i="10" l="1"/>
  <c r="C161" i="10" s="1"/>
  <c r="F161" i="10"/>
  <c r="C159" i="10"/>
  <c r="F159" i="10"/>
  <c r="J161" i="10"/>
</calcChain>
</file>

<file path=xl/sharedStrings.xml><?xml version="1.0" encoding="utf-8"?>
<sst xmlns="http://schemas.openxmlformats.org/spreadsheetml/2006/main" count="17656" uniqueCount="4666">
  <si>
    <t>VÝDAJE PO KONSOLIDACI</t>
  </si>
  <si>
    <t xml:space="preserve">Výdaje celkem        </t>
  </si>
  <si>
    <t xml:space="preserve">Konsolidace výdajů   </t>
  </si>
  <si>
    <t xml:space="preserve">Běžné výdaje celkem  </t>
  </si>
  <si>
    <t>Skupina 6 - Všeobecná veřejná správa a služby - celkem</t>
  </si>
  <si>
    <t>Činnost regionálních rad</t>
  </si>
  <si>
    <t>Činnost regionální správy</t>
  </si>
  <si>
    <t>Zastupitelstva krajů</t>
  </si>
  <si>
    <t>Skupina 5 - Bezpečnost státu a právní ochrana - celkem</t>
  </si>
  <si>
    <t>Požární ochrana - dobrovolná část</t>
  </si>
  <si>
    <t>Požární ochrana - profesionální část</t>
  </si>
  <si>
    <t>Bezpečnost a veřejný pořádek</t>
  </si>
  <si>
    <t>Záležitosti krizového řízení jinde nezařazené</t>
  </si>
  <si>
    <t>Ochrana obyvatelstva</t>
  </si>
  <si>
    <t>Skupina 4 - Sociální věci a politika zaměstnanosti - celkem</t>
  </si>
  <si>
    <t>Chráněné bydlení</t>
  </si>
  <si>
    <t>Domovy pro seniory</t>
  </si>
  <si>
    <t>Zařízení pro výkon pěstounské péče</t>
  </si>
  <si>
    <t>Ústavy péče pro mládež</t>
  </si>
  <si>
    <t>Skupina 3 - Služby pro obyvatelstvo - celkem</t>
  </si>
  <si>
    <t>Ostatní ekologické záležitosti</t>
  </si>
  <si>
    <t>Ostatní správa v ochraně životního prostředí</t>
  </si>
  <si>
    <t>Protierozní, protilavinová a protipožární ochrana</t>
  </si>
  <si>
    <t>Ostatní nakládání s odpady</t>
  </si>
  <si>
    <t>Ostatní činnosti k ochraně ovzduší</t>
  </si>
  <si>
    <t>Územní rozvoj</t>
  </si>
  <si>
    <t>Územní plánování</t>
  </si>
  <si>
    <t>Ostatní činnost ve zdravotnictví</t>
  </si>
  <si>
    <t>Zdravotnická záchranná služba</t>
  </si>
  <si>
    <t>Odborné léčebné ústavy</t>
  </si>
  <si>
    <t>Ostatní nemocnice</t>
  </si>
  <si>
    <t>Fakultní nemocnice</t>
  </si>
  <si>
    <t>Činnosti muzeí a galerií</t>
  </si>
  <si>
    <t>Divadelní činnost</t>
  </si>
  <si>
    <t>Ostatní záležitosti vzdělávání</t>
  </si>
  <si>
    <t>Základní umělecké školy</t>
  </si>
  <si>
    <t>Ostatní školní stravování</t>
  </si>
  <si>
    <t>Speciální střední školy</t>
  </si>
  <si>
    <t>Střední odborná učiliště a učiliště</t>
  </si>
  <si>
    <t>Střední odborné školy</t>
  </si>
  <si>
    <t>Gymnázia</t>
  </si>
  <si>
    <t>Speciální základní školy</t>
  </si>
  <si>
    <t>Speciální předškolní zařízení</t>
  </si>
  <si>
    <t>Skupina 2 - Průmyslová a ostatní odvětví hospodářství - celkem</t>
  </si>
  <si>
    <t>Ostatní záležitosti vodního hospodářství</t>
  </si>
  <si>
    <t>Ostatní záležitosti v dopravě</t>
  </si>
  <si>
    <t>Letiště</t>
  </si>
  <si>
    <t>Ostatní záležitosti pozemních komunikací</t>
  </si>
  <si>
    <t>Silnice</t>
  </si>
  <si>
    <t>Cestovní ruch</t>
  </si>
  <si>
    <t>Skupina 1 - Zemědělství, lesní hospodářství a rybářství - celkem</t>
  </si>
  <si>
    <t>Celospolečenské funkce lesů</t>
  </si>
  <si>
    <t>% plnění UR</t>
  </si>
  <si>
    <t>Skutečnost</t>
  </si>
  <si>
    <t>Upravený rozpočet</t>
  </si>
  <si>
    <t>Schválený rozpočet</t>
  </si>
  <si>
    <t>Text</t>
  </si>
  <si>
    <t>Položka</t>
  </si>
  <si>
    <t>OdPa</t>
  </si>
  <si>
    <t>v tis. Kč</t>
  </si>
  <si>
    <t>Kapitálové výdaje</t>
  </si>
  <si>
    <t>Převody vlastním rozpočtovým účtům</t>
  </si>
  <si>
    <t>Ostatní převody vlastním fondům</t>
  </si>
  <si>
    <t>5349</t>
  </si>
  <si>
    <t>5345</t>
  </si>
  <si>
    <t>Převody FKSP a sociálnímu fondu obcí a krajů</t>
  </si>
  <si>
    <t>5342</t>
  </si>
  <si>
    <t>Finanční vypořádání minulých let</t>
  </si>
  <si>
    <t>Ostatní finanční operace</t>
  </si>
  <si>
    <t>Pojištění funkčně nespecifikované</t>
  </si>
  <si>
    <t>Obecné příjmy a výdaje z finančních operací</t>
  </si>
  <si>
    <t>Mezinárodní spolupráce (jinde nezařazená)</t>
  </si>
  <si>
    <t>Rozvojová zahraniční pomoc</t>
  </si>
  <si>
    <t>Volby do Evropského parlamentu</t>
  </si>
  <si>
    <t>Ostatní správa v oblasti krizového řízení</t>
  </si>
  <si>
    <t>Ostatní služby a činnosti v oblasti sociální péče</t>
  </si>
  <si>
    <t>Denní stacionáře a centra denních služeb</t>
  </si>
  <si>
    <t>Ostatní sociální péče a pomoc rodině a manželství</t>
  </si>
  <si>
    <t>Ostatní sociální péče a pomoc dětem a mládeži</t>
  </si>
  <si>
    <t>Zařízení pro děti vyžadující okamžitou pomoc</t>
  </si>
  <si>
    <t>Ekologická výchova a osvěta</t>
  </si>
  <si>
    <t>Protiradonová opatření</t>
  </si>
  <si>
    <t>Ostatní činnosti k ochraně přírody a krajiny</t>
  </si>
  <si>
    <t>Chráněné části přírody</t>
  </si>
  <si>
    <t>Ochrana druhů a stanovišť</t>
  </si>
  <si>
    <t>Využívání a zneškodňování nebezpečných odpadů</t>
  </si>
  <si>
    <t>Monitoring ochrany ovzduší</t>
  </si>
  <si>
    <t>Ostatní speciální zdravotnická péče</t>
  </si>
  <si>
    <t>Ostatní ústavní péče</t>
  </si>
  <si>
    <t>Využití volného času dětí a mládeže</t>
  </si>
  <si>
    <t>Ostatní tělovýchovná činnost</t>
  </si>
  <si>
    <t>Ostatní záležitosti sdělovacích prostředků</t>
  </si>
  <si>
    <t>Rozhlas a televize</t>
  </si>
  <si>
    <t>Zachování a obnova kulturních památek</t>
  </si>
  <si>
    <t>Ostatní záležitosti kultury</t>
  </si>
  <si>
    <t>Vydavatelská činnost</t>
  </si>
  <si>
    <t>Činnosti knihovnické</t>
  </si>
  <si>
    <t>Hudební činnost</t>
  </si>
  <si>
    <t>Mezinárodní spolupráce ve vzdělávání</t>
  </si>
  <si>
    <t>Vyšší odborné školy</t>
  </si>
  <si>
    <t>Domovy mládeže</t>
  </si>
  <si>
    <t>Internáty</t>
  </si>
  <si>
    <t>Školní družiny a kluby</t>
  </si>
  <si>
    <t>Konzervatoře</t>
  </si>
  <si>
    <t>První stupeň základních škol</t>
  </si>
  <si>
    <t>Základní školy</t>
  </si>
  <si>
    <t>Předškolní zařízení</t>
  </si>
  <si>
    <t>Ostatní správa ve vodním hospodářství</t>
  </si>
  <si>
    <t>Provoz veřejné železniční dopravy</t>
  </si>
  <si>
    <t>Železniční dráhy</t>
  </si>
  <si>
    <t>Bezpečnost silničního provozu</t>
  </si>
  <si>
    <t>Provoz veřejné silniční dopravy</t>
  </si>
  <si>
    <t>Vnitřní obchod</t>
  </si>
  <si>
    <t>Podpora podnikání a inovací</t>
  </si>
  <si>
    <t>Ostatní záležitosti těžeb.průmyslu a energetiky</t>
  </si>
  <si>
    <t>Úspora energie a obnovitelné zdroje</t>
  </si>
  <si>
    <t>Rybářství</t>
  </si>
  <si>
    <t>Ostatní záležitosti lesního hospodářství</t>
  </si>
  <si>
    <t>Běžné výdaje</t>
  </si>
  <si>
    <t>VÝDAJE</t>
  </si>
  <si>
    <t>PLNĚNÍ ROZPOČTU MORAVSKOSLEZSKÉHO KRAJE K 31. 12. 2014</t>
  </si>
  <si>
    <t>Neinvestiční transfery nefinančním podnikatelským subjektům - právnickým osobám</t>
  </si>
  <si>
    <t xml:space="preserve">Ostatní neinvestiční transfery veřejným rozpočtům územní úrovně </t>
  </si>
  <si>
    <t>Účelové neinvestiční transfery fyzickým osobám</t>
  </si>
  <si>
    <t>Neinvestiční transfery nefinančním podnikatelským subjektům - fyzickým osobám</t>
  </si>
  <si>
    <t>Ostatní neinvestiční transfery neziskovým a podobným organizacím</t>
  </si>
  <si>
    <t>Neinvestiční transfery obcím</t>
  </si>
  <si>
    <t xml:space="preserve">Neinvestiční transfery spolkům </t>
  </si>
  <si>
    <t>Ostatní zemědělská a potravinářská činnost a rozvoj</t>
  </si>
  <si>
    <t>Záležitosti průmyslu, stavebnictví, obchodu a služeb jinde nezařazené</t>
  </si>
  <si>
    <t>Mezinárodní spolupráce v průmyslu, stavebnictví, obchodu a službách</t>
  </si>
  <si>
    <t>Ostatní záležitosti předškolní výchovy a základního vzdělávání</t>
  </si>
  <si>
    <t>Střediska praktického vyučování a školní hospodářství</t>
  </si>
  <si>
    <t>Školní stravování při předškolním a základním vzdělávání</t>
  </si>
  <si>
    <t>Zařízení výchovného poradenství a preventivně výchovné péče</t>
  </si>
  <si>
    <t>Ostatní zařízení související s výchovou a vzděláváním mládeže</t>
  </si>
  <si>
    <t>Filmová tvorba, distribuce, kina a shromažďování audiovizuálních archiválií</t>
  </si>
  <si>
    <t>Pořízení, zachování a obnova hodnot místního kulturního, národního a historického povědomí</t>
  </si>
  <si>
    <t>Ostatní záležitosti ochrany památek a péče o kulturní dědictví</t>
  </si>
  <si>
    <t>Mezinárodní spolupráce v kultuře, církvích a sdělovacích prostředcích</t>
  </si>
  <si>
    <t>Ostatní záležitosti kultury, církví a sdělovacích prostředků</t>
  </si>
  <si>
    <t>Prevence před drogami, alkoholem, nikotinem a jinými závislostmi</t>
  </si>
  <si>
    <t>Komunální služby a územní rozvoj jinde nezařazené</t>
  </si>
  <si>
    <t>Ostatní činnosti související se službami pro obyvatelstvo</t>
  </si>
  <si>
    <t>Odborné sociální poradenství</t>
  </si>
  <si>
    <t>Základní sociální poradenství</t>
  </si>
  <si>
    <t>Ostatní výdaje související se sociálním poradenstvím</t>
  </si>
  <si>
    <t>Sociální péče a pomoc přistěhovalcům a vybraným etnikům</t>
  </si>
  <si>
    <t>Ostatní sociální péče a pomoc ostatním skupinám obyvatelstva</t>
  </si>
  <si>
    <t>Osobní asistence, pečovatelská služba a podpora samostatného bydlení</t>
  </si>
  <si>
    <t>Domovy pro osoby se zdravotním postižením a domovy se zvláštním režimem</t>
  </si>
  <si>
    <t>Sociální služby poskytované ve zdravotnických zařízeních ústavní péče</t>
  </si>
  <si>
    <t>Raná péče a sociálně aktivizační služby pro rodiny s dětmi</t>
  </si>
  <si>
    <t>Ostatní služby a činnosti v oblasti sociální prevence</t>
  </si>
  <si>
    <t>Ostatní záležitosti sociálních věcí a politiky zaměstnanosti</t>
  </si>
  <si>
    <t>Operační a informační střediska integrovaného záchranného systému</t>
  </si>
  <si>
    <t>Mezinárodní spolupráce v oblasti požární ochrany a integrovaném záchranném systému</t>
  </si>
  <si>
    <t>Ostatní záležitosti požární ochrany a integrovaného záchranného systému</t>
  </si>
  <si>
    <t>Volby do zastupitelstev územních samosprávných celků</t>
  </si>
  <si>
    <t>Ostatní činnosti jinde nezařazené</t>
  </si>
  <si>
    <t>Kapitálové výdaje celkem</t>
  </si>
  <si>
    <t>Neinvestiční transfery obecně prospěšným společnostem</t>
  </si>
  <si>
    <t>Neinvestiční příspěvky zřízeným příspěvkovým organizacím</t>
  </si>
  <si>
    <t>Nákup ostatních služeb</t>
  </si>
  <si>
    <t>Konzultační, poradenské a právní služby</t>
  </si>
  <si>
    <t>Neinvestiční půjčené prostředky nefinančním podnikatelským subjektům - fyzickým osobám</t>
  </si>
  <si>
    <t>Knihy, učební pomůcky a tisk</t>
  </si>
  <si>
    <t>Drobný hmotný dlouhodobý majetek</t>
  </si>
  <si>
    <t>Nákup materiálu jinde nezařazený</t>
  </si>
  <si>
    <t>Nájemné</t>
  </si>
  <si>
    <t>Pohoštění</t>
  </si>
  <si>
    <t>Platy zaměstnanců v pracovním poměru</t>
  </si>
  <si>
    <t>Ostatní osobní výdaje</t>
  </si>
  <si>
    <t>Povinné pojistné na sociální zabezpečení a příspěvek na státní politiku zaměstnanosti</t>
  </si>
  <si>
    <t>Povinné pojistné na veřejné zdravotní pojištění</t>
  </si>
  <si>
    <t>Povinné pojistné na úrazové pojištění</t>
  </si>
  <si>
    <t>Odměny za užití duševního vlastnictví</t>
  </si>
  <si>
    <t>Služby peněžních ústavů</t>
  </si>
  <si>
    <t>Služby školení a vzdělávání</t>
  </si>
  <si>
    <t xml:space="preserve">Zpracování dat a služby související s informačními a komunikačními technologiemi </t>
  </si>
  <si>
    <t>Opravy a udržování</t>
  </si>
  <si>
    <t>Cestovné (tuzemské i zahraniční)</t>
  </si>
  <si>
    <t>Ostatní nákupy jinde nezařazené</t>
  </si>
  <si>
    <t>Věcné dary</t>
  </si>
  <si>
    <t>Ostatní neinvestiční transfery podnikatelským subjektům</t>
  </si>
  <si>
    <t>Neinvestiční transfery krajům</t>
  </si>
  <si>
    <t>Neinvestiční transfery cizím příspěvkovým organizacím</t>
  </si>
  <si>
    <t>Platby daní a poplatků státnímu rozpočtu</t>
  </si>
  <si>
    <t>Neinvestiční transfery obyvatelstvu nemající charakter daru</t>
  </si>
  <si>
    <t>Neinvestiční transfery mezinárodním organizacím</t>
  </si>
  <si>
    <t>Úhrada sankcí jiným rozpočtům</t>
  </si>
  <si>
    <t>Výdaje na dopravní územní obslužnost</t>
  </si>
  <si>
    <t>Ostatní neinvestiční výdaje jinde nezařazené</t>
  </si>
  <si>
    <t>Neinvestiční transfery zřízeným příspěvkovým organizacím</t>
  </si>
  <si>
    <t>Pohonné hmoty a maziva</t>
  </si>
  <si>
    <t xml:space="preserve">Programové vybavení </t>
  </si>
  <si>
    <t>Služby telekomunikací a radiokomunikací</t>
  </si>
  <si>
    <t>Neinvestiční transfery církvím a náboženským společnostem</t>
  </si>
  <si>
    <t>Neinvestiční transfery vysokým školám</t>
  </si>
  <si>
    <t>Náhrady mezd v době nemoci</t>
  </si>
  <si>
    <t>Dary obyvatelstvu</t>
  </si>
  <si>
    <t>Neinvestiční půjčené prostředky zřízeným příspěvkovým organizacím</t>
  </si>
  <si>
    <t>Prádlo, oděv a obuv</t>
  </si>
  <si>
    <t>Neinvestiční nedotační transfery neziskovým a podobným organizacím</t>
  </si>
  <si>
    <t>Poskytnuté neinvestiční příspěvky a náhrady (část)</t>
  </si>
  <si>
    <t>Neinvestiční transfery veřejným výzkumným institucím</t>
  </si>
  <si>
    <t>Úroky vlastní</t>
  </si>
  <si>
    <t>Studená voda</t>
  </si>
  <si>
    <t>Teplo</t>
  </si>
  <si>
    <t>Elektrická energie</t>
  </si>
  <si>
    <t>Neinvestiční nedotační transfery podnikatelským subjektům</t>
  </si>
  <si>
    <t>Platby daní a poplatků krajům, obcím a státním fondům</t>
  </si>
  <si>
    <t>Ostatní neinvestiční transfery do zahraničí</t>
  </si>
  <si>
    <t xml:space="preserve">Poštovní služby </t>
  </si>
  <si>
    <t>Účastnické poplatky na konference</t>
  </si>
  <si>
    <t>Ostatní neinvestiční transfery obyvatelstvu</t>
  </si>
  <si>
    <t>Ochranné pomůcky</t>
  </si>
  <si>
    <t>Ostatní neinvestiční transfery jiným veřejným rozpočtům</t>
  </si>
  <si>
    <t>Ostatní platy</t>
  </si>
  <si>
    <t>Odměny členů zastupitelstev obcí a krajů</t>
  </si>
  <si>
    <t>Ostatní platby za provedenou práci jinde nezařazené</t>
  </si>
  <si>
    <t>Ostatní povinné pojistné placené zaměstnavatelem</t>
  </si>
  <si>
    <t>Kursové rozdíly ve výdajích</t>
  </si>
  <si>
    <t>Nespecifikované rezervy</t>
  </si>
  <si>
    <t>Odstupné</t>
  </si>
  <si>
    <t>Potraviny</t>
  </si>
  <si>
    <t>Léky a zdravotnický materiál</t>
  </si>
  <si>
    <t>Ostatní poskytované zálohy a jistiny</t>
  </si>
  <si>
    <t>Odvody za neplnění povinnosti zaměstnávat zdravotně postižené</t>
  </si>
  <si>
    <t>Nákup kolků</t>
  </si>
  <si>
    <t>Neinvestiční transfery regionálním radám</t>
  </si>
  <si>
    <t>Peněžní dary do zahraničí</t>
  </si>
  <si>
    <t>Úrokové výdaje na finanční deriváty k vlastním dluhopisům</t>
  </si>
  <si>
    <t>Úrokové výdaje na finanční deriváty kromě k vlastním dluhopisům</t>
  </si>
  <si>
    <t>Vratky veřejným rozpočtům ústřední úrovně transferů poskytnutých v minulých rozpočtových obdobích</t>
  </si>
  <si>
    <t>Výdaje z finančního vypořádání minulých let mezi krajem a obcemi</t>
  </si>
  <si>
    <t>Výdaje z finančního vypořádání minulých let mezi regionální radou a kraji, obcemi a dobrovolnými svazky obcí</t>
  </si>
  <si>
    <t>Ostatní investiční transfery podnikatelským subjektům</t>
  </si>
  <si>
    <t>Programové vybavení</t>
  </si>
  <si>
    <t>Ocenitelná práva</t>
  </si>
  <si>
    <t>Ostatní nákupy dlouhodobého nehmotného majetku</t>
  </si>
  <si>
    <t>Budovy, haly a stavby</t>
  </si>
  <si>
    <t>Stroje, přístroje a zařízení</t>
  </si>
  <si>
    <t>Výpočetní technika</t>
  </si>
  <si>
    <t>Nákup majetkových podílů</t>
  </si>
  <si>
    <t>Investiční transfery nefinančním podnikatelským subjektům - fyzickým osobám</t>
  </si>
  <si>
    <t>Investiční transfery nefinančním podnikatelským subjektům - právnickým osobám</t>
  </si>
  <si>
    <t>Investiční transfery obecně prospěšným společnostem</t>
  </si>
  <si>
    <t xml:space="preserve">Investiční transfery spolkům </t>
  </si>
  <si>
    <t>Ostatní investiční  transfery neziskovým a podobným organizacím</t>
  </si>
  <si>
    <t>Investiční transfery obcím</t>
  </si>
  <si>
    <t>Ostatní investiční transfery veřejným rozpočtům územní úrovně</t>
  </si>
  <si>
    <t>Investiční transfery ostatním příspěvkovým organizacím</t>
  </si>
  <si>
    <t>Investiční transfery zřízeným příspěvkovým organizacím</t>
  </si>
  <si>
    <t>Jiné investiční transfery zřízeným příspěvkovým organizacím</t>
  </si>
  <si>
    <t>Pozemky</t>
  </si>
  <si>
    <t>Nákup akcií</t>
  </si>
  <si>
    <t>Investiční půjčené prostředky nefinančním podnikatelským subjektům - právnickým osobám</t>
  </si>
  <si>
    <t>Investiční půjčené prostředky zřízeným příspěvkovým organizacím</t>
  </si>
  <si>
    <t>Nákup dlouhodobého hmotného majetku jinde nezařazený</t>
  </si>
  <si>
    <t>Investiční transfery církvím a náboženským společnostem</t>
  </si>
  <si>
    <t>Investiční transfery vysokým školám</t>
  </si>
  <si>
    <t>Dopravní prostředky</t>
  </si>
  <si>
    <t>Investiční transfery veřejným výzkumným institucím</t>
  </si>
  <si>
    <t>Účelové investiční transfery nepodnikajícím fyzickým osobám</t>
  </si>
  <si>
    <t>Ostatní investiční transfery jiným veřejným rozpočtům</t>
  </si>
  <si>
    <t>Investiční transfery regionálním radám</t>
  </si>
  <si>
    <t>PŘÍJMY</t>
  </si>
  <si>
    <t>Daňové příjmy</t>
  </si>
  <si>
    <t>-</t>
  </si>
  <si>
    <t>1111</t>
  </si>
  <si>
    <t>Daň z příjmů fyzických osob ze závislé činnosti a funkčních požitků</t>
  </si>
  <si>
    <t>1112</t>
  </si>
  <si>
    <t>Daň z příjmů fyzických osob ze samostatné výdělečné činnosti</t>
  </si>
  <si>
    <t>1113</t>
  </si>
  <si>
    <t>Daň z příjmů fyzických osob z kapitálových výnosů</t>
  </si>
  <si>
    <t>1121</t>
  </si>
  <si>
    <t>Daň z příjmů právnických osob</t>
  </si>
  <si>
    <t>1123</t>
  </si>
  <si>
    <t>Daň z příjmů právnických osob za kraje</t>
  </si>
  <si>
    <t>1211</t>
  </si>
  <si>
    <t>Daň z přidané hodnoty</t>
  </si>
  <si>
    <t>1361</t>
  </si>
  <si>
    <t>Správní poplatky</t>
  </si>
  <si>
    <t>Nedaňové příjmy</t>
  </si>
  <si>
    <t>2212</t>
  </si>
  <si>
    <t>Sankční platby přijaté od jiných subjektů</t>
  </si>
  <si>
    <t>2324</t>
  </si>
  <si>
    <t>Přijaté nekapitálové příspěvky a náhrady</t>
  </si>
  <si>
    <t>2119</t>
  </si>
  <si>
    <t>Ostatní příjmy z vlastní činnosti</t>
  </si>
  <si>
    <t>2329</t>
  </si>
  <si>
    <t>Ostatní nedaňové příjmy jinde nezařazené</t>
  </si>
  <si>
    <t>2310</t>
  </si>
  <si>
    <t>Příjmy z prodeje krátkodobého a drobného dlouhodobého majetku</t>
  </si>
  <si>
    <t>Ostatní záležitosti v silniční dopravě</t>
  </si>
  <si>
    <t>2132</t>
  </si>
  <si>
    <t>Příjmy z pronájmu ostatních nemovitostí a jejich částí</t>
  </si>
  <si>
    <t>2229</t>
  </si>
  <si>
    <t>Ostatní přijaté vratky transferů</t>
  </si>
  <si>
    <t>2211</t>
  </si>
  <si>
    <t>Sankční platby přijaté od státu, obcí a krajů</t>
  </si>
  <si>
    <t>2342</t>
  </si>
  <si>
    <t>Platby za odebrané množství podzemní vody</t>
  </si>
  <si>
    <t>2123</t>
  </si>
  <si>
    <t>Ostatní odvody příspěvkových organizací</t>
  </si>
  <si>
    <t>2122</t>
  </si>
  <si>
    <t>Odvody příspěvkových organizací</t>
  </si>
  <si>
    <t>2111</t>
  </si>
  <si>
    <t>Příjmy z poskytování služeb a výrobků</t>
  </si>
  <si>
    <t>2131</t>
  </si>
  <si>
    <t>Příjmy z pronájmu pozemků</t>
  </si>
  <si>
    <t>2139</t>
  </si>
  <si>
    <t>Ostatní příjmy z pronájmu majetku</t>
  </si>
  <si>
    <t>Ostatní dávky sociální pomoci</t>
  </si>
  <si>
    <t>Příspěvek na zvláštní pomůcky</t>
  </si>
  <si>
    <t>Příspěvky na zakoupení, opravu a zvláštní úpravu motorového vozidla</t>
  </si>
  <si>
    <t>Příspěvek na provoz motorového vozidla</t>
  </si>
  <si>
    <t>Ostatní dávky zdravotně postiženým občanům</t>
  </si>
  <si>
    <t>Sociální péče a pomoc přistěhov.a vybraným etnikům</t>
  </si>
  <si>
    <t>2129</t>
  </si>
  <si>
    <t>Ostatní odvody přebytků organizací s přímým vztahe</t>
  </si>
  <si>
    <t>Přijmy z pronájmu ost. nemovit. a jejich částí</t>
  </si>
  <si>
    <t>2321</t>
  </si>
  <si>
    <t>Přijaté neinvestiční dary</t>
  </si>
  <si>
    <t>2143</t>
  </si>
  <si>
    <t>Kursové rozdíly v příjmech</t>
  </si>
  <si>
    <t>2328</t>
  </si>
  <si>
    <t>Neidentifikované příjmy</t>
  </si>
  <si>
    <t>2141</t>
  </si>
  <si>
    <t>Příjmy z úroků (část)</t>
  </si>
  <si>
    <t>2322</t>
  </si>
  <si>
    <t>Přijaté pojistné náhrady</t>
  </si>
  <si>
    <t>2221</t>
  </si>
  <si>
    <t>Přijaté vratky transferů od jiných veřejných rozpočtů</t>
  </si>
  <si>
    <t>2222</t>
  </si>
  <si>
    <t>Ostatní příjmy z finančního vypořádání předchozích let od jiných veřejných rozpočtů</t>
  </si>
  <si>
    <t>2223</t>
  </si>
  <si>
    <t>Příjmy z finančního vypořádání minulých let mezi krajem a obcemi</t>
  </si>
  <si>
    <t>2227</t>
  </si>
  <si>
    <t>Příjmy z finančního vypořádání minulých let mezi regionální radou a kraji, obcemi a dobrovolnými svazky obcí</t>
  </si>
  <si>
    <t xml:space="preserve">      </t>
  </si>
  <si>
    <t>2412</t>
  </si>
  <si>
    <t>Splátky půjčených prostředků od podnikatelských nefinančních subjektů - právnických osob</t>
  </si>
  <si>
    <t>2451</t>
  </si>
  <si>
    <t>Splátky půjčených prostředků od příspěvkových organizací</t>
  </si>
  <si>
    <t>Přijaté splátky půjčených prostředků</t>
  </si>
  <si>
    <t>Kapitálové příjmy</t>
  </si>
  <si>
    <t>3111</t>
  </si>
  <si>
    <t>Příjmy z prodeje pozemků</t>
  </si>
  <si>
    <t>3112</t>
  </si>
  <si>
    <t>Příjmy z prodeje ost. nemovitostí a jejich částí</t>
  </si>
  <si>
    <t>3129</t>
  </si>
  <si>
    <t>Ostatní investiční příjmy jinde nezařazené</t>
  </si>
  <si>
    <t>3121</t>
  </si>
  <si>
    <t>Přijaté dary na pořízení dlouhodobého majetku</t>
  </si>
  <si>
    <t>Přijaté transfery</t>
  </si>
  <si>
    <t>4111</t>
  </si>
  <si>
    <t>Neinvestiční přijaté transfery z všeobecné pokladní správy státního rozpočtu</t>
  </si>
  <si>
    <t>4112</t>
  </si>
  <si>
    <t>Neinvestiční přijaté transfery ze státního rozpočtu v rámci souhrnného dotačního vztahu</t>
  </si>
  <si>
    <t>4113</t>
  </si>
  <si>
    <t>Neinvestiční přijaté transfery za státních fondů</t>
  </si>
  <si>
    <t>4116</t>
  </si>
  <si>
    <t>Ostatní neinvestiční přijaté transfery ze státního rozpočtu</t>
  </si>
  <si>
    <t>4118</t>
  </si>
  <si>
    <t>Neinvestiční převody z Národního fondu</t>
  </si>
  <si>
    <t>4119</t>
  </si>
  <si>
    <t>Ostatní neinvestiční přijaté trasfery od rozpočtů ústřední úrovně</t>
  </si>
  <si>
    <t>4121</t>
  </si>
  <si>
    <t>Neinvestiční přijaté transfery od obcí</t>
  </si>
  <si>
    <t>4122</t>
  </si>
  <si>
    <t>Neinvestiční přijaté transfery od krajů</t>
  </si>
  <si>
    <t>4123</t>
  </si>
  <si>
    <t>Neinvestiční přijaté transfery od regionálních rad</t>
  </si>
  <si>
    <t>4152</t>
  </si>
  <si>
    <t>Neinvestiční přijaté transfery od mezinárodních institucí</t>
  </si>
  <si>
    <t>4153</t>
  </si>
  <si>
    <t>Neinvestiční transfery přijaté od Evropské unie</t>
  </si>
  <si>
    <t>Neinvestiční přijaté transfery</t>
  </si>
  <si>
    <t>4211</t>
  </si>
  <si>
    <t>Investiční přijaté transfery z všeobecné pokladní správy státního rozpočtu</t>
  </si>
  <si>
    <t>4213</t>
  </si>
  <si>
    <t>Investiční přijaté transfery ze státních fondů</t>
  </si>
  <si>
    <t>4216</t>
  </si>
  <si>
    <t>Ostatní investiční přijaté transfery ze státního rozpočtu</t>
  </si>
  <si>
    <t>4221</t>
  </si>
  <si>
    <t>Investiční přijaté transfery od obcí</t>
  </si>
  <si>
    <t>4223</t>
  </si>
  <si>
    <t>Investiční přijaté transfery od regionálních rad</t>
  </si>
  <si>
    <t>4231</t>
  </si>
  <si>
    <t>Investiční přijaté transfery od cizích států</t>
  </si>
  <si>
    <t>Investiční přijaté transfery</t>
  </si>
  <si>
    <t>4132</t>
  </si>
  <si>
    <t>Převody z ostatních vlastních fondů</t>
  </si>
  <si>
    <t>4134</t>
  </si>
  <si>
    <t>Převody z rozpočtových účtů</t>
  </si>
  <si>
    <t>Daňové příjmy celkem</t>
  </si>
  <si>
    <t>Nedaňové příjmy celkem</t>
  </si>
  <si>
    <t>Kapitálové příjmy celkem</t>
  </si>
  <si>
    <t xml:space="preserve">Přijaté transfery celkem        </t>
  </si>
  <si>
    <t xml:space="preserve">Konsolidace příjmů   </t>
  </si>
  <si>
    <t xml:space="preserve">Příjmy celkem        </t>
  </si>
  <si>
    <t>PŘÍJMY PO KONSOLIDACI</t>
  </si>
  <si>
    <t>PŘEHLED AKCÍ REPRODUKCE MAJETKU KRAJE Z VLASTNÍCH ZDROJŮ VČETNĚ DOTACÍ ZE STÁTNÍHO ROZPOČTU V ROCE 2014
A PRŮMYSLOVÉ ZÓNY NAD BARBOROU</t>
  </si>
  <si>
    <t>Název akce</t>
  </si>
  <si>
    <t>VÝDAJE NA AKCI CELKEM</t>
  </si>
  <si>
    <t>VÝDAJE V PŘEDCHOZÍCH LETECH</t>
  </si>
  <si>
    <t>VÝDAJE V ROCE 2014</t>
  </si>
  <si>
    <t>PLÁNOVANÉ VÝDAJE 2015</t>
  </si>
  <si>
    <t>PLÁN.VÝDAJE V LETECH</t>
  </si>
  <si>
    <t>Poznámka</t>
  </si>
  <si>
    <t>po r. 2017</t>
  </si>
  <si>
    <t>před r. 2013</t>
  </si>
  <si>
    <t>2013</t>
  </si>
  <si>
    <t>CELKEM</t>
  </si>
  <si>
    <t>kraj</t>
  </si>
  <si>
    <t>stát</t>
  </si>
  <si>
    <t>ostatní</t>
  </si>
  <si>
    <t>ODVĚTVÍ DOPRAVY</t>
  </si>
  <si>
    <t>Souvislé opravy silnic II. a III. tříd (Správa silnic Moravskoslezského kraje, příspěvková organizace, Ostrava)</t>
  </si>
  <si>
    <t>x</t>
  </si>
  <si>
    <t xml:space="preserve">Jedná se o každoročně opakovaně realizovanou akci. Výdaje na akci celkem jsou u této akce pouze součtem výdajů let 2013 až 2015. Rozdíl do výše celkových výdajů na akci byl dokryt z vlastních zdrojů příspěvkové organizace. </t>
  </si>
  <si>
    <t>Protihluková opatření na silnicích II. a III. tříd (Správa silnic Moravskoslezského kraje, příspěvková organizace, Ostrava)</t>
  </si>
  <si>
    <t>Jedná se o každoročně opakovaně realizovanou akci. Výdaje na akci celkem jsou u této akce pouze součtem výdajů let 2013 až 2015.</t>
  </si>
  <si>
    <t>Rekonstrukce mostů 480-001 a 480-002 včetně ramp, Kopřivnice (Správa silnic Moravskoslezského kraje, příspěvková organizace, Ostrava)</t>
  </si>
  <si>
    <t xml:space="preserve">Rozdíl do výše celkových výdajů na akci byl dokryt z vlastních zdrojů příspěvkové organizace. </t>
  </si>
  <si>
    <t>ODVĚTVÍ DOPRAVY CELKEM</t>
  </si>
  <si>
    <t>ODVĚTVÍ FINANCE A SPRÁVA MAJETKU</t>
  </si>
  <si>
    <t>Realizace energetických úspor metodou EPC ve vybraných objektech Moravskoslezského kraje</t>
  </si>
  <si>
    <t xml:space="preserve">Jedná se o celkové náklady na realizaci investičních opatření, včetně úhrady úroků, služeb za energetický management a finančních prostředků pro zúčtování roku 2013. </t>
  </si>
  <si>
    <t>ARR - klimatizace</t>
  </si>
  <si>
    <t xml:space="preserve"> -</t>
  </si>
  <si>
    <t>ODVĚTVÍ FINANCE A SPRÁVA MAJETKU CELKEM</t>
  </si>
  <si>
    <t>ODVĚTVÍ KRIZOVÉHO ŘÍZENÍ</t>
  </si>
  <si>
    <t>Integrované bezpečnostní centrum Moravskoslezského kraje - dovybavení</t>
  </si>
  <si>
    <t xml:space="preserve"> - </t>
  </si>
  <si>
    <t>Opravy majetku realizované z pojistných náhrad v odvětví krizového řízení</t>
  </si>
  <si>
    <t>ODVĚTVÍ KRIZOVÉHO ŘÍZENÍ CELKEM</t>
  </si>
  <si>
    <t>ODVĚTVÍ KULTURY</t>
  </si>
  <si>
    <t>Přístavba Domu umění – Galerie 21. století (Galerie výtvarného umění v Ostravě, příspěvková organizace, Ostrava)</t>
  </si>
  <si>
    <t>Těšínské divadlo - Malá scéna (Těšínské divadlo Český Těšín, příspěvková organizace)</t>
  </si>
  <si>
    <t xml:space="preserve">Rozdíl do výše celkových výdajů na akci uhradila z vlastních zdrojů příspěvkové organizace. Jednalo se o úhradu projektové dokumentace. </t>
  </si>
  <si>
    <t>Zámek Bruntál - oprava fasád a střech v nádvoří zámku (Muzeum v Bruntále, příspěvková organizace)</t>
  </si>
  <si>
    <t>Reprodukce majetku v odvětví kultury realizované ze státního rozpočtu - Restaurování sbírkových předmětů (Muzeum Novojičínska, příspěvková organizace)</t>
  </si>
  <si>
    <t>Reprodukce majetku v odvětví kultury realizované ze státního rozpočtu - Restaurování sbírkových předmětů (Muzeum Těšínska, příspěvková organizace)</t>
  </si>
  <si>
    <t>Reprodukce majetku v odvětví kultury realizované ze státního rozpočtu - Vybavení depozitářů a stálých expozic (Muzeum v Bruntále, příspěvková organizace)</t>
  </si>
  <si>
    <t>Reprodukce majetku v odvětví kultury realizované ze státního rozpočtu - Obnova movité kulturní památky - soubor nábytku a židle z mobiliárního fondu zámku Bruntál (Muzeum v Bruntále, příspěvková organizace)</t>
  </si>
  <si>
    <t>Reprodukce majetku v odvětví kultury realizovaná ze státního rozpočtu - Obnova národní kulturní památky - zámek č.p. 1 (Muzeum v Bruntále, příspěvková organizace)</t>
  </si>
  <si>
    <t>Program rozvoje muzejnictví v Moravskoslezském kraji - příspěvkové organizace MSK</t>
  </si>
  <si>
    <t>Stavební úpravy související se stěhováním do budovy na ul. Masarykovy sady č. p. 103 v Českém Těšíně (Muzeum Těšínska, příspěvková organizace)</t>
  </si>
  <si>
    <t>Optimalizace vytápění obřadní síně frýdeckého zámku (Muzeum Beskyd Frýdek-Místek, příspěvková organizace)</t>
  </si>
  <si>
    <t>ODVĚTVÍ KULTURY CELKEM</t>
  </si>
  <si>
    <t>ODVĚTVÍ CESTOVNÍHO RUCHU</t>
  </si>
  <si>
    <t>SingleTrails Bílá</t>
  </si>
  <si>
    <t xml:space="preserve">Nevyčerpané finanční prostředky ve výši 493 tis. Kč nebyly převedeny do rozpočtu roku 2015 z důvodů nedořešených majetkoprávních vztahů v důsledku církevních restitucí. Po dořešení těchto skutečností budou finanční prostředky na danou akci nárokovány v dalším rozpočtovém roce. </t>
  </si>
  <si>
    <t>ODVĚTVÍ CESTOVNÍHO RUCHU CELKEM</t>
  </si>
  <si>
    <t>ODVĚTVÍ SOCIÁLNÍCH VĚCÍ</t>
  </si>
  <si>
    <t>Rekonstrukce objektu Domova Vítkov (Domov Vítkov, příspěvková organizace)</t>
  </si>
  <si>
    <t>Předpoklad financování ze státního rozpočtu. Finanční prostředky v roce 2015 jsou určeny na pokrytí vlastního podílu.</t>
  </si>
  <si>
    <t>Sanace střech (Náš svět, příspěvková organizace, Pržno)</t>
  </si>
  <si>
    <t xml:space="preserve">Projektovou dokumentaci zajistila a uhradila příspěvková organizace ve výši 180 tis. Kč. </t>
  </si>
  <si>
    <t>Humanizace zařízení - 1. a 2. etapa pavilonu A (Nový domov, příspěvková organizace, Karviná)</t>
  </si>
  <si>
    <t xml:space="preserve">Nákup bytu ve Vítkově </t>
  </si>
  <si>
    <t>Vybudování evakuačního výtahu domova pro seniory Šunychelská (Domov Jistoty, příspěvková organizace, Bohumín)</t>
  </si>
  <si>
    <t>Vybudování konferenčních prostor (Domov Odry, příspěvková organizace)</t>
  </si>
  <si>
    <t>Rekonstrukce kotelny – výměna kotlů (Zámek Dolní Životice, příspěvková organizace)</t>
  </si>
  <si>
    <t>Oprava západní fasády, včetně výměny oken a zpevnění odpočinkové plochy (Domov Na zámku, příspěvková organizace, Kyjovice)</t>
  </si>
  <si>
    <t>Výměna stávajícího výtahu za výtah evakuační (Domov Vítkov, příspěvková organizace)</t>
  </si>
  <si>
    <t>Stavební úpravy a modernizace prádelny (Domov Duha, příspěvková organizace, Nový Jičín)</t>
  </si>
  <si>
    <t>Nákup nového vozidla a výstavba chodníků, (Náš svět, příspěvková organizace, Pržno)</t>
  </si>
  <si>
    <t>Nákup automobilů pro příspěvkové organizace v odvětví sociálních věcí</t>
  </si>
  <si>
    <t>Interaktivní koutek smyslové zahrady (Domov Odry, příspěvková organizace)</t>
  </si>
  <si>
    <t xml:space="preserve">Rozdíl do výše celkových výdajů na akci uhradila z vlastních zdrojů příspěvkové organizace. </t>
  </si>
  <si>
    <t>ODVĚTVÍ SOCIÁLNÍCH VĚCÍ CELKEM</t>
  </si>
  <si>
    <t>ODVĚTVÍ ŠKOLSTVÍ</t>
  </si>
  <si>
    <t>Posílení kapacity elektrických rozvodů v souvislosti s rozšířením vybavenosti školy (Střední škola gastronomie, oděvnictví a služeb, Frýdek-Místek, příspěvková organizace)</t>
  </si>
  <si>
    <t>Rekonstrukce rozvodů elektroinstalace (Hotelová škola, Frenštát pod Radhoštěm, příspěvková organizace)</t>
  </si>
  <si>
    <t>Výměna střešní krytiny a hromosvodů (Dětský domov a Školní jídelna, Čeladná 87, příspěvková organizace)</t>
  </si>
  <si>
    <t>Rekonstrukce zdravotechniky (Gymnázium, Ostrava-Hrabůvka, příspěvková organizace)</t>
  </si>
  <si>
    <t>Rekonstrukce elektroinstalace objektů školy (Masarykova střední škola zemědělská a Vyšší odborná škola, Opava, příspěvková organizace)</t>
  </si>
  <si>
    <t>Výměna výplní otvorů, zateplení střechy a obvodového pláště (Střední škola, Základní škola a Mateřská škola, Frýdek-Místek, příspěvková organizace)</t>
  </si>
  <si>
    <t>Rekonstrukce elektroinstalace (Střední škola, Havířov-Prostřední Suchá, příspěvková organizace)</t>
  </si>
  <si>
    <t>Odstranění havarijního stavu dešťové kanalizace (Střední škola, Havířov-Šumbark, Sýkorova 1/613, příspěvková organizace)</t>
  </si>
  <si>
    <t>Úpravy krytého bazénu (Střední škola a Základní škola, Havířov-Šumbark, příspěvková organizace)</t>
  </si>
  <si>
    <t>Sanace opěrné zdi (Základní umělecká škola J. A. Komenského, Studénka, příspěvková organizace)</t>
  </si>
  <si>
    <t>Rekonstrukce plynové kotelny (Střední průmyslová škola, Ostrava-Vítkovice, příspěvková organizace)</t>
  </si>
  <si>
    <t>Rekonstrukce elektrických rozvodů a osvětlení (Střední zdravotnická škola, Karviná, příspěvková organizace)</t>
  </si>
  <si>
    <t>Výměna oken (Základní škola a Mateřská škola, Ostrava - Poruba, Ukrajinská 19, příspěvková organizace)</t>
  </si>
  <si>
    <t>Výměna střešní krytiny (Gymnázium, Karviná, příspěvková organizace)</t>
  </si>
  <si>
    <t>Oprava střechy objektu Žižkova 620 (Základní umělecká škola, Bohumín - Nový Bohumín, Žižkova 620, příspěvková organizace)</t>
  </si>
  <si>
    <t>Výměna oken v budově školy (Gymnázium, Krnov, příspěvková organizace)</t>
  </si>
  <si>
    <t>Oprava střechy budovy školy (Odborné učiliště a Praktická škola, Nový Jičín, příspěvková organizace)</t>
  </si>
  <si>
    <t>Rekonstrukce hydroizolace budovy (Střední průmyslová škola elektrotechnická, Havířov, příspěvková organizace)</t>
  </si>
  <si>
    <t>Výměna oken (Základní umělecká škola Leoše Janáčka, Havířov, příspěvková organizace)</t>
  </si>
  <si>
    <t>Rekonstrukce rozvodů vody a odpadů (Matiční gymnázium, Ostrava, příspěvková organizace)</t>
  </si>
  <si>
    <t>Rekonstrukce elektrických rozvodů v hlavní budově (Střední škola společného stravování, Ostrava - Hrabůvka, příspěvková organizace)</t>
  </si>
  <si>
    <t>Výměna oken v hlavní budově včetně přístavby (Střední škola technická a zemědělská, Nový Jičín, příspěvková organizace)</t>
  </si>
  <si>
    <t>Nákup konvektomatu, děličky těsta a pečící trouby (Základní škola, Ostrava-Poruba, Čkalovova 942, příspěvková organizace)</t>
  </si>
  <si>
    <t>Nákup konvektomatu (Gymnázium Mikuláše Koperníka, Bílovec, příspěvková organizace)</t>
  </si>
  <si>
    <t>Rekonstrukce stropu v objektu dílen (Střední škola elektrotechnická, Ostrava, Na Jízdárně 30, příspěvková organizace)</t>
  </si>
  <si>
    <t>Rekonstrukce střechy a oprava fasády na budově tělocvičny (Gymnázium, Havířov-Město, Komenského 2, příspěvková organizace)</t>
  </si>
  <si>
    <t>Rekonstrukce plynové kotelny (Základní škola, Ostrava-Zábřeh, Kpt. Vajdy 1a, příspěvková organizace)</t>
  </si>
  <si>
    <t>Odstranění havárie a oprava venkovní kanalizace (Gymnázium a Střední průmyslová škola elektrotechniky a informatiky, Frenštát pod Radhoštěm, příspěvková organizace)</t>
  </si>
  <si>
    <t>Výměna střešní krytiny (Základní umělecká škola Leoše Janáčka, Frýdlant nad Ostravicí, příspěvková organizace)</t>
  </si>
  <si>
    <t>Výměna oken - I. etapa (Všeobecné a sportovní gymnázium, Bruntál, příspěvková organizace)</t>
  </si>
  <si>
    <t>Rekonstrukce sociálního zařízení v budově školy - I. etapa (Střední škola automobilní, mechanizace a podnikání, Krnov, příspěvková organizace)</t>
  </si>
  <si>
    <t>Výměna rozvodů vody (Gymnázium a Střední odborná škola, Nový Jičín, příspěvková organizace)</t>
  </si>
  <si>
    <t>Rekonstrukce vytápění (Odborné učiliště a Praktická škola, Hlučín, příspěvková organizace)</t>
  </si>
  <si>
    <t>Rekonstrukce plotu (Gymnázium Františka Živného, Bohumín, Jana Palacha 794, příspěvková organizace)</t>
  </si>
  <si>
    <t>Výměna výplní otvorů (Základní škola, Opava, Dvořákovy sady 4, příspěvková organizace)</t>
  </si>
  <si>
    <t>Výstavba plynové kotelny (Mendelovo gymnázium, Opava, příspěvková organizace)</t>
  </si>
  <si>
    <t>Výměna oken (Mendelova střední škola, Nový Jičín, příspěvková organizace)</t>
  </si>
  <si>
    <t>Vybavení stávajících rozvodů VZT jednotkou (Sportovní gymnázium Dany a Emila Zátopkových, Ostrava, příspěvková organizace)</t>
  </si>
  <si>
    <t>Sanace vlhkého zdiva objektu školy (Střední zdravotnická škola a Vyšší odborná škola zdravotnická, Ostrava, příspěvková organizace)</t>
  </si>
  <si>
    <t>Oprava teras budovy mateřské školky (Mateřská škola logopedická, Ostrava - Poruba, U Školky 1621, příspěvková organizace)</t>
  </si>
  <si>
    <t>Stavební úpravy na ul. Polská 1542/8 (Střední škola služeb a podnikání, Ostrava-Poruba, příspěvková organizace)</t>
  </si>
  <si>
    <t>Odvodnění a hydroizolace objektu bazénu (Střední škola prof. Zdeňka Matějčka, Ostrava-Poruba, 17. listopadu 1123, příspěvková organizace)</t>
  </si>
  <si>
    <t>Oprava teplovodu (Základní škola, Ostrava-Poruba, Čkalovova 942, příspěvková organizace)</t>
  </si>
  <si>
    <t>Vodovodní přípojka (Střední škola společného stravování, Ostrava-Hrabůvka, příspěvková organizace)</t>
  </si>
  <si>
    <t>Rekonstrukce školní kuchyně (Gymnázium Olgy Havlové, Ostrava-Poruba, příspěvková organizace)</t>
  </si>
  <si>
    <t>Odstranění havarijního stavu sociálních zařízení (Střední škola, Základní škola a Mateřská škola, Karviná, příspěvková organizace)</t>
  </si>
  <si>
    <t>Kanalizační přípojka (Základní umělecká škola Eduarda Marhuly, Ostrava - Mariánské Hory, Hudební 6, příspěvková organizace)</t>
  </si>
  <si>
    <t>Rekonstrukce oplocení (Mateřská škola logopedická, Ostrava-Poruba, Na Robinsonce 1646, příspěvková organizace)</t>
  </si>
  <si>
    <t>Rekonstrukce podlahy a výměna obložení stěn v budově tělocvičny (Gymnázium, Havířov-Město, Komenského 2, příspěvková organizace)</t>
  </si>
  <si>
    <t>Rekonstrukce oplocení a zídek areálu příspěvkové organizace (Dětský domov a Školní jídelna, Ostrava-Slezská Ostrava, Na Vizině 28, příspěvková organizace)</t>
  </si>
  <si>
    <t>Rekonstrukce odvodnění levého křídla (Dětský domov Loreta a Školní jídelna, Fulnek, příspěvková organizace)</t>
  </si>
  <si>
    <t>Výměna jednotné kanalizace (Odborné učiliště a Praktická škola, Nový Jičín, příspěvková organizace)</t>
  </si>
  <si>
    <t>Oprava páteřního rozvodu vody a ÚT (Střední průmyslová škola a Obchodní akademie, Bruntál, příspěvková organizace)</t>
  </si>
  <si>
    <t>Oprava podlahy třídy (Gymnázium, Český Těšín, příspěvková organizace)</t>
  </si>
  <si>
    <t>Nákup 9-ti místného automobilu (Dětský domov a Školní jídelna, Nový Jičín, Revoluční 56, příspěvková organizace)</t>
  </si>
  <si>
    <t>Nákup konvektomatu včetně příslušenství a zapojení (Gymnázium, Český Těšín, příspěvková organizace)</t>
  </si>
  <si>
    <t>Repase, oprava a výměna stávajících dveřních prvků (Dětský domov a Školní jídelna, Nový Jičín, Revoluční 56, příspěvková organizace)</t>
  </si>
  <si>
    <t>Oprava sociálních zařízení (Základní škola, Ostrava-Zábřeh, Kpt. Vajdy 1a, příspěvková organizace)</t>
  </si>
  <si>
    <t>Oprava chodníku (Střední zdravotnická škola, Karviná, příspěvková organizace)</t>
  </si>
  <si>
    <t>Oprava fasády budovy (Pedagogicko-psychologická poradna, Nový Jičín, příspěvková organizace)</t>
  </si>
  <si>
    <t>Oprava střechy (Dětský domov a Školní jídelna, Ostrava-Slezská Ostrava, Bukovanského 25, příspěvková organizace)</t>
  </si>
  <si>
    <t>Oprava vnitřních rozvodů zdravotechniky a sociálních zařízení v hlavní budově školy (Střední škola, Havířov-Šumbark, Sýkorova 1/613, příspěvková organizace)</t>
  </si>
  <si>
    <t>Rekonstrukce sociálního zařízení v budově školy - 2. etapa (Střední škola automobilní, mechanizace a podnikání, Krnov, příspěvková organizace)</t>
  </si>
  <si>
    <t>Rekonstrukce odvodnění části historické budovy "A" (Gymnázium Mikuláše Koperníka, Bílovec, příspěvková organizace)</t>
  </si>
  <si>
    <t>Oprava elektroinstalace ve sklepních prostorách a opravy sociálních zařízení v tělocvičně (Střední zdravotnická škola a Vyšší odborná škola zdravotnická, Ostrava, příspěvková organizace)</t>
  </si>
  <si>
    <t>Oprava rozvodů a úprava sociálního zařízení (Základní umělecká škola, Ostrava - Poruba, J. Valčíka 4413, příspěvková organizace)</t>
  </si>
  <si>
    <t>Nákup 9-ti místného automobilu (Dětský domov a Školní jídelna, Budišov nad Budišovkou, ČSA 718, příspěvková organizace)</t>
  </si>
  <si>
    <t>Pořízení plynového kotle a lednice do školní jídelny (Mendelovo gymnázium, Opava, příspěvková organizace)</t>
  </si>
  <si>
    <t>Pořízení konvektomatu do školní jídelny (Střední škola, Havířov-Šumbark, Sýkorova 1/613, příspěvková organizace)</t>
  </si>
  <si>
    <t>Oprava střechy (Mateřská škola pro zrakově postižené, Havířov-Město, Mozartova 2, příspěvková organizace)</t>
  </si>
  <si>
    <t>Nákup vícemístného automobilu (Masarykova střední škola zemědělská a Vyšší odborná škola, Opava, příspěvková organizace)</t>
  </si>
  <si>
    <t xml:space="preserve">Řešení dopadů institucionální a oborové optimalizace sítě škol a školských zařízení </t>
  </si>
  <si>
    <t>Sportovní vybavení (Sportovní gymnázium Dany a Emila Zátopkových, Ostrava, příspěvková organizace)</t>
  </si>
  <si>
    <t>ODVĚTVÍ ŠKOLSTVÍ CELKEM</t>
  </si>
  <si>
    <t>ODVĚTVÍ ZDRAVOTNICTVÍ</t>
  </si>
  <si>
    <t>Pavilon chirurgických oborů včetně projektové dokumentace (Nemocnice ve Frýdku-Místku, příspěvková organizace)</t>
  </si>
  <si>
    <t>Rekonstrukce stravovacího provozu (Sdružené zdravotnické zařízení Krnov, příspěvková organizace)</t>
  </si>
  <si>
    <t>Rekonstrukce výtahů - pracoviště Orlová (Nemocnice s poliklinikou Karviná-Ráj, příspěvková organizace)</t>
  </si>
  <si>
    <t>Optimalizace logistiky ve zdravotnických zařízeních Moravskoslezského kraje</t>
  </si>
  <si>
    <t>Nemocnice s poliklinikou v Novém Jičíně - reinvestiční část nájemného a opravy</t>
  </si>
  <si>
    <t>Rekonstrukce rozvodny vysokého napětí Karviná (Nemocnice s poliklinikou Karviná-Ráj, příspěvková organizace)</t>
  </si>
  <si>
    <t>Rekonstrukce výtahů (Nemocnice s poliklinikou Havířov, příspěvková organizace)</t>
  </si>
  <si>
    <t>Úpravy rozvodů mediplynů  Karviná (Nemocnice s poliklinikou Karviná-Ráj, příspěvková organizace)</t>
  </si>
  <si>
    <t>Elektronická preskripce ve zdravotnických zařízeních (příspěvkové organizace v odvětví zdravotnictví)</t>
  </si>
  <si>
    <t>Manažerský informační systém</t>
  </si>
  <si>
    <t>Výměna podlahových krytin (Nemocnice s poliklinikou Havířov, příspěvková organizace)</t>
  </si>
  <si>
    <t>Pavilon chirurgických oborů – technická infrastruktura (Nemocnice ve Frýdku – Místku, příspěvková organizace)</t>
  </si>
  <si>
    <t>Rekonstrukce výtahů v blocích C, D, E (Nemocnice ve Frýdku – Místku, příspěvková organizace)</t>
  </si>
  <si>
    <t>Rekonstrukce elektroinstalace (Nemocnice s poliklinikou Karviná - Ráj, příspěvková organizace)</t>
  </si>
  <si>
    <t>Optimalizace laboratorního informačního systému nemocnic zřizovaných Moravskoslezským krajem</t>
  </si>
  <si>
    <t>Pojistné plnění v odvětví zdravotnictví</t>
  </si>
  <si>
    <t>Přístroje pro Beskydské oční centrum (Nemocnice ve Frýdku – Místku, příspěvková organizace)</t>
  </si>
  <si>
    <t>Rekonstrukce plynové kotelny a modernizace rehabilitace (Odborný léčebný ústav Metylovice – Moravskoslezské sanatorium, příspěvková organizace)</t>
  </si>
  <si>
    <t>Modernizace a rekonstrukce výtahů Karviná (Nemocnice s poliklinikou Karviná-Ráj, příspěvková organizace)</t>
  </si>
  <si>
    <t>Rekonstrukce sociálních zařízení lůžkových oddělení (Nemocnice s poliklinikou Havířov, příspěvková organizace)</t>
  </si>
  <si>
    <t>Rekonstrukce výtahů č. 7 a č. 17 (Nemocnice s poliklinikou Havířov, příspěvková organizace)</t>
  </si>
  <si>
    <t>Dovybavení koupelen v pavilonu interních oborů ve Slezské nemocnici v Opavě (Slezská nemocnice v Opavě, příspěvková organizace)</t>
  </si>
  <si>
    <t>ODVĚTVÍ ZDRAVOTNICTVÍ CELKEM</t>
  </si>
  <si>
    <t>VLASTNÍ SPRÁVNÍ ČINNOST KRAJE A ČINNOST ZASTUPITELSTVA KRAJE</t>
  </si>
  <si>
    <t>Krajský úřad</t>
  </si>
  <si>
    <t>Rekonstrukce budov krajského úřadu (Parkoviště u budov krajského úřadu)</t>
  </si>
  <si>
    <t>Nákup licencí a pořízení kartového centra (autentizace uživatelů čipovou kartou).</t>
  </si>
  <si>
    <t>Nákup dlouhodobého nehmotného majetku</t>
  </si>
  <si>
    <t>Aktualizace datových map, koncepce optimalizace nákladů a řízení kvality ICT služeb.</t>
  </si>
  <si>
    <t>Zpracování projektové dokumentace - Ovládání výtahů při vyhlášení evakuace prostřednictvím zařízení EP.</t>
  </si>
  <si>
    <t>Zhotovení Galerie sportovců, pořízení kopírek a projektorů.</t>
  </si>
  <si>
    <t>Nákup velkoformátové tiskárny, rozšíření kapacity diskového pole a pořízení elektronické úřední desky.</t>
  </si>
  <si>
    <t>Zastupitelstvo
kraje</t>
  </si>
  <si>
    <t>Pořízení osobního vozidla v rámci obnovy vozového parku.</t>
  </si>
  <si>
    <t>VLASTNÍ SPRÁVNÍ ČINNOST KRAJE  A ČINNOST ZASTUPITELSTVA KRAJE CELKEM</t>
  </si>
  <si>
    <t>PRŮMYSLOVÁ ZÓNA NAD BARBOROU</t>
  </si>
  <si>
    <t>Průmyslová zóna Nad Barborou</t>
  </si>
  <si>
    <t>Předpoklad spoluúčasti ze státního rozpočtu. Usnesením vlády České republiky č. 824 ze dne 30.10.2013 rozhodla vláda České republiky o  možnosti čerpat v rámci „Programu na podporu podnikatelských nemovitostí a infrastruktury“ státní dotaci až do výše 750  mil.  Kč, při rozložení financování MSK 25 % a dotace max. 75 %.</t>
  </si>
  <si>
    <t>PRŮMYSLOVÁ ZÓNA NAD BARBOROU CELKEM</t>
  </si>
  <si>
    <t>PŘEHLED DOTAČNÍCH PROGRAMŮ PODPOŘENÝCH Z ROZPOČTU KRAJE
V ROCE 2014</t>
  </si>
  <si>
    <t>Odvětví/dotační program</t>
  </si>
  <si>
    <t>Akce</t>
  </si>
  <si>
    <t>Čerpání UR (%)</t>
  </si>
  <si>
    <t>Zvyšování pasivní bezpečnosti na pozemních komunikacích</t>
  </si>
  <si>
    <t>Odvětví dopravy celkem</t>
  </si>
  <si>
    <t xml:space="preserve">Program obnovy kulturních památek a památkově chráněných nemovitostí v Moravskoslezském kraji </t>
  </si>
  <si>
    <t xml:space="preserve">Program podpory aktivit v oblasti kultury </t>
  </si>
  <si>
    <t>Program podpory aktivit příslušníků národnostních menšin žijících na území Moravskoslezského kraje</t>
  </si>
  <si>
    <t>Odvětví kultury celkem</t>
  </si>
  <si>
    <t>Podpora vědy a výzkumu v Moravskoslezském kraji</t>
  </si>
  <si>
    <t>Podpora podnikání</t>
  </si>
  <si>
    <t xml:space="preserve">Podpora obnovy a rozvoje venkova Moravskoslezského kraje </t>
  </si>
  <si>
    <t xml:space="preserve">Program na podporu přípravy projektové dokumentace </t>
  </si>
  <si>
    <t>Program na podporu start ups v Moravskoslezském kraji</t>
  </si>
  <si>
    <t>Program na zvýšení absorpční kapacity obcí a měst do 10 tis. obyvatel</t>
  </si>
  <si>
    <t>Odvětví regionálního rozvoje celkem</t>
  </si>
  <si>
    <t>Úprava lyžařských běžeckých tras v Moravskoslezském kraji</t>
  </si>
  <si>
    <t>Podpora turistických oblastí v Moravskoslezském kraji</t>
  </si>
  <si>
    <t>Program na podporu technických atraktivit</t>
  </si>
  <si>
    <t>Podpora turistických informačních center v Moravskoslezském kraji</t>
  </si>
  <si>
    <t>Odvětví cestovního ruchu celkem</t>
  </si>
  <si>
    <t>Program na podporu financování běžných výdajů souvisejících s poskytováním sociálních služeb</t>
  </si>
  <si>
    <t>Program protidrogové politiky kraje</t>
  </si>
  <si>
    <t>Program realizace specifických opatření Moravskoslezského krajského plánu vyrovnávání příležitostí pro občany se zdravotním postižením</t>
  </si>
  <si>
    <t>Program rozvoje sociálních služeb kraje, včetně navazujících činností a činností v oblasti sociálně právní ochrany dětí</t>
  </si>
  <si>
    <t>Program na podporu zvýšení kvality sociálních služeb poskytovaných v Moravskoslezském kraji</t>
  </si>
  <si>
    <t>Program na podporu komunitní práce a na zmírňování následků sociálního vyloučení v sociálně vyloučených lokalitách Moravskoslezského kraje</t>
  </si>
  <si>
    <t>Program na podporu neinvestičních aktivit z oblasti prevence kriminality</t>
  </si>
  <si>
    <t>Odvětví sociálních věcí celkem</t>
  </si>
  <si>
    <t>Podpora sportu v Moravskoslezském kraji</t>
  </si>
  <si>
    <t>Podpora aktivit v oblastech využití volného času dětí a mládeže a celoživotního vzdělávání osob se zdravotním postižením</t>
  </si>
  <si>
    <t>Moravskoslezský kraj podporuje Ostravu - Evropské město sportu 2014</t>
  </si>
  <si>
    <t>Podpora aktivit v oblasti prevence rizikových projevů chování</t>
  </si>
  <si>
    <t>Odvětví školství celkem</t>
  </si>
  <si>
    <t>Program podpory tvorby územních plánů obcí</t>
  </si>
  <si>
    <t>Odvětví územního plánování a stavebního řádu celkem</t>
  </si>
  <si>
    <t>Program na podporu projektů ve zdravotnictví</t>
  </si>
  <si>
    <t>Odvětví zdravotnictví celkem</t>
  </si>
  <si>
    <t>Příspěvky na hospodaření v lesích</t>
  </si>
  <si>
    <t xml:space="preserve">Drobné vodohospodářské akce </t>
  </si>
  <si>
    <t>Příspěvky na podporu včelařství</t>
  </si>
  <si>
    <t>Program na podporu výměny kotlů</t>
  </si>
  <si>
    <t>Podpora dobrovolných aktivit v oblasti udržitelného rozvoje</t>
  </si>
  <si>
    <t>Příspěvky na ozdravné pobyty</t>
  </si>
  <si>
    <t>Odvětví životního prostředí celkem</t>
  </si>
  <si>
    <t>PŘEHLED ÚČELOVÝCH DOTACÍ ZE STÁTNÍHO ROZPOČTU PODLÉHAJÍCÍCH FINANČNÍMU VYPOŘÁDÁNÍ ZA ROK 2014</t>
  </si>
  <si>
    <t>použito a nedočerpáno</t>
  </si>
  <si>
    <t>vratky</t>
  </si>
  <si>
    <t>v Kč</t>
  </si>
  <si>
    <t>e</t>
  </si>
  <si>
    <t>g</t>
  </si>
  <si>
    <t>Poskytovatel dotace</t>
  </si>
  <si>
    <t>UZ</t>
  </si>
  <si>
    <t>Popis</t>
  </si>
  <si>
    <r>
      <t xml:space="preserve">Vráceno do SR ČR v průběhu roku 2014 </t>
    </r>
    <r>
      <rPr>
        <sz val="8"/>
        <rFont val="Tahoma"/>
        <family val="2"/>
        <charset val="238"/>
      </rPr>
      <t>(a v předešlých letech)</t>
    </r>
  </si>
  <si>
    <t>Vráceno při FV v roce 2015</t>
  </si>
  <si>
    <t>Vráceno z příjmu 2015</t>
  </si>
  <si>
    <t>Vráceno z přebytku 2014</t>
  </si>
  <si>
    <t>Nedočerpáno ISPROFIN 2014</t>
  </si>
  <si>
    <t>K použití v roce 2015</t>
  </si>
  <si>
    <t>Ministerstvo školství, mládeže a tělovýchovy</t>
  </si>
  <si>
    <t>Přímé náklady na vzdělávání</t>
  </si>
  <si>
    <t xml:space="preserve">Dotace pro soukromé školy </t>
  </si>
  <si>
    <t>Zvyšování platů pracovníků regionálního školství</t>
  </si>
  <si>
    <t>Podpora odborného vzdělávání</t>
  </si>
  <si>
    <t>Rozvojový program Zvýšení platů pedagogických pracovníků RgŠ</t>
  </si>
  <si>
    <t>Asistenti pedagogů pro děti, žáky a studenty se sociálním znevýhodněním</t>
  </si>
  <si>
    <t>Přímé náklady na vzdělávání - sportovní gymnázia</t>
  </si>
  <si>
    <t>Rozvojový program na podporu školních psychologů, speciálních pedagogů a metodiků - specialistů</t>
  </si>
  <si>
    <t>Rozvojový program na podporu škol, které realizují inkluzivní vzdělávání a vzdělávání dětí se sociokulturním znevýhodněním</t>
  </si>
  <si>
    <t>Další cizí jazyk</t>
  </si>
  <si>
    <t>Soutěže</t>
  </si>
  <si>
    <t>Excelence středních škol</t>
  </si>
  <si>
    <t>Asistenti pedagogů v soukromých a církevních speciálních školách</t>
  </si>
  <si>
    <t>Podpora organizace a ukončování středního vzdělávání maturitní zkouškou na vybraných školách v podzimním zkušebním období</t>
  </si>
  <si>
    <t>Rozvojový program Podpora logopedické prevence v předškolním vzdělávání</t>
  </si>
  <si>
    <t>Projekty romské komunity</t>
  </si>
  <si>
    <t>Vybavení škol pomůckami kompenzačního a rehabilitačního charakteru</t>
  </si>
  <si>
    <t>Podpora implementace Etické výchovy</t>
  </si>
  <si>
    <t>Podpora zavádění diagnostických nástrojů</t>
  </si>
  <si>
    <t>Spolupráce s francouzskými, vlámskými a španělskými školami</t>
  </si>
  <si>
    <t>Bezplatná příprava dětí azylantů, účastníků řízení o azyl a dětí osob se státní příslušností jiného členského státu EU k začlenění do základního vzdělávání</t>
  </si>
  <si>
    <t>Program protidrogové politiky</t>
  </si>
  <si>
    <t>Rozvojový program MŠMT pro děti - cizince ze 3. zemí</t>
  </si>
  <si>
    <t>Podpora dalšího vzdělávání učitelů odborných předmětů v prostředí reálné praxe</t>
  </si>
  <si>
    <t>Program sociální prevence a prevence kriminality</t>
  </si>
  <si>
    <t>Projekty spolufinancované z rozpočtu EU - realizované krajem</t>
  </si>
  <si>
    <t>Projekty spolufinancované z rozpočtu EU - realizované příspěvkovými organizacemi</t>
  </si>
  <si>
    <t>Celkem Ministerstvo školství, mládeže a tělovýchovy</t>
  </si>
  <si>
    <t>Státní fond dopravní infrastruktury</t>
  </si>
  <si>
    <t>Financování dopravní infrastruktury - investice</t>
  </si>
  <si>
    <t>Celkem Státní fond dopravní infrastruktury</t>
  </si>
  <si>
    <t>Ministerstvo dopravy</t>
  </si>
  <si>
    <t>Příspěvek na ztrátu dopravce z provozu veřejné osobní drážní dopravy</t>
  </si>
  <si>
    <t>Celkem Ministerstvo dopravy</t>
  </si>
  <si>
    <t>Ministerstvo práce a sociálních věcí</t>
  </si>
  <si>
    <t>Neinvestiční nedávkové transfery podle zákona č. 108/2006 Sb., o sociálních službách</t>
  </si>
  <si>
    <t>Transfery na státní příspěvek zřizovatelům zařízení pro děti vyžadující okamžitou pomoc</t>
  </si>
  <si>
    <t>Operační program lidské zdroje a zaměstnanost - Podpora a rozvoj služeb v sociálně vyloučených lokalitách MSK</t>
  </si>
  <si>
    <t>Operační program lidské zdroje a zaměstnanost - Podpora procesu transformace pobytového zařízení Domov Jistoty Bohumín</t>
  </si>
  <si>
    <t>Celkem Ministerstvo práce a sociálních věcí</t>
  </si>
  <si>
    <t xml:space="preserve">Státní fond životního prostředí </t>
  </si>
  <si>
    <t>Podpora udržitelného využívání zdroje energie - program č. 115220-EU-IV</t>
  </si>
  <si>
    <t xml:space="preserve">Celkem Státní fond životního prostředí </t>
  </si>
  <si>
    <t>Ministerstvo vnitra</t>
  </si>
  <si>
    <t>Neinvestiční transfery krajům podle §27 zákona č. 133/1985 Sb., o požární ochraně</t>
  </si>
  <si>
    <t xml:space="preserve">Podpora prevence kriminality </t>
  </si>
  <si>
    <t>Zvýšení kvality řízení v úřadech územní veřejné správy - EU - Vzdělávání zaměstnanců územní veřejné správy</t>
  </si>
  <si>
    <t>Zvýšení kvality řízení v úřadech územní veřejné správy - EU - Rozvoj kompetencí strategického, procesního a projektového řízení a kvality</t>
  </si>
  <si>
    <t>Celkem Ministerstvo vnitra</t>
  </si>
  <si>
    <t>Ministerstvo zdravotnictví</t>
  </si>
  <si>
    <t>Připravenost poskytovatele ZZS na řešení mimořádných událostí a krizových situací</t>
  </si>
  <si>
    <t xml:space="preserve">Specializační vzdělávání zdravotnických pracovníků - rezidenční místa </t>
  </si>
  <si>
    <t>Specializační vzdělávání nelékařů</t>
  </si>
  <si>
    <t>Celkem Ministerstvo zdravotnictví</t>
  </si>
  <si>
    <t>Ministerstvo financí</t>
  </si>
  <si>
    <t>Účelová dotace krajům - TBC</t>
  </si>
  <si>
    <t>Účelová dotace krajům na likvidaci léčiv</t>
  </si>
  <si>
    <t xml:space="preserve">Náhrady škod způsobených vybranými zvláště chráněnými živočichy </t>
  </si>
  <si>
    <t xml:space="preserve">Výkupy pozemků pod krajskými komunikacemi </t>
  </si>
  <si>
    <t>Účelové dotace na výdaje spojené s přípravou a konáním voleb do Evropského Parlamentu</t>
  </si>
  <si>
    <t>Účelové dotace na výdaje spojené se společnými volbami do Parlamentu ČR a zastupitelstev obcí</t>
  </si>
  <si>
    <t>Celkem Všeobecná pokladní správa</t>
  </si>
  <si>
    <t>Ministerstvo životního prostředí</t>
  </si>
  <si>
    <t>Ostatní neinvestiční dotace obcím a krajům</t>
  </si>
  <si>
    <t>Celkem Ministerstvo životního prostředí</t>
  </si>
  <si>
    <t>Ministerstvo kultury</t>
  </si>
  <si>
    <t>Program státní podpory profesionálních divadel a stálých profesionálních symfonických orchestrů a pěveckých sborů</t>
  </si>
  <si>
    <t>Kulturní aktivity</t>
  </si>
  <si>
    <t>Záchrana architektonického dědictví neinvestice</t>
  </si>
  <si>
    <t>Veřejné informační služby knihoven - neinvestice</t>
  </si>
  <si>
    <t>Program restaurování movitých kulturních památek</t>
  </si>
  <si>
    <t>Preventivní ochrana před vlivy prostředí - neinvestiční</t>
  </si>
  <si>
    <t>Celkem Ministerstvo kultury</t>
  </si>
  <si>
    <t>Ministerstvo zemědělství</t>
  </si>
  <si>
    <t xml:space="preserve">Meliorace a hrazení bystřin v lesích dle § 35 odst 1 a 3 lesního zákona č. 289/1995 Sb., o lesích </t>
  </si>
  <si>
    <t>Celkem Ministerstvo zemědělství</t>
  </si>
  <si>
    <t>Úřad vlády ČR</t>
  </si>
  <si>
    <t>Podpora koordinátorů rómských poradců</t>
  </si>
  <si>
    <t>Celkem Úřad vlády České republiky</t>
  </si>
  <si>
    <t>Ministerstvo pro místní rozvoj</t>
  </si>
  <si>
    <t>Podpora pracovních příležitostí - obce - 117D816 - investice</t>
  </si>
  <si>
    <t>Celkem Ministerstvo pro místní rozvoj</t>
  </si>
  <si>
    <t>Celkový součet</t>
  </si>
  <si>
    <t>Pozn. 1) Údaje uvedené v tabulce u projektů spolufinancovaných z evropských finančních zdrojů zahrnují výdaje uskutečněné v roce 2014 a minulých letech, nebo po dobu realizace jednotlivých projektů.</t>
  </si>
  <si>
    <t xml:space="preserve">PŘEHLED AKCÍ MSK A GLOBÁLNÍCH GRANTŮ SPOLUFINANCOVANÝCH Z EVROPSKÝCH FINANČNÍCH ZDROJŮ
V PROGRAMOVÉM OBDOBÍ 2007 - 2013 S ČERPÁNÍM VÝDAJŮ V ROCE 2014      </t>
  </si>
  <si>
    <t xml:space="preserve">číslo akce </t>
  </si>
  <si>
    <t>Celkové výdaje</t>
  </si>
  <si>
    <t>Skutečné výdaje v roce</t>
  </si>
  <si>
    <t>Očekávaná výše dotace z EU a ST         %</t>
  </si>
  <si>
    <t>ODVĚTVÍ DOPRAVY:</t>
  </si>
  <si>
    <t>Letiště Leoše Janáčka Ostrava, kolejové napojení</t>
  </si>
  <si>
    <t>Letiště Leoše Janáčka Ostrava, integrované výjezdové centrum</t>
  </si>
  <si>
    <t>Letiště Leoše Janáčka Ostrava, ostatní zpevněné plochy - světlotechnika</t>
  </si>
  <si>
    <t>Letiště Leoše Janáčka Ostrava, kolejové napojení – doprovodná struktura I.</t>
  </si>
  <si>
    <t>Letiště Leoše Janáčka Ostrava, kolejové napojení – doprovodná struktura II.</t>
  </si>
  <si>
    <t>Rekonstrukce silnice II/464 Opava, ul. Bílovecká III. etapa</t>
  </si>
  <si>
    <t>Rekostrukce úseku silnice Bílá - Klokočov - Turzovka</t>
  </si>
  <si>
    <t>II/449 - Rýmařov - Ondřejov, rekonstrukce silnice km 0,00 - 11,40, II.stavba</t>
  </si>
  <si>
    <t xml:space="preserve">Silnice II/452 Bruntál - Mezina </t>
  </si>
  <si>
    <t xml:space="preserve">Silnice II/462 Vítkov - Větřkovice </t>
  </si>
  <si>
    <t>Silnice 2013 - III. etapa</t>
  </si>
  <si>
    <t>Silnice III/4785 prodloužená Bílovecká</t>
  </si>
  <si>
    <t>Silnice 2013 - I. etapa</t>
  </si>
  <si>
    <t>Silnice 2013 - II. etapa</t>
  </si>
  <si>
    <t>Silnice III/4689 Petrovice</t>
  </si>
  <si>
    <t>Silnice 2013 - IV. etapa</t>
  </si>
  <si>
    <t>Silnice 2014 - I. etapa</t>
  </si>
  <si>
    <t>Silnice 2014 - II. etapa</t>
  </si>
  <si>
    <t>Silnice 2014 - III. etapa</t>
  </si>
  <si>
    <t>Silnice 2014 - IV. etapa</t>
  </si>
  <si>
    <t>Silnice 2014 - V. etapa</t>
  </si>
  <si>
    <t>Silnice 2014 - VI. etapa</t>
  </si>
  <si>
    <t>Silnice 2015 - 7 staveb</t>
  </si>
  <si>
    <t>Silnice 2015 - Mariánskohorská</t>
  </si>
  <si>
    <t>VIA Lyžbice</t>
  </si>
  <si>
    <t>Zlepšení dostupnosti pohraniční oblasti modernizací silnice v úseku Sciborzyce Wielkie - Hněvošice</t>
  </si>
  <si>
    <t>Integrované výjezdové centrum Ostrava-Jih</t>
  </si>
  <si>
    <t>Nákup hasičských vozidel se zařízením pro výrobu a dopravu pěny</t>
  </si>
  <si>
    <t>Nákup prvosledových hasičských vozidel se speciální IT technikou</t>
  </si>
  <si>
    <t>Nákup hasičské výškové techniky</t>
  </si>
  <si>
    <t>Výjezdové centrum jednotky Sboru dobrovolných hasičů Města Albrechtice a Zdravotnické záchranné služby MSK</t>
  </si>
  <si>
    <t>Výstavba integrovaného výjezdového centra v Třinci</t>
  </si>
  <si>
    <t>ODVĚTVÍ CESTOVNÍHO RUCHU:</t>
  </si>
  <si>
    <t>Cestuj a poznávej Moravskoslezský kraj - s chutí</t>
  </si>
  <si>
    <t>Industriální atraktivity v Moravskoslezském kraji</t>
  </si>
  <si>
    <t>Jak šmakuje Moravskoslezsko</t>
  </si>
  <si>
    <t>Jesenická magistrála</t>
  </si>
  <si>
    <t>Moravskoslezský kraj - kraj plný zážitků III</t>
  </si>
  <si>
    <t>ODVĚTVÍ REGIONÁLNÍHO ROZVOJE:</t>
  </si>
  <si>
    <t>Moravskoslezský pakt zaměstnanosti: Mezinárodní výměna zkušeností a příkladů dobré praxe při rozvoji místních partnerství na podporu zaměstnanosti</t>
  </si>
  <si>
    <t>Partnerstvím ke zvýšení zaměstnanosti</t>
  </si>
  <si>
    <t>Přeshraniční kooperační síť pro rozvoj podnikání a trhu práce</t>
  </si>
  <si>
    <t>Šance pro Moravskoslezský kraj - Vzdělaní lidé a připravený venkov</t>
  </si>
  <si>
    <t>Technická pomoc - Podpora implementačních, informačních a propagačních aktivit pro OPPS ČR-PR v Moravskoslezském kraji</t>
  </si>
  <si>
    <t xml:space="preserve">Technická pomoc - Podpora propagačních a informačních aktivit v OPPS ČR-PR </t>
  </si>
  <si>
    <t>ODVĚTVÍ SOCIÁLNÍCH VĚCÍ:</t>
  </si>
  <si>
    <t xml:space="preserve">1. etapa transformace zámku Jindřichov ve Slezsku </t>
  </si>
  <si>
    <t xml:space="preserve">2. etapa transformace organizace Marianum </t>
  </si>
  <si>
    <t>3. etapa transformace organizace Marianum</t>
  </si>
  <si>
    <t>3. etapa transformace organizace Marianum A</t>
  </si>
  <si>
    <t>3. etapa transformace organizace Marianum B</t>
  </si>
  <si>
    <t>4. etapa transformace organizace Marianum</t>
  </si>
  <si>
    <t>Evaluace poskytování sociálních služeb v Moravskoslezském kraji</t>
  </si>
  <si>
    <t>Humanizace domova pro seniory na ul. Roosveltově v Opavě</t>
  </si>
  <si>
    <t>Nákup lůžek a matrací pro sociální zařízení</t>
  </si>
  <si>
    <t>Novostavba domova pro osoby se zdravotním postižením v Havířově</t>
  </si>
  <si>
    <t>Optimalizace sítě služeb sociální prevence v Moravskoslezském kraji</t>
  </si>
  <si>
    <t>Plánování sociálních služeb II</t>
  </si>
  <si>
    <t>Podpora a rozvoj služeb v sociálně vyloučených lokalitách MSK</t>
  </si>
  <si>
    <t>Podpora péče o ohrožené děti</t>
  </si>
  <si>
    <t>Podpora procesu transformace pobytových sociálních služeb v Moravskoslezském kraji II</t>
  </si>
  <si>
    <t>Podpora sociálních služeb v sociálně vyloučených lokalitách Moravskoslezského kraje II</t>
  </si>
  <si>
    <t>Podpora sociálních služeb v sociálně vyloučených lokalitách III</t>
  </si>
  <si>
    <t>Podpora vzdělávání a supervize v sociální oblasti v MSK II</t>
  </si>
  <si>
    <t>Podpora vzdělávání v sociální oblasti v MSK III</t>
  </si>
  <si>
    <t>Poradna pro pěstounskou péči v Karviné</t>
  </si>
  <si>
    <t>Poradna pro pěstounskou péči v Ostravě</t>
  </si>
  <si>
    <t>Rekonstrukce domova pro osoby se zdravotním postižením Benjamín</t>
  </si>
  <si>
    <t>Rekonstrukce domova pro osoby se zdravotním postižením ve Frýdku-Místku</t>
  </si>
  <si>
    <t>Rekonstrukce objektu na domov pro osoby se zdravotním postižením, Sírius Opava</t>
  </si>
  <si>
    <t>Rekonstrukce objektu na chráněné bydlení v Ostravě na ul. Tvorkovských</t>
  </si>
  <si>
    <t>Rekonstrukce objektu v Českém Těšíně na chráněné bydlení</t>
  </si>
  <si>
    <t>Specifické intervence pro mladistvé závislé na návykových látkách</t>
  </si>
  <si>
    <t xml:space="preserve">Transformace zámku Dolní Životice  </t>
  </si>
  <si>
    <t>Transformace zámku Dolní Životice A</t>
  </si>
  <si>
    <t>Transformace zámku Nová Horka</t>
  </si>
  <si>
    <t>Výstavba objektu chráněného bydlení na ulici Slezské ve Starém Bohumíně</t>
  </si>
  <si>
    <t>ODVĚTVÍ ŠKOLSTVÍ:</t>
  </si>
  <si>
    <t>Atraktivnější výuka zahradnických oborů</t>
  </si>
  <si>
    <t>Building local capacity for competitive education</t>
  </si>
  <si>
    <t>Diagnostické nástroje, ICT a pomůcky pro pedagogicko-psychologické poradny</t>
  </si>
  <si>
    <t>Diagnostické nástroje, ICT a pomůcky pro speciálně pedagogická centra</t>
  </si>
  <si>
    <t>Energetické úspory ve školách a školských zařízeních zřizovaných Moravskoslezským krajem</t>
  </si>
  <si>
    <t>Energetické úspory ve školách a školských zařízeních zřizovaných Moravskoslezským krajem - III. etapa</t>
  </si>
  <si>
    <t>Envitalent</t>
  </si>
  <si>
    <t>From Dropout to Inclusion (Od vyloučení k začlenění)</t>
  </si>
  <si>
    <t>GG - Další vzdělávání pracovníků škol a školských zařízení v Moravskoslezském kraji II</t>
  </si>
  <si>
    <t>GG - Další vzdělávání pracovníků škol v kraji Moravskoslezském</t>
  </si>
  <si>
    <t>GG - Podpora nabídky dalšího vzdělávání v Moravskoslezském kraji</t>
  </si>
  <si>
    <t>GG - Rovné příležitosti dětí a žáků ve vzdělávání v Moravskoslezském kraji II</t>
  </si>
  <si>
    <t>GG - Zvyšování kvality ve vzdělávání v kraji Moravskoslezském</t>
  </si>
  <si>
    <t>GG - Zvyšování kvality ve vzdělávání v Moravskoslezském kraji II</t>
  </si>
  <si>
    <t>Gymnázium a Střední odborná škola, Rýmařov, příspěvková organizace</t>
  </si>
  <si>
    <t>Chyť své sny (Catch your Dreams)</t>
  </si>
  <si>
    <t>Inovace výuky československých a českých dějin 20. století na středních školách v Olomouckém a Moravskoslezském kraji</t>
  </si>
  <si>
    <t>Jazykové učebny středních odborných škol</t>
  </si>
  <si>
    <t>Mentor-lektor</t>
  </si>
  <si>
    <t>Moderní zkušební laboratoře</t>
  </si>
  <si>
    <t>Modernizace chemických laboratoří na SPŠ chemické v Ostravě</t>
  </si>
  <si>
    <t>Modernizace výuky a podmínek pro výuku v základních uměleckých školách</t>
  </si>
  <si>
    <t>Modernizace výuky informačních technologií</t>
  </si>
  <si>
    <t>Modernizace výuky instalatérských oborů</t>
  </si>
  <si>
    <t>Modernizace výuky ve zdravotnických oborech</t>
  </si>
  <si>
    <t>Modernizace, rekonstrukce a výstavba sportovišť vzdělávacích zařízení II</t>
  </si>
  <si>
    <t>Modernizace, rekonstrukce a výstavba sportovišť vzdělávacích zařízení IV</t>
  </si>
  <si>
    <t>Modernizace, rekonstrukce a výstavba sportovišť vzdělávacích zařízení V</t>
  </si>
  <si>
    <t>Modernizace, rekonstrukce a výstavba sportovišť vzdělávacích zařízení VI</t>
  </si>
  <si>
    <t>Modernizace, rekonstrukce a výstavba sportovišť vzdělávacích zařízení VII</t>
  </si>
  <si>
    <t>Multifunkční velkoprostorové odborné učebny - gastrocentra</t>
  </si>
  <si>
    <t>Napříč krajem s mládeží</t>
  </si>
  <si>
    <t>Podpora jazykového vzdělávání ve středních školách</t>
  </si>
  <si>
    <t>Podpora přírodovědného a technického vzdělávání v Moravskoslezském kraji</t>
  </si>
  <si>
    <t>Podpora přírodovědných předmětů</t>
  </si>
  <si>
    <t>Podpora strojírenských oborů</t>
  </si>
  <si>
    <t>Podpora talentů v přírodovědných a technických oborech v slovensko-českém příhraničí</t>
  </si>
  <si>
    <t>Podpora vzdělávání žáků se speciálními vzdělávacími potřebami</t>
  </si>
  <si>
    <t>Přírodovědné laboratoře</t>
  </si>
  <si>
    <t>Přírodovědné laboratoře v gymnáziích</t>
  </si>
  <si>
    <t xml:space="preserve">Přírodovědné učebny a laboratoře ve středních odborných školách </t>
  </si>
  <si>
    <t>Střední škola zemědělství a služeb, příspěvková organizace, Město Albrechtice</t>
  </si>
  <si>
    <t>Technická pomoc pro globální grant OP VK - Řízení, kontrola, monitorování a hodnocení globálních grantů v Moravskoslezském kraji II</t>
  </si>
  <si>
    <t>Technická pomoc pro globální grant OP VK - Zvýšení absorpční kapacity subjektů implementujících program Moravskoslezského kraje II</t>
  </si>
  <si>
    <t>Technická pomoc pro globální grant OP VK -Informovanost a publicita GG OP Moravskoslezského kraje</t>
  </si>
  <si>
    <t>Technická pomoc pro globální grant OP VK - Informovanost a publicita GG OP Moravskoslezského kraje II</t>
  </si>
  <si>
    <t>Teoretické a praktické vzdělávání ve zdravotnických školách a zdravotnických zařízeních</t>
  </si>
  <si>
    <t>Vybudování dílen ve Střední škole technické a zemědělské, Nový Jičín</t>
  </si>
  <si>
    <t>Výstavba fóliovniků v Opavě</t>
  </si>
  <si>
    <t>Vzdělávání zaměstnanců územní veřejné správy v MSK</t>
  </si>
  <si>
    <t>Zateplení areálu Gymnázia a Střední průmyslové školy elektrotechniky a informatiky ve Frenštátě pod Radhoštěm na ul. Křižíkova</t>
  </si>
  <si>
    <t>Zateplení budovy Odborného učiliště a Praktické školy v Hlučíně na ul. ČSA</t>
  </si>
  <si>
    <t>Zateplení Gymnázia Havířov-Podlesí</t>
  </si>
  <si>
    <t>Zateplení Gymnázia v Ostravě-Zábřehu na ul. Volgogradská</t>
  </si>
  <si>
    <t>Zateplení Gymnázia ve Frýdlantu nad Ostravicí</t>
  </si>
  <si>
    <t>Zateplení Matičního gymnázia v Ostravě</t>
  </si>
  <si>
    <t>Zateplení Obchodní akademie v Ostravě-Porubě</t>
  </si>
  <si>
    <t>Zateplení objektu dílen Střední školy elektrotechnické v Ostravě</t>
  </si>
  <si>
    <t>Zateplení SOŠ a SOU podnikání a služeb v Jablunkově - budova na ulici Zahradní</t>
  </si>
  <si>
    <t>Zateplení Střední zdravotnické školy a Vyšší odborné školy zdravotnické v Ostravě (areál na ul. 1. máje)</t>
  </si>
  <si>
    <t>Zateplení vybraných objektů Střední odborné školy dopravy a cestovního ruchu v Krnově</t>
  </si>
  <si>
    <t>Zateplení Základní školy v Ostravě-Zábřehu na ul. Kpt. Vajdy</t>
  </si>
  <si>
    <t>Zateplení Základní umělecké školy Viléma Petrželky v Ostravě-Hrabůvce</t>
  </si>
  <si>
    <t>Zateplení ZUŠ Leoše Janáčka ve Frýdlantu nad Ostravicí</t>
  </si>
  <si>
    <t>Zlepšení podmínek pro praktické vyučování žáků v technicky zaměřených oborech středního vzdělávání v Ostravě</t>
  </si>
  <si>
    <t>Zvýšení uplatnitelnosti mladých lidí na evropském trhu práce (Amélioration de l´employabilité des jeunes sur le marché de travail européen)</t>
  </si>
  <si>
    <t>ODVĚTVÍ ZDRAVOTNICTVÍ:</t>
  </si>
  <si>
    <t xml:space="preserve">Ekologizace zdravotnických zařízení zřizovaných Moravskoslezským krajem </t>
  </si>
  <si>
    <t>Iktové centrum nemocnice Třinec</t>
  </si>
  <si>
    <t>Krajský standardizovaný projekt zdravotnické záchranné služby Moravskoslezského kraje</t>
  </si>
  <si>
    <t>Nákup lůžek a matrací do nemocnic zřizovaných Moravskoslezským krajem</t>
  </si>
  <si>
    <t>Obnovení  přístrojové techniky ve zdravotnických zařízeních</t>
  </si>
  <si>
    <t>Pavilon chirurgických oborů v Nemocnici ve Frýdku-Místku, p.o.</t>
  </si>
  <si>
    <t>Pořízení pomůcek pro ošetřovatelskou a rehabilitační péči zdravotnických zařízení</t>
  </si>
  <si>
    <t>Přístrojové vybavení iktového centra Sdruženého zdravotnického zařízení Krnov</t>
  </si>
  <si>
    <t>Rekonstrukce geriatrického oddělení  v Nemocnici s poliklinikou Havířov, příspěvková organizace</t>
  </si>
  <si>
    <t>Rekonstrukce gynekologicko-porodního oddělení v Nemocnici s poliklinikou Karviná - Ráj, p.o.</t>
  </si>
  <si>
    <t>Rekonstrukce infekčního pavilonu v Nemocnici s poliklinikou Havířov, p.o.</t>
  </si>
  <si>
    <t>Sanitní vozy a služby eHealth</t>
  </si>
  <si>
    <t>Vybudování pavilonu interních oborů v Opavě</t>
  </si>
  <si>
    <t>Zateplení vybraných objektů Nemocnice s poliklinikou Havířov</t>
  </si>
  <si>
    <t>Zateplení vybraných objektů Nemocnice s poliklinikou v Novém Jičíně</t>
  </si>
  <si>
    <t>Zateplení vybraných objektů nemocnice v Karviné - Ráji</t>
  </si>
  <si>
    <t>Zateplení vybraných objektů Nemocnice ve Frýdku-Místku</t>
  </si>
  <si>
    <t>ODVĚTVÍ KULTURY:</t>
  </si>
  <si>
    <t>Archeopark Chotěbuz - 2. část</t>
  </si>
  <si>
    <t>Hrad Sovinec – zpřístupnění barokního opevnění a podzemní chodby</t>
  </si>
  <si>
    <t>ODVĚTVÍ VLASTNÍ SPRÁVNÍ ČINNOST KRAJE A ČINNOST ZASTUPITELSTVA KRAJE:</t>
  </si>
  <si>
    <t>E-Government Moravskoslezského kraje (II. - VI. část výzvy)</t>
  </si>
  <si>
    <t>Optimalizace řídicích a kontrolních systémů v oblasti výkonu zřizovatelských funkcí</t>
  </si>
  <si>
    <t>Rozvoj kvality řízení a good governance na KÚ MSK</t>
  </si>
  <si>
    <t xml:space="preserve">Strategie systémové spolupráce veřejných institucí MSK, Slezského a Opolského vojvodství </t>
  </si>
  <si>
    <t>Využití energie slunce pro ohřev vody v budovách krajského úřadu</t>
  </si>
  <si>
    <t>ODVĚTVÍ ŽIVOTNÍHO PROSTŘEDÍ:</t>
  </si>
  <si>
    <t>Implementace soustavy NATURA 2000 v Moravskoslezském kraji - II. etapa  </t>
  </si>
  <si>
    <t>Jednotný informační a komunikační systém ochrany přírody NUTS II Moravskoslezsko</t>
  </si>
  <si>
    <t>Parkové úpravy v areálu OLÚ Metylovice, Moravskoslezského sanatoria,p.o.</t>
  </si>
  <si>
    <t>Realizace zmírňujících opatření negativních vlivů provozu na silnici č. II/464 (Studénka-Nová Horka) na CHKO Poodří</t>
  </si>
  <si>
    <t>Snížení prašnosti v okolí komunikací ve vlastnictví Moravskoslezského kraje</t>
  </si>
  <si>
    <t>Pozn.: (1)  Odhad předpokládaných výdajů pro rok 2015</t>
  </si>
  <si>
    <t xml:space="preserve">         (2) Jedná se o projekty realizované příspěvkovými organizacemi (příjemci dotace), u kterých se Moravskoslezský kraj zavázal financovat jejich podíl.  </t>
  </si>
  <si>
    <t>Výsledek hospodaření za rok 2014 u příspěvkové organizace v odvětví dopravy</t>
  </si>
  <si>
    <t>IČ</t>
  </si>
  <si>
    <t>Název</t>
  </si>
  <si>
    <t>Výsledek hospodaření 2014</t>
  </si>
  <si>
    <t>Správa silnic Moravskoslezského kraje, příspěvková organizace, Ostrava</t>
  </si>
  <si>
    <t>Příspěvkové organizace v odvětví dopravy celkem</t>
  </si>
  <si>
    <t>Výsledek hospodaření za rok 2014 u příspěvkových organizací v odvětví kultury</t>
  </si>
  <si>
    <t>00100579</t>
  </si>
  <si>
    <t>Moravskoslezská vědecká knihovna v Ostravě, příspěvková organizace</t>
  </si>
  <si>
    <t>00373231</t>
  </si>
  <si>
    <t>Galerie výtvarného umění v Ostravě, příspěvková organizace</t>
  </si>
  <si>
    <t>00100536</t>
  </si>
  <si>
    <t>Těšínské divadlo Český Těšín, příspěvková organizace</t>
  </si>
  <si>
    <t>00305847</t>
  </si>
  <si>
    <t>Muzeum Těšínska, příspěvková organizace</t>
  </si>
  <si>
    <t>00095630</t>
  </si>
  <si>
    <t>Muzeum Beskyd Frýdek-Místek, příspěvková organizace</t>
  </si>
  <si>
    <t>00095354</t>
  </si>
  <si>
    <t>Muzeum v Bruntále, příspěvková organizace</t>
  </si>
  <si>
    <t>00096296</t>
  </si>
  <si>
    <t>Muzeum Novojičínska, příspěvková organizace</t>
  </si>
  <si>
    <t>Příspěvkové organizace v odvětví kultury celkem</t>
  </si>
  <si>
    <t>Výsledek hospodaření za rok 2014 u příspěvkových organizací v odvětví sociálních věcí</t>
  </si>
  <si>
    <t>00846350</t>
  </si>
  <si>
    <t>Sagapo, příspěvková organizace, Bruntál</t>
  </si>
  <si>
    <t>00846384</t>
  </si>
  <si>
    <t>Harmonie, příspěvková organizace, Krnov</t>
  </si>
  <si>
    <t>00847046</t>
  </si>
  <si>
    <t>Náš svět, příspěvková organizace, Frýdlant nad Ostravicí</t>
  </si>
  <si>
    <t>00847330</t>
  </si>
  <si>
    <t>Nový domov, příspěvková organizace, Karviná</t>
  </si>
  <si>
    <t>00847348</t>
  </si>
  <si>
    <t>Domov Březiny, příspěvková organizace, Petřvald</t>
  </si>
  <si>
    <t>00847372</t>
  </si>
  <si>
    <t>Domov Jistoty, příspěvková organizace, Bohumín</t>
  </si>
  <si>
    <t>00847461</t>
  </si>
  <si>
    <t>Benjamín, příspěvková organizace, Petřvald</t>
  </si>
  <si>
    <t>00847267</t>
  </si>
  <si>
    <t>Centrum psychologické pomoci, příspěvková organizace, Karviná</t>
  </si>
  <si>
    <t>48804860</t>
  </si>
  <si>
    <t>Zámek Nová Horka, příspěvková organizace, Studénka</t>
  </si>
  <si>
    <t>48804878</t>
  </si>
  <si>
    <t>Domov Příbor, příspěvková organizace</t>
  </si>
  <si>
    <t>48804894</t>
  </si>
  <si>
    <t>Domov Odry, příspěvková organizace</t>
  </si>
  <si>
    <t>48804843</t>
  </si>
  <si>
    <t>Domov Hortenzie, příspěvková organizace, Frenštát pod Radhoštěm</t>
  </si>
  <si>
    <t>48804886</t>
  </si>
  <si>
    <t>Domov Duha, příspěvková organizace, Nový Jičín</t>
  </si>
  <si>
    <t>48804908</t>
  </si>
  <si>
    <t>Domov Paprsek, příspěvková organizace, Nový Jičín</t>
  </si>
  <si>
    <t>00016772</t>
  </si>
  <si>
    <t>Domov Bílá Opava, příspěvková organizace, Opava</t>
  </si>
  <si>
    <t>71197052</t>
  </si>
  <si>
    <t>Zámek Dolní Životice, příspěvková organizace</t>
  </si>
  <si>
    <t>71197044</t>
  </si>
  <si>
    <t>Fontána, příspěvková organizace, Hlučín</t>
  </si>
  <si>
    <t>71197036</t>
  </si>
  <si>
    <t>Sírius, příspěvková organizace, Opava</t>
  </si>
  <si>
    <t>71197061</t>
  </si>
  <si>
    <t>Marianum, příspěvková organizace, Opava</t>
  </si>
  <si>
    <t>71197001</t>
  </si>
  <si>
    <t>Domov Na zámku, příspěvková organizace, Kyjovice</t>
  </si>
  <si>
    <t>71196951</t>
  </si>
  <si>
    <t>Domov Vítkov, příspěvková organizace</t>
  </si>
  <si>
    <t>71197010</t>
  </si>
  <si>
    <t>Domov Letokruhy, příspěvková organizace, Budišov nad Budišovkou</t>
  </si>
  <si>
    <t>00846635</t>
  </si>
  <si>
    <t>Domov Pohoda, příspěvková organizace, Bruntál - zrušena a převedena na město k 31.3.2014</t>
  </si>
  <si>
    <t>73214566</t>
  </si>
  <si>
    <t>Domov U jezera, příspěvková organizace, Opava - zrušena a převedena na město k 31.3.2014</t>
  </si>
  <si>
    <t>Příspěvkové organizace v odvětví sociálních věcí celkem</t>
  </si>
  <si>
    <t>Výsledek hospodaření za rok 2014 u příspěvkových organizací v odvětví školství</t>
  </si>
  <si>
    <t>00842761</t>
  </si>
  <si>
    <t>Matiční gymnázium, Ostrava, příspěvková organizace</t>
  </si>
  <si>
    <t>00842753</t>
  </si>
  <si>
    <t>Gymnázium Hladnov a Jazyková škola s právem státní jazykové zkoušky, Ostrava, příspěvková organizace</t>
  </si>
  <si>
    <t>00842745</t>
  </si>
  <si>
    <t xml:space="preserve">Gymnázium, Ostrava-Hrabůvka, příspěvková organizace        </t>
  </si>
  <si>
    <t>00602159</t>
  </si>
  <si>
    <t>Gymnázium Olgy Havlové, Ostrava-Poruba, příspěvková organizace</t>
  </si>
  <si>
    <t>00842702</t>
  </si>
  <si>
    <t>Wichterlovo gymnázium, Ostrava-Poruba, příspěvková organizace</t>
  </si>
  <si>
    <t>00842737</t>
  </si>
  <si>
    <t>Gymnázium, Ostrava-Zábřeh, Volgogradská 6a, příspěvková organizace</t>
  </si>
  <si>
    <t>61989011</t>
  </si>
  <si>
    <t>Jazykové gymnázium Pavla Tigrida, Ostrava-Poruba, příspěvková organizace</t>
  </si>
  <si>
    <t>00602060</t>
  </si>
  <si>
    <t>Sportovní gymnázium Dany a Emila Zátopkových, Ostrava, příspěvková organizace</t>
  </si>
  <si>
    <t>Gymnázium Františka Živného, Bohumín, Jana Palacha 794, příspěvková organizace</t>
  </si>
  <si>
    <t>Gymnázium, Český Těšín, příspěvková organizace</t>
  </si>
  <si>
    <t>Polské gymnázium - Polskie Gimnazjum im. Juliusza Słowackiego, Český Těšín, příspěvková organizace</t>
  </si>
  <si>
    <t>Gymnázium, Havířov-Město, Komenského 2, příspěvková organizace</t>
  </si>
  <si>
    <t>Gymnázium, Havířov-Podlesí, příspěvková organizace</t>
  </si>
  <si>
    <t>Gymnázium, Karviná, příspěvková organizace</t>
  </si>
  <si>
    <t>Gymnázium a Obchodní akademie, Orlová, příspěvková organizace</t>
  </si>
  <si>
    <t>00601667</t>
  </si>
  <si>
    <t>Gymnázium Mikuláše Koperníka, Bílovec, příspěvková organizace</t>
  </si>
  <si>
    <t>00601659</t>
  </si>
  <si>
    <t>Gymnázium a Střední průmyslová škola elektrotechniky a informatiky, Frenštát pod Radhoštěm, příspěvková organizace</t>
  </si>
  <si>
    <t>00601675</t>
  </si>
  <si>
    <t>Gymnázium a Střední odborná škola, Nový Jičín, příspěvková organizace</t>
  </si>
  <si>
    <t>00601641</t>
  </si>
  <si>
    <t>Masarykovo gymnázium, Příbor, příspěvková organizace</t>
  </si>
  <si>
    <t>47813091</t>
  </si>
  <si>
    <t>Gymnázium Josefa Kainara, Hlučín,  příspěvková organizace</t>
  </si>
  <si>
    <t>Mendelovo gymnázium, Opava, příspěvková organizace</t>
  </si>
  <si>
    <t>47813075</t>
  </si>
  <si>
    <t>Slezské gymnázium, Opava, příspěvková organizace</t>
  </si>
  <si>
    <t>00601411</t>
  </si>
  <si>
    <t>Gymnázium Petra Bezruče, Frýdek-Místek, příspěvková organizace</t>
  </si>
  <si>
    <t>00846881</t>
  </si>
  <si>
    <t>Gymnázium a Střední odborná škola, Frýdek-Místek, Cihelní 410, příspěvková organizace</t>
  </si>
  <si>
    <t>00601403</t>
  </si>
  <si>
    <t>Gymnázium, Frýdlant nad Ostravicí, nám. T. G. Masaryka 1260, příspěvková organizace</t>
  </si>
  <si>
    <t>00601390</t>
  </si>
  <si>
    <t>Gymnázium, Třinec, příspěvková organizace</t>
  </si>
  <si>
    <t>00601357</t>
  </si>
  <si>
    <t>Všeobecné a sportovní gymnázium, Bruntál, příspěvková organizace</t>
  </si>
  <si>
    <t>00601349</t>
  </si>
  <si>
    <t>Gymnázium, Krnov, příspěvková organizace</t>
  </si>
  <si>
    <t>00601331</t>
  </si>
  <si>
    <t>00602132</t>
  </si>
  <si>
    <t>Střední průmyslová škola elektrotechniky a informatiky, Ostrava, příspěvková organizace</t>
  </si>
  <si>
    <t>00602124</t>
  </si>
  <si>
    <t>Střední průmyslová škola chemická akademika Heyrovského a Gymnázium, Ostrava, příspěvková organizace</t>
  </si>
  <si>
    <t>00602116</t>
  </si>
  <si>
    <t>Střední průmyslová škola stavební, Ostrava, příspěvková organizace</t>
  </si>
  <si>
    <t>00602141</t>
  </si>
  <si>
    <t>Střední průmyslová škola, Ostrava-Vítkovice, příspěvková organizace</t>
  </si>
  <si>
    <t>00602086</t>
  </si>
  <si>
    <t>Obchodní akademie a Vyšší odborná škola sociální, Ostrava-Mariánské Hory, příspěvková organizace</t>
  </si>
  <si>
    <t>00602094</t>
  </si>
  <si>
    <t>Obchodní akademie, Ostrava-Poruba, příspěvková organizace</t>
  </si>
  <si>
    <t>00602027</t>
  </si>
  <si>
    <t xml:space="preserve">Střední zahradnická škola, Ostrava, příspěvková organizace </t>
  </si>
  <si>
    <t>00602078</t>
  </si>
  <si>
    <t>Janáčkova konzervatoř a Gymnázium v Ostravě, příspěvková organizace</t>
  </si>
  <si>
    <t>00602051</t>
  </si>
  <si>
    <t>Střední umělecká škola, Ostrava, příspěvková organizace</t>
  </si>
  <si>
    <t>00600920</t>
  </si>
  <si>
    <t>Střední zdravotnická škola a Vyšší odborná škola zdravotnická, Ostrava, příspěvková organizace</t>
  </si>
  <si>
    <t>Střední průmyslová škola elektrotechnická, Havířov, příspěvková organizace</t>
  </si>
  <si>
    <t>Střední průmyslová škola stavební, Havířov, příspěvková organizace</t>
  </si>
  <si>
    <t>Střední průmyslová škola, Karviná, příspěvková organizace</t>
  </si>
  <si>
    <t>Obchodní akademie, Český Těšín, Sokola Tůmy 12, příspěvková organizace</t>
  </si>
  <si>
    <t>00844985</t>
  </si>
  <si>
    <t>Střední zdravotnická škola, Karviná, příspěvková organizace</t>
  </si>
  <si>
    <t>00601624</t>
  </si>
  <si>
    <t>Vyšší odborná škola, Střední odborná škola a Střední odborné učiliště, Kopřivnice, příspěvková organizace</t>
  </si>
  <si>
    <t>00845027</t>
  </si>
  <si>
    <t>Mendelova střední škola, Nový Jičín, příspěvková organizace</t>
  </si>
  <si>
    <t>00601152</t>
  </si>
  <si>
    <t>Střední zdravotnická škola, Opava, Dvořákovy sady 2, příspěvková organizace</t>
  </si>
  <si>
    <t>Obchodní akademie a Střední odborná škola logistická, Opava, příspěvková organizace</t>
  </si>
  <si>
    <t>Střední průmyslová škola stavební, Opava, příspěvková organizace</t>
  </si>
  <si>
    <t>Střední škola průmyslová a umělecká, Opava, příspěvková organizace</t>
  </si>
  <si>
    <t>Masarykova střední škola zemědělská a Vyšší odborná škola, Opava, příspěvková organizace</t>
  </si>
  <si>
    <t>00601381</t>
  </si>
  <si>
    <t>Střední průmyslová škola, Obchodní akademie a Jazyková škola s právem státní jazykové zkoušky, Frýdek-Místek, příspěvková organizace</t>
  </si>
  <si>
    <t>00561151</t>
  </si>
  <si>
    <t>Střední zdravotnická škola, Frýdek-Místek, příspěvková organizace</t>
  </si>
  <si>
    <t>Střední odborná škola dopravy a cestovního ruchu, Krnov, příspěvková organizace</t>
  </si>
  <si>
    <t>00601292</t>
  </si>
  <si>
    <t>Střední pedagogická škola a Střední zdravotnická škola, Krnov, příspěvková organizace</t>
  </si>
  <si>
    <t>00601322</t>
  </si>
  <si>
    <t>Střední průmyslová škola a Obchodní akademie, Bruntál, příspěvková organizace</t>
  </si>
  <si>
    <t>70947911</t>
  </si>
  <si>
    <t>Střední odborná škola waldorfská, Ostrava, příspěvková organizace</t>
  </si>
  <si>
    <t>72547651</t>
  </si>
  <si>
    <t>Střední škola hotelnictví a služeb a Vyšší odborná škola, Opava, příspěvková organizace</t>
  </si>
  <si>
    <t>00845329</t>
  </si>
  <si>
    <t>Střední škola teleinformatiky, Ostrava, příspěvková organizace</t>
  </si>
  <si>
    <t>00845213</t>
  </si>
  <si>
    <t>Střední škola stavební a dřevozpracující, Ostrava, příspěvková organizace</t>
  </si>
  <si>
    <t>00577260</t>
  </si>
  <si>
    <t>Střední škola společného stravování, Ostrava-Hrabůvka, příspěvková organizace</t>
  </si>
  <si>
    <t>Střední škola technická a dopravní, Ostrava-Vítkovice, příspěvková organizace</t>
  </si>
  <si>
    <t>Střední škola elektrotechnická, Ostrava, Na Jízdárně 30, příspěvková organizace</t>
  </si>
  <si>
    <t>00575933</t>
  </si>
  <si>
    <t>Střední škola služeb a podnikání, Ostrava-Poruba, příspěvková organizace</t>
  </si>
  <si>
    <t>Střední škola, Bohumín, příspěvková organizace</t>
  </si>
  <si>
    <t>Střední škola technických oborů, Havířov-Šumbark, Lidická 1a/600, příspěvková organizace</t>
  </si>
  <si>
    <t>Střední škola, Havířov-Prostřední Suchá, příspěvková organizace</t>
  </si>
  <si>
    <t>Střední škola, Havířov-Šumbark, Sýkorova 1/613, příspěvková organizace</t>
  </si>
  <si>
    <t>00577235</t>
  </si>
  <si>
    <t>Albrechtova střední škola, Český Těšín, příspěvková organizace</t>
  </si>
  <si>
    <t>Střední škola techniky a služeb, Karviná, příspěvková organizace</t>
  </si>
  <si>
    <t>13644297</t>
  </si>
  <si>
    <t>Střední škola a Základní škola, Havířov-Šumbark, příspěvková organizace</t>
  </si>
  <si>
    <t>00576441</t>
  </si>
  <si>
    <t>Hotelová škola, Frenštát pod Radhoštěm, příspěvková organizace</t>
  </si>
  <si>
    <t>00848077</t>
  </si>
  <si>
    <t>Střední škola technická a zemědělská, Nový Jičín, příspěvková organizace</t>
  </si>
  <si>
    <t>00577910</t>
  </si>
  <si>
    <t>Střední škola, Odry, příspěvková organizace</t>
  </si>
  <si>
    <t>00601594</t>
  </si>
  <si>
    <t>Odborné učiliště a Praktická škola, Nový Jičín, příspěvková organizace</t>
  </si>
  <si>
    <t>Střední odborné učiliště stavební, Opava, příspěvková organizace</t>
  </si>
  <si>
    <t>00845299</t>
  </si>
  <si>
    <t>Střední škola technická, Opava, Kolofíkovo nábřeží 51, příspěvková organizace</t>
  </si>
  <si>
    <t>Střední škola, Vítkov-Podhradí, příspěvková organizace</t>
  </si>
  <si>
    <t>00601837</t>
  </si>
  <si>
    <t>Odborné učiliště a Praktická škola, Hlučín, příspěvková organizace</t>
  </si>
  <si>
    <t>00844691</t>
  </si>
  <si>
    <t>Střední odborná škola, Frýdek-Místek, příspěvková organizace</t>
  </si>
  <si>
    <t>13644301</t>
  </si>
  <si>
    <t>Střední škola elektrostavební a dřevozpracující, Frýdek-Místek, příspěvková organizace</t>
  </si>
  <si>
    <t>00577243</t>
  </si>
  <si>
    <t>Střední škola gastronomie, oděvnictví a služeb, Frýdek-Místek, příspěvková organizace</t>
  </si>
  <si>
    <t>Střední škola automobilní, mechanizace a podnikání, Krnov, příspěvková organizace</t>
  </si>
  <si>
    <t>00846279</t>
  </si>
  <si>
    <t xml:space="preserve">Střední škola průmyslová, Krnov, příspěvková organizace        </t>
  </si>
  <si>
    <t>Střední odborná škola, Bruntál, příspěvková organizace</t>
  </si>
  <si>
    <t>00100307</t>
  </si>
  <si>
    <t>Střední škola zemědělství a služeb, Město Albrechtice, příspěvková organizace</t>
  </si>
  <si>
    <t>00100340</t>
  </si>
  <si>
    <t>Střední odborná škola a Střední odborné učiliště podnikání a služeb, Jablunkov, Školní 416, příspěvková organizace,</t>
  </si>
  <si>
    <t>Mateřská škola logopedická, Ostrava-Poruba, U Školky 1621, příspěvková organizace</t>
  </si>
  <si>
    <t>Mateřská škola logopedická, Ostrava-Poruba, Na Robinsonce 1646, příspěvková organizace</t>
  </si>
  <si>
    <t>00601985</t>
  </si>
  <si>
    <t>Základní škola pro sluchově postižené a Mateřská škola pro sluchově postižené, Ostrava-Poruba, příspěvková organizace</t>
  </si>
  <si>
    <t>00601977</t>
  </si>
  <si>
    <t>Základní škola, Ostrava-Slezská Ostrava, Těšínská 98, příspěvková organizace</t>
  </si>
  <si>
    <t>Dětský domov a Školní jídelna, Ostrava-Slezská Ostrava, Na Vizině 28, příspěvková organizace</t>
  </si>
  <si>
    <t>Střední škola prof. Zdeňka Matějčka, Ostrava-Poruba, 17. listopadu 1123, příspěvková organizace</t>
  </si>
  <si>
    <t>Mateřská škola pro zrakově postižené, Havířov-Město, Mozartova 2, příspěvková organizace</t>
  </si>
  <si>
    <t>Mateřská škola Klíček, Karviná-Hranice, Einsteinova 2849, příspěvková organizace</t>
  </si>
  <si>
    <t>Základní škola speciální a Mateřská škola speciální, Nový Jičín, Komenského 64, příspěvková organizace</t>
  </si>
  <si>
    <t>Mateřská škola Eliška, Opava, E. Krásnohorské 8, příspěvková organizace</t>
  </si>
  <si>
    <t>Základní škola a Mateřská škola, Ostrava-Poruba, Ukrajinská 19, příspěvková organizace</t>
  </si>
  <si>
    <t>Základní škola, Ostrava-Zábřeh, Kpt. Vajdy 1a, příspěvková organizace</t>
  </si>
  <si>
    <t>Základní škola, Ostrava-Hrabůvka, U Haldy 66, příspěvková organizace</t>
  </si>
  <si>
    <t>64628205</t>
  </si>
  <si>
    <t>Základní škola, Ostrava-Mariánské Hory, Karasova 6, příspěvková organizace</t>
  </si>
  <si>
    <t>Základní škola, Ostrava-Poruba, Čkalovova 942, příspěvková organizace</t>
  </si>
  <si>
    <t>Střední škola, Základní škola a Mateřská škola, Karviná, příspěvková organizace</t>
  </si>
  <si>
    <t>Základní škola a Mateřská škola, Nový Jičín, Dlouhá 54, příspěvková organizace</t>
  </si>
  <si>
    <t>Základní škola při zdravotnickém zařízení a Mateřská škola při zdravotnickém zařízení, Klimkovice, příspěvková organizace</t>
  </si>
  <si>
    <t>Základní škola a Mateřská škola Motýlek, Kopřivnice, Smetanova 1122, příspěvková organizace</t>
  </si>
  <si>
    <t>Základní škola,  Bílovec, Wolkerova 911, příspěvková organizace</t>
  </si>
  <si>
    <t>Základní škola, Frenštát pod Radhoštěm, Tyršova 1053, příspěvková organizace</t>
  </si>
  <si>
    <t>Dětský domov Loreta a Školní jídelna, Fulnek, příspěvková organizace</t>
  </si>
  <si>
    <t>Základní škola Floriána Bayera, Kopřivnice, Štramberská 189, příspěvková organizace</t>
  </si>
  <si>
    <t>Základní škola, Opava, Havlíčkova 1, příspěvková organizace</t>
  </si>
  <si>
    <t>Základní škola při zdravotnickém zařízení a Mateřská škola při zdravotnickém zařízení, Opava, Olomoucká 88, příspěvková organizace</t>
  </si>
  <si>
    <t>Základní škola, Hlučín, Gen. Svobody 8, příspěvková organizace</t>
  </si>
  <si>
    <t>Základní škola, Opava, Dvořákovy sady 4, příspěvková organizace</t>
  </si>
  <si>
    <t>Základní škola a Praktická škola, Opava, Slezského odboje 5, příspěvková organizace</t>
  </si>
  <si>
    <t>Dětský domov a Školní jídelna, Radkov-Dubová 141, příspěvková organizace</t>
  </si>
  <si>
    <t>Základní škola, Střední škola, Dětský domov, Školní jídelna a Internát, Velké Heraltice, Opavská 1, příspěvková organizace</t>
  </si>
  <si>
    <t>Základní škola, Vítkov, nám. J. Zajíce č. 1, příspěvková organizace</t>
  </si>
  <si>
    <t>69610134</t>
  </si>
  <si>
    <t>Střední škola, Základní škola a Mateřská škola, Frýdek-Místek, příspěvková organizace</t>
  </si>
  <si>
    <t>Základní škola a Mateřská škola, Frýdlant nad Ostravicí, Náměstí 7, příspěvková organizace</t>
  </si>
  <si>
    <t>Střední škola, Základní škola a Mateřská škola, Třinec, Jablunkovská 241, příspěvková organizace</t>
  </si>
  <si>
    <t>00852619</t>
  </si>
  <si>
    <t>Základní škola, Dětský domov, Školní družina a Školní jídelna, Vrbno p. Pradědem, nám. Sv. Michala 17, příspěvková organizace</t>
  </si>
  <si>
    <t>60802669</t>
  </si>
  <si>
    <t>Základní škola, Bruntál, Rýmařovská 15, příspěvková organizace</t>
  </si>
  <si>
    <t>Základní škola, Město Albrechtice, Hašlerova 2, příspěvková organizace</t>
  </si>
  <si>
    <t>Základní škola, Rýmařov, Školní náměstí 1, příspěvková organizace</t>
  </si>
  <si>
    <t>71172050</t>
  </si>
  <si>
    <t>Základní škola, Ostrava-Slezská Ostrava, Na Vizině 28, příspěvková organizace</t>
  </si>
  <si>
    <t>61989207</t>
  </si>
  <si>
    <t>Základní umělecká škola, Ostrava - Moravská Ostrava, Sokolská třída 15, příspěvková organizace</t>
  </si>
  <si>
    <t>61989185</t>
  </si>
  <si>
    <t>Základní umělecká škola Eduarda Marhuly, Ostrava - Mariánské Hory, Hudební 6, příspěvková organizace</t>
  </si>
  <si>
    <t>61989177</t>
  </si>
  <si>
    <t>Základní umělecká škola, Ostrava - Petřkovice, Hlučínská 7, příspěvková organizace</t>
  </si>
  <si>
    <t>61989193</t>
  </si>
  <si>
    <t>Základní umělecká škola Edvarda Runda, Ostrava - Slezská Ostrava, Keltičkova 4, příspěvková organizace</t>
  </si>
  <si>
    <t>61989223</t>
  </si>
  <si>
    <t>Základní umělecká škola Viléma Petrželky, Ostrava - Hrabůvka, Edisonova 90, příspěvková organizace</t>
  </si>
  <si>
    <t>63731983</t>
  </si>
  <si>
    <t>Základní umělecká škola, Ostrava - Zábřeh, Sologubova 9A, příspěvková organizace</t>
  </si>
  <si>
    <t>64628116</t>
  </si>
  <si>
    <t>Základní umělecká škola dr. Leoše Janáčka, Ostrava - Vítkovice, příspěvková organizace</t>
  </si>
  <si>
    <t>64628221</t>
  </si>
  <si>
    <t>Základní umělecká škola, Ostrava - Poruba, J. Valčíka 4413, příspěvková organizace</t>
  </si>
  <si>
    <t>61989231</t>
  </si>
  <si>
    <t>Základní umělecká škola Heleny Salichové, Ostrava - Polanka n/O, 1. května 330, příspěvková organizace</t>
  </si>
  <si>
    <t>62331701</t>
  </si>
  <si>
    <t>Základní umělecká škola, Bohumín - Nový Bohumín, Žižkova 620, příspěvková organizace</t>
  </si>
  <si>
    <t>68899106</t>
  </si>
  <si>
    <t>Základní umělecká škola Pavla Kalety, Český Těšín, příspěvková organizace</t>
  </si>
  <si>
    <t>62331663</t>
  </si>
  <si>
    <t>Základní umělecká škola Bohuslava Martinů, Havířov - Město, Na Schodech 1, příspěvková organizace</t>
  </si>
  <si>
    <t>62331647</t>
  </si>
  <si>
    <t>Základní umělecká škola Leoše Janáčka, Havířov, příspěvková organizace</t>
  </si>
  <si>
    <t>Základní umělecká škola Bedřicha Smetany, Karviná - Mizerov, příspěvková organizace</t>
  </si>
  <si>
    <t>Základní umělecká škola J. R. Míši, Orlová, příspěvková organizace</t>
  </si>
  <si>
    <t>Základní umělecká škola, Rychvald, Orlovská 495, příspěvková organizace</t>
  </si>
  <si>
    <t>Základní umělecká škola, Bílovec, Pivovarská 124, příspěvková organizace</t>
  </si>
  <si>
    <t>Základní umělecká škola, Frenštát pod Radhoštěm, Tyršova 955, příspěvková organizace</t>
  </si>
  <si>
    <t>Základní umělecká škola, Klimkovice, Lidická 5, příspěvková organizace</t>
  </si>
  <si>
    <t>Základní umělecká škola Zdeňka Buriana, Kopřivnice, příspěvková organizace</t>
  </si>
  <si>
    <t>Základní umělecká škola, Nový Jičín, Derkova 1, příspěvková organizace</t>
  </si>
  <si>
    <t>Základní umělecká škola, Odry, příspěvková organizace</t>
  </si>
  <si>
    <t>Základní umělecká škola, Příbor, Lidická 50, příspěvková organizace</t>
  </si>
  <si>
    <t>Základní umělecká škola J. A. Komenského, Studénka, příspěvková organizace</t>
  </si>
  <si>
    <t>Základní umělecká škola Vladislava Vančury, Háj ve Slezsku, příspěvková organizace</t>
  </si>
  <si>
    <t>00849910</t>
  </si>
  <si>
    <t>Základní umělecká škola Pavla Josefa Vejvanovského, Hlučín, příspěvková organizace</t>
  </si>
  <si>
    <t>Základní umělecká škola, Hradec nad Moravicí, Zámecká 313, příspěvková organizace</t>
  </si>
  <si>
    <t>Základní umělecká škola Václava Kálika, Opava, Nádražní okruh 11, příspěvková organizace</t>
  </si>
  <si>
    <t>Základní umělecká škola, Opava, Solná 8, příspěvková organizace</t>
  </si>
  <si>
    <t>Základní umělecká škola, Vítkov, Lidická 639, příspěvková organizace</t>
  </si>
  <si>
    <t>Základní umělecká škola Leoše Janáčka, Frýdlant nad Ostravicí, příspěvková organizace</t>
  </si>
  <si>
    <t>Základní umělecká škola, Jablunkov, Mariánské náměstí 1, příspěvková organizace</t>
  </si>
  <si>
    <t>Základní umělecká škola, Třinec, Třanovského 596, příspěvková organizace</t>
  </si>
  <si>
    <t>Základní umělecká škola, Bruntál, nám. J. Žižky 6, příspěvková organizace</t>
  </si>
  <si>
    <t>Základní umělecká škola, Krnov, Hlavní náměstí 9, příspěvková organizace</t>
  </si>
  <si>
    <t>60780487</t>
  </si>
  <si>
    <t>Základní umělecká škola, Město Abrechtice, Tyršova 1, příspěvková organizace</t>
  </si>
  <si>
    <t>00852481</t>
  </si>
  <si>
    <t>Základní umělecká škola, Rýmařov, Čapkova 6, příspěvková organizace</t>
  </si>
  <si>
    <t>00847925</t>
  </si>
  <si>
    <t>Pedagogicko-psychologická poradna, Ostrava-Zábřeh, příspěvková organizace</t>
  </si>
  <si>
    <t>00602001</t>
  </si>
  <si>
    <t>Domov mládeže a Školní jídelna-výdejna, Ostrava-Hrabůvka, Krakovská 1095, příspěvková organizace</t>
  </si>
  <si>
    <t>Pedagogicko-psychologická poradna, Karviná, příspěvková organizace</t>
  </si>
  <si>
    <t>Pedagogicko-psychologická poradna, Nový Jičín, příspěvková organizace</t>
  </si>
  <si>
    <t>62330403</t>
  </si>
  <si>
    <t>Krajské zařízení pro další vzdělávání pedagogických pracovníků a informační centrum, Nový Jičín, příspěvková organizace</t>
  </si>
  <si>
    <t>00098752</t>
  </si>
  <si>
    <t>Školní statek, Opava, příspěvková organizace</t>
  </si>
  <si>
    <t>00849936</t>
  </si>
  <si>
    <t>Pedagogicko-psychologická poradna, Opava, příspěvková organizace</t>
  </si>
  <si>
    <t>47813369</t>
  </si>
  <si>
    <t>Zařízení školního stravování Matiční dům, Opava, Rybí trh 7-8, příspěvková organizace</t>
  </si>
  <si>
    <t>Pedagogicko-psychologická poradna, Frýdek-Místek, příspěvková organizace</t>
  </si>
  <si>
    <t>Pedagogicko-psychologická poradna, Bruntál, příspěvková organizace</t>
  </si>
  <si>
    <t xml:space="preserve">Dětský domov a Školní jídelna, Ostrava-Slezská Ostrava, Bukovanského 25, příspěvková organizace </t>
  </si>
  <si>
    <t>Dětský domov a Školní jídelna, Ostrava-Hrabová, Reymontova 2a, příspěvková organizace</t>
  </si>
  <si>
    <t>Dětský domov a Školní jídelna, Havířov-Podlesí, Čelakovského 1, příspěvková organizace</t>
  </si>
  <si>
    <t xml:space="preserve">Dětský domov SRDCE a Školní jídelna, Karviná-Fryštát,Vydmuchov 10, příspěvková organizace </t>
  </si>
  <si>
    <t>Dětský domov a Školní jídelna, Nový Jičín, Revoluční 56, příspěvková organizace</t>
  </si>
  <si>
    <t>Dětský domov a Školní jídelna, Příbor, Masarykova 607, příspěvková organizace</t>
  </si>
  <si>
    <t>Dětský domov a Školní jídelna, Budišov nad Budišovkou,ČSA 718, příspěvková organizace</t>
  </si>
  <si>
    <t>Dětský domov a Školní jídelna, Melč 4, příspěvková organizace</t>
  </si>
  <si>
    <t>Dětský domov a Školní jídelna, Opava, Rybí trh 14, příspěvková organizace</t>
  </si>
  <si>
    <t>Dětský domov a Školní jídelna, Frýdek-Místek, příspěvková organizace</t>
  </si>
  <si>
    <t>Dětský domov a Školní jídelna, Čeladná 87, příspěvková organizace</t>
  </si>
  <si>
    <t>00852732</t>
  </si>
  <si>
    <t>Dětský domov a Školní jídelna, Lichnov 253, příspěvková organizace</t>
  </si>
  <si>
    <t>Příspěvkové organizace v odvětví školství celkem</t>
  </si>
  <si>
    <t>Výsledek hospodaření za rok 2014 u příspěvkových organizací v odvětví zdravotnictví</t>
  </si>
  <si>
    <t>00844641</t>
  </si>
  <si>
    <t>Sdružené zdravotnické zařízení Krnov, příspěvková organizace</t>
  </si>
  <si>
    <t>63024594</t>
  </si>
  <si>
    <t>Dětský domov Janovice u Rýmařova, příspěvková organizace</t>
  </si>
  <si>
    <t>00534188</t>
  </si>
  <si>
    <t>Nemocnice ve Frýdku-Místku, příspěvková organizace</t>
  </si>
  <si>
    <t>00534242</t>
  </si>
  <si>
    <t>Nemocnice Třinec, příspěvková organizace</t>
  </si>
  <si>
    <t>00534200</t>
  </si>
  <si>
    <t>Odborný léčebný ústav Metylovice - Moravskoslezské sanatorium, příspěvková organizace</t>
  </si>
  <si>
    <t>00844853</t>
  </si>
  <si>
    <t>Nemocnice s poliklinikou Karviná-Ráj, příspěvková organizace</t>
  </si>
  <si>
    <t>00844896</t>
  </si>
  <si>
    <t>Nemocnice s poliklinikou Havířov, příspěvková organizace</t>
  </si>
  <si>
    <t>47813750</t>
  </si>
  <si>
    <t>Slezská nemocnice v Opavě, příspěvková organizace</t>
  </si>
  <si>
    <t>68177992</t>
  </si>
  <si>
    <t>Dětské centrum Čtyřlístek, příspěvková organizace, Opava</t>
  </si>
  <si>
    <t>Zdravotnická záchranná služba Moravskoslezského kraje, příspěvková organizace, Ostrava</t>
  </si>
  <si>
    <t>Příspěvkové organizace v odvětví zdravotnictví celkem</t>
  </si>
  <si>
    <t>Moravskoslezské energetické centrum, příspěvková organizace</t>
  </si>
  <si>
    <r>
      <t>2)</t>
    </r>
    <r>
      <rPr>
        <sz val="8"/>
        <rFont val="Tahoma"/>
        <family val="2"/>
        <charset val="238"/>
      </rPr>
      <t xml:space="preserve"> Ve sloupci Čerpáno jsou uvedeny poskytnuté dotace v roce 2014 snížené o případné vyúčtované vratky v závěru roku 2014 nebo počátkem roku 2015.</t>
    </r>
  </si>
  <si>
    <r>
      <t>1)</t>
    </r>
    <r>
      <rPr>
        <sz val="8"/>
        <rFont val="Tahoma"/>
        <family val="2"/>
        <charset val="238"/>
      </rPr>
      <t xml:space="preserve"> Schválený rozpočet dotace je snížen o částku vrácených prostředků do rozpočtu kraje, která byla následně použita v rozpočtu výdajů (opětovně v daném roce).</t>
    </r>
  </si>
  <si>
    <t>Celkový součet - příspěvková organizace
v odvětví životního prostředí</t>
  </si>
  <si>
    <t>Celkem</t>
  </si>
  <si>
    <t>Příspěvek na provoz příspěvkové organizaci v odvětví životního prostředí</t>
  </si>
  <si>
    <t>Příspěvkové organizace v odvětví životního prostředí</t>
  </si>
  <si>
    <t>Celkový součet - příspěvkové organizace
v odvětví zdravotnictví</t>
  </si>
  <si>
    <t>Zajištění lékařské pohotovostní služby</t>
  </si>
  <si>
    <t>Výdaje související s provozem Integrovaného bezpečnostního centra Moravskoslezského kraje</t>
  </si>
  <si>
    <t>Příspěvek na provoz příspěvkovým organizacím v odvětví zdravotnictví - krytí odpisů</t>
  </si>
  <si>
    <t xml:space="preserve">Příspěvek na provoz příspěvkovým organizacím v odvětví zdravotnictví  </t>
  </si>
  <si>
    <t>Zdravotnická záchranná služba Moravskoslezského kraje, příspěvková organizace</t>
  </si>
  <si>
    <t>Účelové dotace krajům na likvidace léčiv</t>
  </si>
  <si>
    <t>Specializační vzdělávání zdravotnických pracovníků - rezidenční místa - neinvestice</t>
  </si>
  <si>
    <t xml:space="preserve">Specializační vzdělávání nelékařů </t>
  </si>
  <si>
    <t xml:space="preserve">Ostatní účelový příspěvek na provoz příspěvkovým organizacím  v odvětví zdravotnictví  </t>
  </si>
  <si>
    <t xml:space="preserve">Náklady spojené s vyplácením stipendií pro studenty lékařských fakult  </t>
  </si>
  <si>
    <t>Individuální projekty realizované v rámci Operačního programu Lidské zdroje a zaměstnanost</t>
  </si>
  <si>
    <t>Ekologizace zdravotnických zařízení zřizovaných Moravskoslezským krajem</t>
  </si>
  <si>
    <t>Dovybavení koupelen v pavilonu interních oborů ve Slezské nemocnici v Opavě</t>
  </si>
  <si>
    <t>Analýza bezpečnosti nemocnic zřizovaných Moravskoslezským krajem</t>
  </si>
  <si>
    <t>Rekonstrukce stravovacího provozu</t>
  </si>
  <si>
    <t>Neinvestiční nedávkové transfery  podle zákona č. 108/2006., o sociálních službách (§101 - 103)</t>
  </si>
  <si>
    <t>Rekonstrukce plynové kotelny a modernizace rehabilitace</t>
  </si>
  <si>
    <t>Dětský stacionář</t>
  </si>
  <si>
    <t>Rekonstrukce výtahů v blocích C , D , E</t>
  </si>
  <si>
    <t>Přístroje pro Beskydské oční centrum</t>
  </si>
  <si>
    <t>Protialkoholní záchytná stanice - příspěvkové organizace MSK</t>
  </si>
  <si>
    <t>Pavilon chirurgických oborů – technická infrastruktura</t>
  </si>
  <si>
    <t>Stanice sociálních lůžek</t>
  </si>
  <si>
    <t>Iktové centrum Nemocnice Třinec</t>
  </si>
  <si>
    <t>Úpravy rozvodů mediplynů  Karviná</t>
  </si>
  <si>
    <t>Úprava kanalizace areálu Karviná</t>
  </si>
  <si>
    <t>Rekonstrukce výtahů - pracoviště Orlová</t>
  </si>
  <si>
    <t>Rekonstrukce rozvodny vysokého napětí Karviná</t>
  </si>
  <si>
    <t>Rekonstrukce elektroinstalace</t>
  </si>
  <si>
    <t>Modernizace operačních sálů Orlová</t>
  </si>
  <si>
    <t>Modernizace a rekonstrukce výtahů Karviná</t>
  </si>
  <si>
    <t>Elektronická preskripce ve zdravotnických zařízeních</t>
  </si>
  <si>
    <t>Výměna podlahových krytin</t>
  </si>
  <si>
    <t>Rekonstrukce výtahů č. 7 a č. 17</t>
  </si>
  <si>
    <t>Rekonstrukce výtahů</t>
  </si>
  <si>
    <t>Rekonstrukce sociálních zařízení lůžkových oddělení</t>
  </si>
  <si>
    <t>Dětské centrum Čtyřlístek, příspěvková organizace</t>
  </si>
  <si>
    <t>Příspěvkové organizace v odvětví zdravotnictví</t>
  </si>
  <si>
    <t>Celkový součet - příspěvkové organizace
v odvětví školství</t>
  </si>
  <si>
    <t>Zvýšení platů pracovníků regionálního školství</t>
  </si>
  <si>
    <t>Příspěvek na provoz příspěvkovým organizacím v odvětví školství - krytí odpisů</t>
  </si>
  <si>
    <t xml:space="preserve">Příspěvek na provoz příspěvkovým organizacím v odvětví školství  </t>
  </si>
  <si>
    <t>Rozvojový program Zvýšení platů pedagogických pracovníků RgŠ.</t>
  </si>
  <si>
    <t xml:space="preserve">Ostatní účelový příspěvek na provoz příspěvkovým organizacím  v odvětví školství  </t>
  </si>
  <si>
    <t>Oprava rozvodů a úprava sociálního zařízení</t>
  </si>
  <si>
    <t>Podpora talentů - příspěvkové organizace MSK</t>
  </si>
  <si>
    <t>Základní umělecká škola, Město Albrechtice, Tyršova 1, příspěvková organizace</t>
  </si>
  <si>
    <t>Oprava střechy objektu Žižkova 620</t>
  </si>
  <si>
    <t>Výměna oken</t>
  </si>
  <si>
    <t>Výměna střešní krytiny</t>
  </si>
  <si>
    <t>Podpora soutěží a přehlídek - příspěvkové organizace MSK</t>
  </si>
  <si>
    <t>Základní umělecká škola J. R. Míši, Orlová - Poruba, příspěvková organizace</t>
  </si>
  <si>
    <t>Sanace opěrné zdi</t>
  </si>
  <si>
    <t>Kanalizační přípojka</t>
  </si>
  <si>
    <t>Asistenti pedagogů pro děti se sociálním znevýhodněním</t>
  </si>
  <si>
    <t>Rekonstrukce plynové kotelny</t>
  </si>
  <si>
    <t>Oprava sociálních zařízení</t>
  </si>
  <si>
    <t>Globální grant OP VK - Rovné příležitosti dětí a žáků ve vzdělávání v Moravskoslezském kraji II</t>
  </si>
  <si>
    <t>Dotační program - Podpora aktivit v oblasti prevence rizikového chování dětí a mládeže - příspěvkové organizace MSK</t>
  </si>
  <si>
    <t>Individuální projekty realizované v rámci Operačního programu Vzdělávání pro konkurenceschopnost</t>
  </si>
  <si>
    <t>Oprava teplovodu</t>
  </si>
  <si>
    <t>Nákup konvektomatu, děličky těsta a pečící trouby</t>
  </si>
  <si>
    <t xml:space="preserve">Školní psychologové, školní speciální pedagogové  </t>
  </si>
  <si>
    <t>Výměna výplní otvorů</t>
  </si>
  <si>
    <t>Podpora sportu - příspěvkové organizace MSK</t>
  </si>
  <si>
    <t>Globální grant OP VK - Zvyšování kvality ve vzdělávání v Moravskoslezském kraji II</t>
  </si>
  <si>
    <t>Výměna oken - I. etapa</t>
  </si>
  <si>
    <t>Rekonstrukce elektrických rozvodů a osvětlení</t>
  </si>
  <si>
    <t>Oprava chodníku</t>
  </si>
  <si>
    <t>Sanace vlhkého zdiva objektu školy</t>
  </si>
  <si>
    <t>Rekonstrukce střechy spojovacího koridoru</t>
  </si>
  <si>
    <t>Oprava elektroinstalace ve sklepních prostorách a opravy sociálních zařízení v tělocvičně</t>
  </si>
  <si>
    <t>Globální grant OP VK - Další vzdělávání pracovníků škol a školských zařízení v Moravskoslezském kraji II</t>
  </si>
  <si>
    <t>Odstranění havarijního stavu sociálních zařízení</t>
  </si>
  <si>
    <t>Výměna výplní otvorů, zateplení střechy a obvodového pláště</t>
  </si>
  <si>
    <t>Výdaje spojené s optimalizací škol - PO v odvětví školství</t>
  </si>
  <si>
    <t>Pořízení konvektomatu do školní jídelny</t>
  </si>
  <si>
    <t>Oprava vnitřních rozvodů zdravotechniky a sociálních zařízení v hlavní budově školy</t>
  </si>
  <si>
    <t>Odstranění havarijního stavu dešťové kanalizace</t>
  </si>
  <si>
    <t>Významné akce kraje - využití volného času dětí a mládeže - příspěvkové organizace MSK</t>
  </si>
  <si>
    <t xml:space="preserve">Globální grant OP VK - Podpora nabídky dalšího vzdělávání v kraji Moravskoslezském </t>
  </si>
  <si>
    <t>Výměna oken v hlavní budově včetně přístavby</t>
  </si>
  <si>
    <t>Vodovodní přípojka</t>
  </si>
  <si>
    <t>Rekonstrukce elektrických rozvodů v hlavní budově</t>
  </si>
  <si>
    <t>Stavební úpravy na ul.Polská 1542/8</t>
  </si>
  <si>
    <t>Odvodnění a hydroizolace objektu bazénu</t>
  </si>
  <si>
    <t>Posílení kapacity elektrických rozvodů v souvislosti s rozšířením vybavenosti školy</t>
  </si>
  <si>
    <t>Rekonstrukce stropu v objektu dílen</t>
  </si>
  <si>
    <t>Rekonstrukce sociálního zařízení v budově školy - I. etapa</t>
  </si>
  <si>
    <t>Rekonstrukce sociálního zařízení v budově školy - 2. etapa</t>
  </si>
  <si>
    <t>Úpravy krytého bazénu</t>
  </si>
  <si>
    <t>Podpora environmentálního vzdělávání, výchovy a osvěty (EVVO) – konference - příspěvkové organizace MSK</t>
  </si>
  <si>
    <t>Rekonstrukce hydroizolace budovy</t>
  </si>
  <si>
    <t>Oprava páteřního rozvodu vody a ÚT</t>
  </si>
  <si>
    <t>Vybavení stávajících rozvodů VZT jednotkou</t>
  </si>
  <si>
    <t>Oprava fasády budovy</t>
  </si>
  <si>
    <t>Výměna jednotné kanalizace</t>
  </si>
  <si>
    <t>Oprava střechy budovy školy</t>
  </si>
  <si>
    <t>Rekonstrukce vytápění</t>
  </si>
  <si>
    <t>Výstavba plynové kotelny</t>
  </si>
  <si>
    <t>Pořízení plynového kotle a lednice do školní jídelny</t>
  </si>
  <si>
    <t>Rekonstrukce rozvodů vody a odpadů</t>
  </si>
  <si>
    <t>Oprava střechy</t>
  </si>
  <si>
    <t>Oprava teras budovy mateřské školky</t>
  </si>
  <si>
    <t>Rekonstrukce oplocení</t>
  </si>
  <si>
    <t>Nákup vícemístného automobilu</t>
  </si>
  <si>
    <t>Kvalita vzdělávání na středních školách - příspěvkové organizace MSK</t>
  </si>
  <si>
    <t>Krajské středisko volného času JUVENTUS, Karviná, příspěvková organizace</t>
  </si>
  <si>
    <t>Rekonstrukce zdravotechniky</t>
  </si>
  <si>
    <t>Výměna oken v budově školy</t>
  </si>
  <si>
    <t>Rekonstrukce střechy a oprava fasády na budově tělocvičny</t>
  </si>
  <si>
    <t>Rekonstrukce podlahy a výměna obložení stěn v budově tělocvičny</t>
  </si>
  <si>
    <t>Gymnázium, Frýdlant nad Ostravicí, nám. T. G. Masaryka 1260, příspěvková organizace,</t>
  </si>
  <si>
    <t>Oprava podlahy třídy</t>
  </si>
  <si>
    <t>Nákup konvektomatu včetně příslušenství a zapojení</t>
  </si>
  <si>
    <t>Rekonstrukce školní kuchyně</t>
  </si>
  <si>
    <t>Rekonstrukce odvodnění části historické budovy "A"</t>
  </si>
  <si>
    <t>Nákup konvektomatu</t>
  </si>
  <si>
    <t>Spolupráce s francouzskými, vlámskými a španělskými školami</t>
  </si>
  <si>
    <t>Rekonstrukce plotu</t>
  </si>
  <si>
    <t>Odstranění havárie a oprava venkovní kanalizace</t>
  </si>
  <si>
    <t>Výměna rozvodů vody</t>
  </si>
  <si>
    <t>Rekonstrukce odvodnění levého křídla</t>
  </si>
  <si>
    <t>Rekonstrukce oplocení a zídek areálu příspěvkové organizace</t>
  </si>
  <si>
    <t>Repase, oprava a výměna stávajících dveřních prvků</t>
  </si>
  <si>
    <t>Nákup 9-ti místného automobilu</t>
  </si>
  <si>
    <t>Výměna střešní krytiny a hromosvodů</t>
  </si>
  <si>
    <t>Příspěvkové organizace v odvětví školství</t>
  </si>
  <si>
    <t>Celkový součet - příspěvkové organizace
v odvětví sociálních věcí</t>
  </si>
  <si>
    <t>Příspěvek na provoz příspěvkovým organizacím v odvětví sociálních věcí - krytí odpisů</t>
  </si>
  <si>
    <t xml:space="preserve">Příspěvek na provoz příspěvkovým organizacím v odvětví sociálních věcí - dofinancování provozu  </t>
  </si>
  <si>
    <t xml:space="preserve">Příspěvek na provoz příspěvkovým organizacím v odvětví sociálních věcí  </t>
  </si>
  <si>
    <t>Zámek Nová Horka, příspěvková organizace</t>
  </si>
  <si>
    <t>Rekonstrukce kotelny – výměna kotlů</t>
  </si>
  <si>
    <t>Sírius, příspěvková organizace</t>
  </si>
  <si>
    <t>Sagapo, příspěvková organizace</t>
  </si>
  <si>
    <t>Nový domov, příspěvková organizace</t>
  </si>
  <si>
    <t xml:space="preserve">Ostatní účelový příspěvek na provoz příspěvkovým organizacím  v odvětví sociálních věcí  </t>
  </si>
  <si>
    <t>Nákup nového vozidla a výstavba chodníků</t>
  </si>
  <si>
    <t>Náš svět, příspěvková organizace</t>
  </si>
  <si>
    <t>Marianum, příspěvková organizace</t>
  </si>
  <si>
    <t>Harmonie, příspěvková organizace</t>
  </si>
  <si>
    <t>Fontána, příspěvková organizace</t>
  </si>
  <si>
    <t>Výměna stávajícího výtahu za výtah evakuační</t>
  </si>
  <si>
    <t>Domov U jezera, příspěvková organizace</t>
  </si>
  <si>
    <t>Domov Pohoda, příspěvková organizace</t>
  </si>
  <si>
    <t>Domov Paprsek, příspěvková organizace</t>
  </si>
  <si>
    <t>Vybudování konferenčních prostor</t>
  </si>
  <si>
    <t>Podpora pracovních příležitostí – obce – 117D816 – investice</t>
  </si>
  <si>
    <t>Oprava západní fasády, včetně výměny oken a zpevnění odpočinkové plochy</t>
  </si>
  <si>
    <t>Domov Na zámku, příspěvková organizace</t>
  </si>
  <si>
    <t>Domov Letokruhy, příspěvková organizace</t>
  </si>
  <si>
    <t>Vybudování evakuačního výtahu domova pro seniory Šunychelská</t>
  </si>
  <si>
    <t>Domov Jistoty, příspěvková organizace</t>
  </si>
  <si>
    <t>Domov Hortenzie, příspěvková organizace</t>
  </si>
  <si>
    <t>Stavební úpravy a modernizace prádelny</t>
  </si>
  <si>
    <t>Domov Duha, příspěvková organizace</t>
  </si>
  <si>
    <t>Domov Březiny, příspěvková organizace</t>
  </si>
  <si>
    <t>Domov Bílá Opava, příspěvková organizace</t>
  </si>
  <si>
    <t>Příprava a posuzování žadatelů o náhradní rodinnou péči</t>
  </si>
  <si>
    <t>Dohody o výkonu pěstounské péče</t>
  </si>
  <si>
    <t>Centrum psychologické pomoci, příspěvková organizace</t>
  </si>
  <si>
    <t>Benjamín, příspěvková organizace</t>
  </si>
  <si>
    <t>Příspěvkové organizace v odvětví sociálních věcí</t>
  </si>
  <si>
    <t>Celkový součet - příspěvkové organizace
v odvětví kultury</t>
  </si>
  <si>
    <t>Těšínské divadlo - Malá scéna</t>
  </si>
  <si>
    <t>Příspěvek na provoz příspěvkovým organizacím v odvětví kultury - krytí odpisů</t>
  </si>
  <si>
    <t xml:space="preserve">Příspěvek na provoz příspěvkovým organizacím v odvětví kultury  </t>
  </si>
  <si>
    <t>Kulturní akce krajského a nadregionálního významu v příspěvkových organizacích MSK</t>
  </si>
  <si>
    <t>Zámek Bruntál - oprava fasád a střech v nádvoří zámku</t>
  </si>
  <si>
    <t>Reprodukce majetku v odvětví kultury realizovaná ze státního rozpočtu</t>
  </si>
  <si>
    <t xml:space="preserve">Dotační program - Program na podporu technických atraktivit - příspěvkové organizace MSK </t>
  </si>
  <si>
    <t>Stavební úpravy související se stěhováním do budovy na ul. Masarykovy sady č. p. 103 v Českém Těšíně</t>
  </si>
  <si>
    <t xml:space="preserve">Podpora akcí v oblasti kultury pro občany se zdravotním postižením   </t>
  </si>
  <si>
    <t>Optimalizace vytápění obřadní síně frýdeckého zámku</t>
  </si>
  <si>
    <t>Regionální funkce knihoven - příspěvkové organizace MSK</t>
  </si>
  <si>
    <t>Nákup a ochrana knihovního fondu a nákup licencí k databázím</t>
  </si>
  <si>
    <t>Příspěvkové organizace v odvětví kultury</t>
  </si>
  <si>
    <t>Celkový součet - příspěvková organizace
v odvětví dopravy</t>
  </si>
  <si>
    <t>Výdaje související s vrácením finančních prostředků z uzavřených smluv o  budoucích smlouvách o zřízení věcného břemene</t>
  </si>
  <si>
    <t>Souvislé opravy silnic II. a III. tříd</t>
  </si>
  <si>
    <t>Rekonstrukce mostů 480-001 a 480-002 včetně ramp, Kopřivnice</t>
  </si>
  <si>
    <t>Příspěvek na provoz příspěvkové organizaci v odvětví dopravy - krytí odpisů</t>
  </si>
  <si>
    <t>Příspěvek na provoz příspěvkové organizaci v odvětví dopravy</t>
  </si>
  <si>
    <t>Příprava staveb a vypořádání pozemků (Správa silnic Moravskoslezského kraje, příspěvková organizace, Ostrava)</t>
  </si>
  <si>
    <t>Protihluková opatření na silnicích II. a III. tříd</t>
  </si>
  <si>
    <t>Správa silnic Moravskoslezského kraje, příspěvková organizace</t>
  </si>
  <si>
    <t>Příspěvková organizace v odvětví dopravy</t>
  </si>
  <si>
    <t>Účel použití</t>
  </si>
  <si>
    <r>
      <t xml:space="preserve">Čerpáno </t>
    </r>
    <r>
      <rPr>
        <b/>
        <vertAlign val="superscript"/>
        <sz val="8"/>
        <rFont val="Tahoma"/>
        <family val="2"/>
        <charset val="238"/>
      </rPr>
      <t>2)</t>
    </r>
  </si>
  <si>
    <r>
      <t xml:space="preserve">Schváleno </t>
    </r>
    <r>
      <rPr>
        <b/>
        <vertAlign val="superscript"/>
        <sz val="8"/>
        <rFont val="Tahoma"/>
        <family val="2"/>
        <charset val="238"/>
      </rPr>
      <t>1)</t>
    </r>
  </si>
  <si>
    <t>Příjemce</t>
  </si>
  <si>
    <t>Přehled poskytnutých finančních prostředků příspěvkovým organizacím kraje</t>
  </si>
  <si>
    <t>Celkový součet - zahraničí</t>
  </si>
  <si>
    <t>Slezské vojvodství - Województwo Śląskie (Polská republika)</t>
  </si>
  <si>
    <t>Opolské vojvodství - Województwo Opolskie (Polská republika)</t>
  </si>
  <si>
    <t>Zahraničí:</t>
  </si>
  <si>
    <t>Celkový součet - jiné veřejné rozpočty</t>
  </si>
  <si>
    <t>Informační systém o znečištění ovzduší</t>
  </si>
  <si>
    <t>Zdravotní ústav se sídlem v Ostravě</t>
  </si>
  <si>
    <t>Základní škola pro tělesně postižené, Opava, Dostojevského 12</t>
  </si>
  <si>
    <t>Rozvojové aktivity v cestovním ruchu</t>
  </si>
  <si>
    <t>Valašské muzeum v přírodě v Rožnově pod Radhoštěm</t>
  </si>
  <si>
    <t>Dotace na spolufinancování projektů Technické pomoci a nezpůsobilých výdajů Regionální rady regionu soudržnosti Moravskoslezsko</t>
  </si>
  <si>
    <t>Regionální rada regionu soudržnosti Moravskoslezsko</t>
  </si>
  <si>
    <t>Dotační program - Program na podporu technických atraktivit</t>
  </si>
  <si>
    <t>Národní památkový ústav</t>
  </si>
  <si>
    <t>Podpora činnosti složek Krajského ředitelství policie Moravskoslezského kraje</t>
  </si>
  <si>
    <t>Krajské ředitelství policie Moravskoslezského kraje</t>
  </si>
  <si>
    <t>Výdaje související s provozem stanice Integrovaného výjezdového centra Nošovice</t>
  </si>
  <si>
    <t>Příspěvek Hasičskému záchrannému sboru Moravskoslezského kraje na výstavbu a rekonstrukci hasičských stanic</t>
  </si>
  <si>
    <t>Dotace - Rekonstrukce hasičské stanice v Bohumíně na ulici Čs. Armády 1141</t>
  </si>
  <si>
    <t>Integrované výjezdové centrum Bílovec</t>
  </si>
  <si>
    <t>Hasičský záchranný sbor Moravskoslezského kraje</t>
  </si>
  <si>
    <t xml:space="preserve">Dotace - Kongres XII. Ostravských traumatologických dnů </t>
  </si>
  <si>
    <t>Dotace - Pořízení dekontaminačního boxu se sprchou</t>
  </si>
  <si>
    <t>Dotační program - Podpora vědy a výzkumu v Moravskoslezském kraji</t>
  </si>
  <si>
    <t>Fakultní nemocnice Ostrava</t>
  </si>
  <si>
    <t>Český hydrometeorologický ústav</t>
  </si>
  <si>
    <t>Centrum služeb pro silniční dopravu</t>
  </si>
  <si>
    <t>Jiné veřejné rozpočty:</t>
  </si>
  <si>
    <t>Celkový součet - kraje</t>
  </si>
  <si>
    <t>Zlínský kraj</t>
  </si>
  <si>
    <t>Kraje:</t>
  </si>
  <si>
    <t>Celkový součet - dobrovolné svazky obcí</t>
  </si>
  <si>
    <t>Dotační program - Podpora turistických oblastí v Moravskoslezském kraji</t>
  </si>
  <si>
    <t>Dotační program - Podpora obnovy a rozvoje venkova Moravskoslezského kraje</t>
  </si>
  <si>
    <t>Venkovský mikroregion Moravice</t>
  </si>
  <si>
    <t>Svazek obcí mikroregionu Hlučínska-Západ</t>
  </si>
  <si>
    <t>SVAZEK OBCÍ "Morávka-Pražmo"</t>
  </si>
  <si>
    <t>Sdružení obcí Rýmařovska</t>
  </si>
  <si>
    <t>Sdružení obcí povodí Stonávky</t>
  </si>
  <si>
    <t>Sdružení obcí Jablunkovska</t>
  </si>
  <si>
    <t>Sdružení obcí Hlučínska</t>
  </si>
  <si>
    <t>Sdružení obcí Bílovecka</t>
  </si>
  <si>
    <t>Dotační program - Program na zvýšení absorpční kapacity obcí a měst do 10 tis. obyvatel</t>
  </si>
  <si>
    <t>Sdružení měst a obcí povodí Ondřejnice Brušperk</t>
  </si>
  <si>
    <t>Region Slezská brána</t>
  </si>
  <si>
    <t>Region Poodří</t>
  </si>
  <si>
    <t>Podpora významných akcí cestovního ruchu</t>
  </si>
  <si>
    <t>Dotační program - Podpora turistických informačních center v  Moravskoslezském kraji</t>
  </si>
  <si>
    <t>Mikroregion Slezská Harta</t>
  </si>
  <si>
    <t>Mikroregion Opavsko severozápad</t>
  </si>
  <si>
    <t>Mikroregion Odersko</t>
  </si>
  <si>
    <t>Propagace v oblasti zemědělství</t>
  </si>
  <si>
    <t>Mikroregion Matice slezská Háj ve Slezsku</t>
  </si>
  <si>
    <t>Mikroregion Krnovsko</t>
  </si>
  <si>
    <t>Mikroregion Hvozdnice</t>
  </si>
  <si>
    <t>Singltreky</t>
  </si>
  <si>
    <t>Mikroregion Frenštátsko</t>
  </si>
  <si>
    <t>Mikroregion - Sdružení obcí Osoblažska</t>
  </si>
  <si>
    <t>Dobrovolný svazek obcí Mikroregion Žermanické a Těrlické přehrady</t>
  </si>
  <si>
    <t>Dobrovolné svazky obcí:</t>
  </si>
  <si>
    <t>Celkový součet - obce a města</t>
  </si>
  <si>
    <t>Umísťování dětí vyžadujících specializovanou péči</t>
  </si>
  <si>
    <t>Telekomunikace a datové přenosy pro Integrované bezpečnostní centrum Moravskoslezského kraje</t>
  </si>
  <si>
    <t>Regionální funkce knihoven</t>
  </si>
  <si>
    <t xml:space="preserve">Příspěvek obcím na financování potřeb jednotek sborů dobrovolných hasičů obcí </t>
  </si>
  <si>
    <t xml:space="preserve">Předškolní vzdělávání dětí zaměstnanců Moravskoslezského kraje </t>
  </si>
  <si>
    <t>Protialkoholní záchytná stanice</t>
  </si>
  <si>
    <t>Podpora talentů</t>
  </si>
  <si>
    <t>Podpora soutěží a přehlídek</t>
  </si>
  <si>
    <t>Podpora profesionálních divadel a profesionálního symfonického orchestru</t>
  </si>
  <si>
    <t>Neinvestiční transfery krajům podle § 27 zákona č. 133/1985 Sb., o požární ochraně</t>
  </si>
  <si>
    <t xml:space="preserve">Kulturní akce krajského a nadregionálního významu </t>
  </si>
  <si>
    <t xml:space="preserve">Dotační program - Program podpory aktivit v oblasti kultury </t>
  </si>
  <si>
    <t>Dotační program - Podpora dobrovolných aktivit v oblasti udržitelného rozvoje</t>
  </si>
  <si>
    <t>Dotační program - Podpora aktivit v oblasti prevence rizikových projevů chování</t>
  </si>
  <si>
    <t xml:space="preserve">Statutární město Ostrava  </t>
  </si>
  <si>
    <t xml:space="preserve">Soutěže, festivaly a aktivity v oblasti kultury </t>
  </si>
  <si>
    <t>Podpora obcím a organizacím na úseku bezpečnosti a Integrovaného záchranného systému (IZS)</t>
  </si>
  <si>
    <t>EKOKOM</t>
  </si>
  <si>
    <t>Dotační program - Příspěvky na hospodaření v lesích</t>
  </si>
  <si>
    <t xml:space="preserve">Statutární město Opava </t>
  </si>
  <si>
    <t>Odstraňování následků havárií dle zákona o vodách</t>
  </si>
  <si>
    <t xml:space="preserve">Dotační program - Program podpory aktivit příslušníků národnostních menšin žijících na území Moravskoslezského kraje </t>
  </si>
  <si>
    <t xml:space="preserve">Statutární město Karviná </t>
  </si>
  <si>
    <t xml:space="preserve">Statutární město Havířov </t>
  </si>
  <si>
    <t xml:space="preserve">Statutární město Frýdek-Místek </t>
  </si>
  <si>
    <t>Ostrava, Slezská Ostrava</t>
  </si>
  <si>
    <t>Ostrava, Poruba</t>
  </si>
  <si>
    <t>Dotační program - Příspěvky na ozdravné pobyty</t>
  </si>
  <si>
    <t>Ostrava, Moravská Ostrava a Přívoz</t>
  </si>
  <si>
    <t>Ostrava, Michálkovice</t>
  </si>
  <si>
    <t xml:space="preserve">Ostrava, Jih </t>
  </si>
  <si>
    <t>Dotační program - Program na podporu přípravy projektové dokumentace</t>
  </si>
  <si>
    <t xml:space="preserve">Obec Životice </t>
  </si>
  <si>
    <t xml:space="preserve">Obec Ženklava </t>
  </si>
  <si>
    <t xml:space="preserve">Obec Žabeň </t>
  </si>
  <si>
    <t xml:space="preserve">Obec Závišice </t>
  </si>
  <si>
    <t xml:space="preserve">Obec Zátor </t>
  </si>
  <si>
    <t xml:space="preserve">Obec Vyšní Lhoty </t>
  </si>
  <si>
    <t xml:space="preserve">Obec Vysoká </t>
  </si>
  <si>
    <t>Obec Vřesina (okres Ostrava)</t>
  </si>
  <si>
    <t>Obec Vřesina (okres Opava)</t>
  </si>
  <si>
    <t>Dotační program - Program podpory tvorby územních plánů obcí</t>
  </si>
  <si>
    <t xml:space="preserve">Obec Vršovice </t>
  </si>
  <si>
    <t xml:space="preserve">Obec Vrchy </t>
  </si>
  <si>
    <t xml:space="preserve">Obec Vražné </t>
  </si>
  <si>
    <t xml:space="preserve">Dotační program - Program obnovy kulturních památek a památkově chráněných nemovitostí v Moravskoslezském kraji </t>
  </si>
  <si>
    <t xml:space="preserve">Obec Vojkovice </t>
  </si>
  <si>
    <t xml:space="preserve">Obec Větřkovice </t>
  </si>
  <si>
    <t xml:space="preserve">Obec Veřovice </t>
  </si>
  <si>
    <t xml:space="preserve">Obec Vendryně </t>
  </si>
  <si>
    <t xml:space="preserve">Obec Velké Hoštice </t>
  </si>
  <si>
    <t xml:space="preserve">Obec Velké Heraltice </t>
  </si>
  <si>
    <t>Dotační program - Drobné vodohospodářské akce</t>
  </si>
  <si>
    <t xml:space="preserve">Obec Velké Albrechtice </t>
  </si>
  <si>
    <t xml:space="preserve">Obec Velká Štáhle </t>
  </si>
  <si>
    <t xml:space="preserve">Obec Velká Polom </t>
  </si>
  <si>
    <t xml:space="preserve">Obec Valšov </t>
  </si>
  <si>
    <t xml:space="preserve">Obec Václavovice </t>
  </si>
  <si>
    <t xml:space="preserve">Obec Uhlířov </t>
  </si>
  <si>
    <t>Dotační program - Úprava lyžařských běžeckých tras v Moravskoslezském kraji</t>
  </si>
  <si>
    <t xml:space="preserve">Obec Tvrdkov </t>
  </si>
  <si>
    <t xml:space="preserve">Obec Třemešná </t>
  </si>
  <si>
    <t xml:space="preserve">Obec Třebom </t>
  </si>
  <si>
    <t>Vesnice roku</t>
  </si>
  <si>
    <t xml:space="preserve">Obec Třanovice </t>
  </si>
  <si>
    <t xml:space="preserve">Obec Trojanovice </t>
  </si>
  <si>
    <t>Zachování a obnova válečných hrobů a pietních míst</t>
  </si>
  <si>
    <t xml:space="preserve">Obec Trnávka </t>
  </si>
  <si>
    <t xml:space="preserve">Obec Tísek </t>
  </si>
  <si>
    <t xml:space="preserve">Obec Tichá </t>
  </si>
  <si>
    <t xml:space="preserve">Obec Těškovice </t>
  </si>
  <si>
    <t xml:space="preserve">Obec Těrlicko </t>
  </si>
  <si>
    <t>Obec Štítina</t>
  </si>
  <si>
    <t xml:space="preserve">Obec Štěpánkovice </t>
  </si>
  <si>
    <t>Podpora aktivit obcí</t>
  </si>
  <si>
    <t xml:space="preserve">Obec Štáblovice </t>
  </si>
  <si>
    <t xml:space="preserve">Obec Šilheřovice </t>
  </si>
  <si>
    <t xml:space="preserve">Obec Svobodné Heřmanice </t>
  </si>
  <si>
    <t xml:space="preserve">Obec Světlá Hora </t>
  </si>
  <si>
    <t xml:space="preserve">Obec Svatoňovice </t>
  </si>
  <si>
    <t xml:space="preserve">Obec Stonava </t>
  </si>
  <si>
    <t xml:space="preserve">Obec Staříč </t>
  </si>
  <si>
    <t xml:space="preserve">Obec Starý Jičín </t>
  </si>
  <si>
    <t xml:space="preserve">Obec Staré Těchanovice </t>
  </si>
  <si>
    <t>Obec Staré Město (okres Frýdek-Místek)</t>
  </si>
  <si>
    <t>Obec Staré Město (okres Bruntál)</t>
  </si>
  <si>
    <t xml:space="preserve">Obec Staré Hamry </t>
  </si>
  <si>
    <t xml:space="preserve">Obec Stará Ves nad Ondřejnicí </t>
  </si>
  <si>
    <t xml:space="preserve">Obec Stará Ves </t>
  </si>
  <si>
    <t xml:space="preserve">Obec Sosnová </t>
  </si>
  <si>
    <t xml:space="preserve">Obec Služovice </t>
  </si>
  <si>
    <t xml:space="preserve">Obec Slezské Rudoltice </t>
  </si>
  <si>
    <t xml:space="preserve">Obec Slatina </t>
  </si>
  <si>
    <t xml:space="preserve">Obec Skřipov </t>
  </si>
  <si>
    <t xml:space="preserve">Obec Skotnice </t>
  </si>
  <si>
    <t>Podpora prevence před povodněmi</t>
  </si>
  <si>
    <t xml:space="preserve">Obec Sedlnice </t>
  </si>
  <si>
    <t xml:space="preserve">Obec Sedliště </t>
  </si>
  <si>
    <t xml:space="preserve">Obec Řepiště </t>
  </si>
  <si>
    <t xml:space="preserve">Obec Ryžoviště </t>
  </si>
  <si>
    <t xml:space="preserve">Obec Rybí </t>
  </si>
  <si>
    <t xml:space="preserve">Obec Rusín </t>
  </si>
  <si>
    <t>Dotace - Oprava hasičské klubovny</t>
  </si>
  <si>
    <t xml:space="preserve">Obec Roudno </t>
  </si>
  <si>
    <t xml:space="preserve">Obec Ropice </t>
  </si>
  <si>
    <t xml:space="preserve">Obec Rohov </t>
  </si>
  <si>
    <t xml:space="preserve">Obec Razová </t>
  </si>
  <si>
    <t xml:space="preserve">Obec Raškovice </t>
  </si>
  <si>
    <t xml:space="preserve">Obec Radkov </t>
  </si>
  <si>
    <t xml:space="preserve">Obec Pustějov </t>
  </si>
  <si>
    <t xml:space="preserve">Obec Pustá Polom </t>
  </si>
  <si>
    <t xml:space="preserve">Obec Pstruží </t>
  </si>
  <si>
    <t xml:space="preserve">Obec Pržno </t>
  </si>
  <si>
    <t xml:space="preserve">Obec Pražmo </t>
  </si>
  <si>
    <t xml:space="preserve">Obec Píšť </t>
  </si>
  <si>
    <t>Dotace - Znovuobnovení vrtu Písek - P1 a provedení čerpací zkoušky</t>
  </si>
  <si>
    <t xml:space="preserve">Obec Písek </t>
  </si>
  <si>
    <t xml:space="preserve">Obec Písečná </t>
  </si>
  <si>
    <t xml:space="preserve">Obec Petřvald </t>
  </si>
  <si>
    <t>Obec Petrovice u Karviné</t>
  </si>
  <si>
    <t xml:space="preserve">Obec Pazderna </t>
  </si>
  <si>
    <t xml:space="preserve">Obec Palkovice </t>
  </si>
  <si>
    <t xml:space="preserve">Obec Otice </t>
  </si>
  <si>
    <t xml:space="preserve">Obec Ostravice </t>
  </si>
  <si>
    <t xml:space="preserve">Obec Osoblaha </t>
  </si>
  <si>
    <t xml:space="preserve">Obec Oldřišov </t>
  </si>
  <si>
    <t xml:space="preserve">Obec Olbramice </t>
  </si>
  <si>
    <t xml:space="preserve">Obec Nýdek </t>
  </si>
  <si>
    <t xml:space="preserve">Obec Nové Sedlice </t>
  </si>
  <si>
    <t xml:space="preserve">Obec Nové Heřminovy </t>
  </si>
  <si>
    <t xml:space="preserve">Obec Nová Pláň </t>
  </si>
  <si>
    <t xml:space="preserve">Obec Nošovice </t>
  </si>
  <si>
    <t xml:space="preserve">Obec Nižní Lhoty </t>
  </si>
  <si>
    <t xml:space="preserve">Obec Neplachovice </t>
  </si>
  <si>
    <t xml:space="preserve">Obec Návsí </t>
  </si>
  <si>
    <t xml:space="preserve">Obec Mošnov </t>
  </si>
  <si>
    <t xml:space="preserve">Obec Mosty u Jablunkova </t>
  </si>
  <si>
    <t xml:space="preserve">Obec Mořkov </t>
  </si>
  <si>
    <t xml:space="preserve">Obec Morávka </t>
  </si>
  <si>
    <t xml:space="preserve">Obec Mokré Lazce </t>
  </si>
  <si>
    <t xml:space="preserve">Obec Milotice nad Opavou </t>
  </si>
  <si>
    <t xml:space="preserve">Obec Mikolajice </t>
  </si>
  <si>
    <t xml:space="preserve">Obec Mezina </t>
  </si>
  <si>
    <t xml:space="preserve">Obec Metylovice </t>
  </si>
  <si>
    <t xml:space="preserve">Obec Melč </t>
  </si>
  <si>
    <t xml:space="preserve">Obec Markvartovice </t>
  </si>
  <si>
    <t xml:space="preserve">Obec Mankovice </t>
  </si>
  <si>
    <t xml:space="preserve">Obec Malá Morávka </t>
  </si>
  <si>
    <t xml:space="preserve">Obec Ludvíkov </t>
  </si>
  <si>
    <t xml:space="preserve">Obec Ludgeřovice </t>
  </si>
  <si>
    <t xml:space="preserve">Obec Lučina </t>
  </si>
  <si>
    <t xml:space="preserve">Obec Luboměř </t>
  </si>
  <si>
    <t xml:space="preserve">Obec Lomnice </t>
  </si>
  <si>
    <t>Obec Lichnov (okres Nový Jičín)</t>
  </si>
  <si>
    <t>Obec Lichnov (okres Bruntál)</t>
  </si>
  <si>
    <t>Obec Libhošť</t>
  </si>
  <si>
    <t>Obec Lhotka u Litultovic</t>
  </si>
  <si>
    <t xml:space="preserve">Obec Lhotka </t>
  </si>
  <si>
    <t>Obec Leskovec nad Moravicí</t>
  </si>
  <si>
    <t>Podpora sportu a pohybových aktivit občanů Moravskoslezského kraje</t>
  </si>
  <si>
    <t>Dotace - Rekonstrukce společenského, kulturního a sportovního areálu v obci Kyjovice</t>
  </si>
  <si>
    <t>Obec Kyjovice</t>
  </si>
  <si>
    <t xml:space="preserve">Obec Kunín </t>
  </si>
  <si>
    <t>Obec Kunčice pod Ondřejníkem</t>
  </si>
  <si>
    <t xml:space="preserve">Obec Kujavy </t>
  </si>
  <si>
    <t xml:space="preserve">Obec Křišťanovice </t>
  </si>
  <si>
    <t xml:space="preserve">Obec Kružberk </t>
  </si>
  <si>
    <t xml:space="preserve">Obec Krmelín </t>
  </si>
  <si>
    <t xml:space="preserve">Obec Krásná </t>
  </si>
  <si>
    <t xml:space="preserve">Obec Kozlovice </t>
  </si>
  <si>
    <t xml:space="preserve">Obec Košařiska </t>
  </si>
  <si>
    <t xml:space="preserve">Obec Komorní Lhotka </t>
  </si>
  <si>
    <t xml:space="preserve">Obec Kobeřice </t>
  </si>
  <si>
    <t xml:space="preserve">Obec Kateřinice </t>
  </si>
  <si>
    <t>Prezentace investičního potenciálu kraje, rozvoj investičních příležitostí, brownfields a projektů průmyslových zón</t>
  </si>
  <si>
    <t xml:space="preserve">Obec Karlovice </t>
  </si>
  <si>
    <t xml:space="preserve">Obec Karlova Studánka </t>
  </si>
  <si>
    <t xml:space="preserve">Obec Kaňovice </t>
  </si>
  <si>
    <t xml:space="preserve">Obec Jistebník </t>
  </si>
  <si>
    <t xml:space="preserve">Obec Jindřichov </t>
  </si>
  <si>
    <t xml:space="preserve">Obec Jezdkovice </t>
  </si>
  <si>
    <t>Dotace - Propagace obce spojená se získáním titulu „Vesnice roku 2013"</t>
  </si>
  <si>
    <t xml:space="preserve">Obec Jeseník nad Odrou </t>
  </si>
  <si>
    <t xml:space="preserve">Obec Janovice </t>
  </si>
  <si>
    <t>Obec Jakubčovice nad Odrou</t>
  </si>
  <si>
    <t xml:space="preserve">Obec Chotěbuz </t>
  </si>
  <si>
    <t xml:space="preserve">Obec Chlebičov </t>
  </si>
  <si>
    <t xml:space="preserve">Obec Hukvaldy </t>
  </si>
  <si>
    <t>Dotace - Hrčavské ostatky</t>
  </si>
  <si>
    <t xml:space="preserve">Obec Hrčava </t>
  </si>
  <si>
    <t xml:space="preserve">Obec Hrádek </t>
  </si>
  <si>
    <t xml:space="preserve">Obec Hrabyně </t>
  </si>
  <si>
    <t xml:space="preserve">Obec Hošťálkovy </t>
  </si>
  <si>
    <t xml:space="preserve">Obec Horní Životice </t>
  </si>
  <si>
    <t xml:space="preserve">Obec Horní Tošanovice </t>
  </si>
  <si>
    <t xml:space="preserve">Obec Horní Suchá </t>
  </si>
  <si>
    <t xml:space="preserve">Obec Horní Město </t>
  </si>
  <si>
    <t xml:space="preserve">Obec Horní Lomná </t>
  </si>
  <si>
    <t xml:space="preserve">Obec Horní Lhota </t>
  </si>
  <si>
    <t xml:space="preserve">Obec Horní Bludovice </t>
  </si>
  <si>
    <t xml:space="preserve">Obec Holčovice </t>
  </si>
  <si>
    <t xml:space="preserve">Obec Holasovice </t>
  </si>
  <si>
    <t xml:space="preserve">Obec Hodslavice </t>
  </si>
  <si>
    <t xml:space="preserve">Obec Hnojník </t>
  </si>
  <si>
    <t xml:space="preserve">Obec Hlavnice </t>
  </si>
  <si>
    <t xml:space="preserve">Obec Hladké Životice </t>
  </si>
  <si>
    <t xml:space="preserve">Obec Heřmánky </t>
  </si>
  <si>
    <t xml:space="preserve">Obec Heřmanice u Oder </t>
  </si>
  <si>
    <t xml:space="preserve">Obec Hať </t>
  </si>
  <si>
    <t xml:space="preserve">Obec Háj ve Slezsku </t>
  </si>
  <si>
    <t xml:space="preserve">Obec Fryčovice </t>
  </si>
  <si>
    <t xml:space="preserve">Obec Dvorce </t>
  </si>
  <si>
    <t xml:space="preserve">Obec Doubrava </t>
  </si>
  <si>
    <t xml:space="preserve">Obec Dolní Životice </t>
  </si>
  <si>
    <t xml:space="preserve">Obec Dolní Tošanovice </t>
  </si>
  <si>
    <t xml:space="preserve">Obec Dolní Moravice </t>
  </si>
  <si>
    <t xml:space="preserve">Obec Dolní Lutyně </t>
  </si>
  <si>
    <t>Dotace - Odstranění havarijního stavu opěrné zdi podél komunikace III/01151</t>
  </si>
  <si>
    <t xml:space="preserve">Obec Dolní Lomná </t>
  </si>
  <si>
    <t xml:space="preserve">Obec Dolní Lhota </t>
  </si>
  <si>
    <t xml:space="preserve">Obec Dolní Domaslavice </t>
  </si>
  <si>
    <t xml:space="preserve">Obec Dobroslavice </t>
  </si>
  <si>
    <t xml:space="preserve">Obec Dobratice </t>
  </si>
  <si>
    <t xml:space="preserve">Obec Dobrá </t>
  </si>
  <si>
    <t xml:space="preserve">Obec Dívčí Hrad </t>
  </si>
  <si>
    <t xml:space="preserve">Obec Dětřichov </t>
  </si>
  <si>
    <t xml:space="preserve">Obec Dětmarovice </t>
  </si>
  <si>
    <t xml:space="preserve">Obec Děhylov </t>
  </si>
  <si>
    <t xml:space="preserve">Obec Darkovice </t>
  </si>
  <si>
    <t>Obec Čermná</t>
  </si>
  <si>
    <t xml:space="preserve">Obec Čeladná </t>
  </si>
  <si>
    <t xml:space="preserve">Obec Čaková </t>
  </si>
  <si>
    <t xml:space="preserve">Obec Bystřice </t>
  </si>
  <si>
    <t xml:space="preserve">Obec Býkov-Láryšov </t>
  </si>
  <si>
    <t xml:space="preserve">Obec Bukovec </t>
  </si>
  <si>
    <t xml:space="preserve">Obec Březová </t>
  </si>
  <si>
    <t xml:space="preserve">Obec Brumovice </t>
  </si>
  <si>
    <t xml:space="preserve">Obec Bravantice </t>
  </si>
  <si>
    <t>Obec Branka u Opavy</t>
  </si>
  <si>
    <t xml:space="preserve">Obec Bordovice </t>
  </si>
  <si>
    <t xml:space="preserve">Obec Bolatice </t>
  </si>
  <si>
    <t xml:space="preserve">Obec Bohušov </t>
  </si>
  <si>
    <t xml:space="preserve">Obec Bohuslavice </t>
  </si>
  <si>
    <t xml:space="preserve">Obec Bílov </t>
  </si>
  <si>
    <t xml:space="preserve">Obec Bílá </t>
  </si>
  <si>
    <t xml:space="preserve">Kofinancování projektů </t>
  </si>
  <si>
    <t xml:space="preserve">Obec Bernartice nad Odrou </t>
  </si>
  <si>
    <t xml:space="preserve">Obec Bělá </t>
  </si>
  <si>
    <t xml:space="preserve">Obec Baška </t>
  </si>
  <si>
    <t xml:space="preserve">Obec Bartošovice </t>
  </si>
  <si>
    <t xml:space="preserve">Obec Albrechtice </t>
  </si>
  <si>
    <t xml:space="preserve">Městys Suchdol nad Odrou </t>
  </si>
  <si>
    <t xml:space="preserve">Městys Spálov </t>
  </si>
  <si>
    <t xml:space="preserve">Městys Litultovice </t>
  </si>
  <si>
    <t xml:space="preserve">Město Vrbno pod Pradědem </t>
  </si>
  <si>
    <t xml:space="preserve">Dotační program - Podpora aktivit v oblastech využití volného času dětí a mládeže a celoživotního vzdělávání osob se zdravotním postižením </t>
  </si>
  <si>
    <t>Dotační program – Moravskoslezský kraj podporuje Ostravu – Evropské město sportu 2014</t>
  </si>
  <si>
    <t xml:space="preserve">Město Vratimov </t>
  </si>
  <si>
    <t xml:space="preserve">Město Vítkov </t>
  </si>
  <si>
    <t xml:space="preserve">Město Třinec </t>
  </si>
  <si>
    <t xml:space="preserve">Město Štramberk </t>
  </si>
  <si>
    <t xml:space="preserve">Město Šenov </t>
  </si>
  <si>
    <t xml:space="preserve">Město Studénka </t>
  </si>
  <si>
    <t xml:space="preserve">Město Rýmařov </t>
  </si>
  <si>
    <t xml:space="preserve">Město Rychvald </t>
  </si>
  <si>
    <t xml:space="preserve">Město Příbor </t>
  </si>
  <si>
    <t xml:space="preserve">Město Petřvald </t>
  </si>
  <si>
    <t xml:space="preserve">Město Paskov </t>
  </si>
  <si>
    <t xml:space="preserve">Dotační program - Program na podporu zvýšení kvality sociálních služeb poskytovaných v Moravskoslezském kraji </t>
  </si>
  <si>
    <t xml:space="preserve">Město Orlová </t>
  </si>
  <si>
    <t xml:space="preserve">Město Odry </t>
  </si>
  <si>
    <t xml:space="preserve">Město Nový Jičín </t>
  </si>
  <si>
    <t xml:space="preserve">Město Město Albrechtice </t>
  </si>
  <si>
    <t xml:space="preserve">Město Krnov </t>
  </si>
  <si>
    <t xml:space="preserve">Město Kravaře </t>
  </si>
  <si>
    <t xml:space="preserve">Město Kopřivnice </t>
  </si>
  <si>
    <t>Dotační program - Zvyšování pasivní bezpečnosti na pozemních komunikacích</t>
  </si>
  <si>
    <t xml:space="preserve">Město Klimkovice </t>
  </si>
  <si>
    <t xml:space="preserve">Město Janov </t>
  </si>
  <si>
    <t>Dotace - Vyhotovení sborníků k 40. výročí otevření budovy základní školy Jablunkov, Lesní 190</t>
  </si>
  <si>
    <t xml:space="preserve">Město Jablunkov </t>
  </si>
  <si>
    <t xml:space="preserve">Město Hradec nad Moravicí </t>
  </si>
  <si>
    <t xml:space="preserve">Město Horní Benešov </t>
  </si>
  <si>
    <t>Příjmy a výdaje za zrušené příspěvkové organizace v odvětví sociálních věcí</t>
  </si>
  <si>
    <t xml:space="preserve">Město Hlučín </t>
  </si>
  <si>
    <t xml:space="preserve">Město Fulnek </t>
  </si>
  <si>
    <t>Město Frýdlant nad Ostravicí</t>
  </si>
  <si>
    <t>Město Frenštát pod Radhoštěm</t>
  </si>
  <si>
    <t xml:space="preserve">Město Dolní Benešov </t>
  </si>
  <si>
    <t>Dotační program - Podpora sportu v Moravskoslezském kraji</t>
  </si>
  <si>
    <t xml:space="preserve">Město Český Těšín </t>
  </si>
  <si>
    <t>Město Budišov nad Budišovkou</t>
  </si>
  <si>
    <t xml:space="preserve">Město Břidličná </t>
  </si>
  <si>
    <t>Podpora individuálních akcí na obnovu kulturních památek a památek místního významu</t>
  </si>
  <si>
    <t xml:space="preserve">Město Brušperk </t>
  </si>
  <si>
    <t xml:space="preserve">Město Bruntál </t>
  </si>
  <si>
    <t xml:space="preserve">Město Bohumín </t>
  </si>
  <si>
    <t xml:space="preserve">Město Bílovec </t>
  </si>
  <si>
    <t xml:space="preserve">Město Andělská Hora </t>
  </si>
  <si>
    <t>Obce a města:</t>
  </si>
  <si>
    <t>Přehled poskytnutých finančních prostředků obcím, dobrovolným svazkům obcí, krajům a jiným veřejným rozpočtům</t>
  </si>
  <si>
    <r>
      <t xml:space="preserve">2) </t>
    </r>
    <r>
      <rPr>
        <sz val="8"/>
        <rFont val="Tahoma"/>
        <family val="2"/>
        <charset val="238"/>
      </rPr>
      <t>Ve sloupci čerpáno jsou uvedeny poskytnuté dotace v roce 2014 snížené o případné vyúčtované vratky v závěru roku 2014 nebo počátkem roku 2015.</t>
    </r>
  </si>
  <si>
    <r>
      <t xml:space="preserve">1) </t>
    </r>
    <r>
      <rPr>
        <sz val="8"/>
        <rFont val="Tahoma"/>
        <family val="2"/>
        <charset val="238"/>
      </rPr>
      <t>Schválený rozpočet dotace je snížen o částku vrácených prostředků do rozpočtu kraje, která byla následně použita v rozpočtu výdajů (opětovně v daném roce).</t>
    </r>
  </si>
  <si>
    <t>Žijeme sportem, Ostrava-Radvanice a Bartovice</t>
  </si>
  <si>
    <t>Dotace - Podpora rozšíření výstavní expozice železničního muzea</t>
  </si>
  <si>
    <t>Železniční muzeum moravskoslezské, o.p.s.Ostrava-Moravská Ostrava a Přívoz</t>
  </si>
  <si>
    <t>Péče o chráněné druhy živočichů</t>
  </si>
  <si>
    <t>ZO ČSOP Sovinecko, Břidličná</t>
  </si>
  <si>
    <t xml:space="preserve">Propagace v oblasti životního prostředí </t>
  </si>
  <si>
    <t>ZO ČSOP Salamandr, Rožnov pod Radhoštěm</t>
  </si>
  <si>
    <t>ZO ČSOP Onyx, Tichá</t>
  </si>
  <si>
    <t>Dotační program - Podpora podnikání</t>
  </si>
  <si>
    <t>ZK Design a.s., Velká Polom</t>
  </si>
  <si>
    <t>ZIK - ZAK Vratimov, Vratimov</t>
  </si>
  <si>
    <t>Dotační program - Program realizace specifických aktivit Moravskoslezského krajského plánu vyrovnávání příležitostí pro občany se zdravotním postižením</t>
  </si>
  <si>
    <t>ZELENÁ DÍLNA s.r.o., Bruntál</t>
  </si>
  <si>
    <t>Dotační program - Program na podporu start ups v Moravskoslezském kraji</t>
  </si>
  <si>
    <t>Zebu webdesign s.r.o., Ostrava-Pustkovec</t>
  </si>
  <si>
    <t>Dotace pro soukromé školy</t>
  </si>
  <si>
    <t>ZÁKLADNÍ UMĚLECKÁ ŠKOLA  s.r.o.</t>
  </si>
  <si>
    <t>Základní umělecká škola  A PLUS, spol. s r.o.</t>
  </si>
  <si>
    <t>Základní škola, Ostrava-Výškovice, s.r.o.</t>
  </si>
  <si>
    <t>Základní škola logopedická s.r.o.</t>
  </si>
  <si>
    <t>Základní škola Galaxie s.r.o.</t>
  </si>
  <si>
    <t>Základní škola AMOS, školská právnická osoba</t>
  </si>
  <si>
    <t>Základní škola a Mateřská škola Monty School</t>
  </si>
  <si>
    <t>Základní škola a mateřská škola Hello s.r.o.</t>
  </si>
  <si>
    <t>Webvalley s.r.o., Ostrava-Slezská Ostrava</t>
  </si>
  <si>
    <t>Vzdělávání a rozvoj dospělých s.r.o., Havířov</t>
  </si>
  <si>
    <t>Vzdělávací centrum Hello s.r.o., Ostrava-Mariánské Hory a Hulváky</t>
  </si>
  <si>
    <t>Dotační program - Program na podporu neinvestičních aktivit z oblasti  prevence kriminality</t>
  </si>
  <si>
    <t>Dotační program - Program na podporu komunitní práce a na zmírňování následků sociálního vyloučení v sociálně vyloučených lokalitách Moravskoslezského kraje</t>
  </si>
  <si>
    <t>Vzájemné soužití o.p.s., Ostrava</t>
  </si>
  <si>
    <t>Vyšší odborná škola Jana Ámose Komenského</t>
  </si>
  <si>
    <t>Vyšší odborná škola Havířov s.r.o.</t>
  </si>
  <si>
    <t>Vyšší odborná škola DAKOL a střední škola DAKOL, o.p.s.</t>
  </si>
  <si>
    <t>Vyšší odborná škola a jazyková škola s právem státní jazykové školy SOKRATES, s.r.o.</t>
  </si>
  <si>
    <t>Vysoká škola sociálně správní, Institut celoživotního vzdělávání Havířov, o.p.s., Havířov</t>
  </si>
  <si>
    <t>Vysoká škola podnikání, a. s., Ostrava-Slezská Ostrava</t>
  </si>
  <si>
    <t>Rozvoj systému varování před povodněmi FLOREON+</t>
  </si>
  <si>
    <t>Vysoká škola báňská - Technická univerzita Ostrava</t>
  </si>
  <si>
    <t>VRUTEX kovovýroba s.r.o., Opava</t>
  </si>
  <si>
    <t>Volejbalový klub Ostrava, o.s., Ostrava-Moravská Ostrava</t>
  </si>
  <si>
    <t>Dotace - Úhrada režijních výdajů ústředí Vojenského sdružení rehabilitovaných AČR</t>
  </si>
  <si>
    <t>VOJENSKÉ SDRUŽENÍ REHABILITOVANÝCH, Praha</t>
  </si>
  <si>
    <t>VÍTKOVICKÁ STŘEDNÍ PRŮMYSLOVÁ ŠKOLA</t>
  </si>
  <si>
    <t>Dopravní obslužnost - drážní doprava</t>
  </si>
  <si>
    <t>VIAMONT Regio a.s, Ústí nad Labem</t>
  </si>
  <si>
    <t>VeryVision, s.r.o., Ostrava, Moravská Ostrava a Přívoz</t>
  </si>
  <si>
    <t>Dopravní obslužnost - linková doprava</t>
  </si>
  <si>
    <t>Veolia Transport Morava a.s., Ostrava, Moravská Ostrava a Přívoz</t>
  </si>
  <si>
    <t>Valenta Jiří, Olomouc, Hodolany</t>
  </si>
  <si>
    <t>VALAŠSKÉ KRÁLOVSTVÍ s. r. o., Frenštát pod Radhoštěm</t>
  </si>
  <si>
    <t>Valašské folklórní sdružení, Vsetín</t>
  </si>
  <si>
    <t>VADE MECUM BOHEMIAE s.r.o., Odry</t>
  </si>
  <si>
    <t>Územní sdružení Českého zahrádkářského svazu Karviná</t>
  </si>
  <si>
    <t>Ústav geoniky AV ČR, v.v.i.,Ostrava-Poruba</t>
  </si>
  <si>
    <t>Univerzitní mateřská škola VŠB-TUO</t>
  </si>
  <si>
    <t>UnikaCentrum, o.p.s., Karviná, Mizerov</t>
  </si>
  <si>
    <t>UNIHOST Sdružení podnikatelů v pohostinství, stravovacích a ubytovacích službách ČR, Ostrava-Mar. Hory a Hulváky</t>
  </si>
  <si>
    <t>Tyfloservis o. p. s., Praha 1</t>
  </si>
  <si>
    <t>Dotační program - Program na podporu financování běžných výdajů souvisejících s poskytováním sociálních služeb</t>
  </si>
  <si>
    <t>TyfloCentrum Ostrava, o.p.s.</t>
  </si>
  <si>
    <t>TUČŇÁKOVA ŠKOLKA-mateřská škola, s.r.o.</t>
  </si>
  <si>
    <t>TTV Sport Group s.r.o., Praha 6 Dejvice</t>
  </si>
  <si>
    <t>Třinecké vzdělávání, s.r.o., Třinec</t>
  </si>
  <si>
    <t>TRISIA, a. s., Třinec</t>
  </si>
  <si>
    <t>TRIBO, o.s., Ostrava-Poruba</t>
  </si>
  <si>
    <t>TRIAS a spol., spol. s r. o., Havířov</t>
  </si>
  <si>
    <t>Trakce, a.s., Ostrava-Moravská Ostrava a Přívoz</t>
  </si>
  <si>
    <t>TQM-holding. s.r.o., Opava</t>
  </si>
  <si>
    <t>Tovaryšstvo beskydských kuchařů, Košařiska</t>
  </si>
  <si>
    <t>TOPLINGVA s.r.o., Ostrava, Antošovice</t>
  </si>
  <si>
    <t>Top Function s.r.o., Ostrava-Pustkovec</t>
  </si>
  <si>
    <t>Tomáš Trávník, Darkovice</t>
  </si>
  <si>
    <t>Tofel Zdeněk - ZDENY, Ostrava-Mariánské Hory a Hulváky</t>
  </si>
  <si>
    <t>TK PROFITECH, v.o.s., Ostrava-Jih</t>
  </si>
  <si>
    <t>TJ Sokol Kobeřice, Kobeřice</t>
  </si>
  <si>
    <t>TJ ODRY, o.s., Odry</t>
  </si>
  <si>
    <t>TJ GYMNÁZIUM HLADNOV, Ostrava-Slezská Ostrava</t>
  </si>
  <si>
    <t>TJ Bystřice o.s., Bystřice nad Olší</t>
  </si>
  <si>
    <t>TJ Baník Karviná, o.s., Karviná, Fryštát</t>
  </si>
  <si>
    <t>TINT service s.r.o., Frýdek-Místek</t>
  </si>
  <si>
    <t>TINT s. r. o., Frýdek-Místek</t>
  </si>
  <si>
    <t>THeatr ludem, Ostrava-Moravská Ostrava a Přívoz</t>
  </si>
  <si>
    <t>TEPLOTECHNA Ostrava a.s., Ostrava-Slezská Ostrava</t>
  </si>
  <si>
    <t>TENNO CZ s.r.o., Karviná, Fryštát</t>
  </si>
  <si>
    <t>TEMPO TRAINING &amp; CONSULTING s.r.o., Ostrava, Svinov</t>
  </si>
  <si>
    <t>Tělovýchovná jednota Třineckých železáren, Třinec</t>
  </si>
  <si>
    <t>Tělovýchovná jednota Slezan Osoblaha, Osoblaha</t>
  </si>
  <si>
    <t>Tělovýchovná jednota Slezan Opava, Opava</t>
  </si>
  <si>
    <t>Tělovýchovná jednota Ostrava, Ostrava, Moravská Ostrava a Přívoz</t>
  </si>
  <si>
    <t>Tělovýchovná jednota Olympia Bruntál</t>
  </si>
  <si>
    <t>Tělovýchovná jednota Lokomotiva Krnov</t>
  </si>
  <si>
    <t>Tělovýchovná jednota FC Baník, Ostrava, Slezská Ostrava</t>
  </si>
  <si>
    <t>Dotace - Pořízení sportovního oblečení</t>
  </si>
  <si>
    <t>Tělovýchovná jednota Dolní Lomná</t>
  </si>
  <si>
    <t>Tělocvičná jednota Sokol Vítkovice, Ostrava-Vítkovice</t>
  </si>
  <si>
    <t>Tělocvičná jednota SOKOL Poruba, Ostrava-Poruba</t>
  </si>
  <si>
    <t>TANGRAM s.r.o., Ostrava-Polanka nad Odrou</t>
  </si>
  <si>
    <t>Taneční studio Vítkovice,o.s., Ostrava-Jih</t>
  </si>
  <si>
    <t>taneco a.s., Krnov</t>
  </si>
  <si>
    <t>TALPA - RPF, s.r.o., Ostrava, Kunčičky</t>
  </si>
  <si>
    <t>"Tajfun, o.s.", Ostrava, Moravská Ostrava a Přívoz</t>
  </si>
  <si>
    <t>Tábornický oddíl mládeže BVÚ, Ostrava</t>
  </si>
  <si>
    <t>T.J. Frenštát pod Radhoštěm, Frenštát pod Radhoštěm</t>
  </si>
  <si>
    <t>T E R M O  Frýdlant n.O. s.r.o., Frýdlant nad Ostravicí</t>
  </si>
  <si>
    <t>ŠSK Beskydy, o.s., Školní sportovní klub BESKYDY o.s., Frýdek-Místek</t>
  </si>
  <si>
    <t>Škola života o.p.s., Nový Jičín</t>
  </si>
  <si>
    <t>Škola manažerského rozvoje s.r.o., Ostrava, Poruba</t>
  </si>
  <si>
    <t>Ševčík - Moravský folkórní soubor, Ostrava-Zábřeh</t>
  </si>
  <si>
    <t>Sylvie Vilišová, Ostrava, Polanka nad Odrou</t>
  </si>
  <si>
    <t>SychrovNET s.r.o., Vsetín</t>
  </si>
  <si>
    <t>Svět vzdělávání - síť místních center celoživotního vzdělávání, Ostrava-Slezská Ostrava</t>
  </si>
  <si>
    <t xml:space="preserve">Podpora akcí celokrajského významu </t>
  </si>
  <si>
    <t>Svaz podnikatelů ve stavebnictví v České republice, Praha 1</t>
  </si>
  <si>
    <t>Svaz Maďarů žijících v českých zemích, Praha 10</t>
  </si>
  <si>
    <t>Dotace - Projekt „Krajský den seniorů“</t>
  </si>
  <si>
    <t>Svaz důchodců České republiky, o.s. Krajská rada Moravskoslezského kraje</t>
  </si>
  <si>
    <t>Svatováclavský hudební festival, Ostrava-Moravská Ostrava a Přívoz</t>
  </si>
  <si>
    <t>SVÁŘEČSKÁ ŠKOLA KRAVAŘE s.r.o., Kravaře</t>
  </si>
  <si>
    <t>SVARSERVIS THERMOPROZESS COOPERHEAT, s.r.o., Ostrava, Mariánské Hory a Hulváky</t>
  </si>
  <si>
    <t>Svarservis MORAVA, s.r.o., Ostrava-Mariánské Hory a Hulváky</t>
  </si>
  <si>
    <t>Student Cyber Games, Brno</t>
  </si>
  <si>
    <t>Střední uměleckoprůmyslová škola, s.r.o.</t>
  </si>
  <si>
    <t>Střední umělecká škola varhanářská o.p.s.</t>
  </si>
  <si>
    <t xml:space="preserve">Střední škola uměleckých řemesel, s.r.o.  </t>
  </si>
  <si>
    <t>Střední škola podnikatelská Klimkovice s.r.o.</t>
  </si>
  <si>
    <t>Střední škola informačních technologií, s.r.o.</t>
  </si>
  <si>
    <t>Střední škola hotelnictví, gastronomie a služeb SČMSD Šilheřovice, s.r.o.</t>
  </si>
  <si>
    <t>Střední škola ekonomicko-podnikatelská Studénka, o. p. s.</t>
  </si>
  <si>
    <t>Střední pedagogická škola a Střední zdravotnická škola svaté Anežky České, Odry</t>
  </si>
  <si>
    <t>Střední odborné učiliště DAKOL, s.r.o.</t>
  </si>
  <si>
    <t>Střední odborné učiliště "BARON SCHOOL" spol. s r.o.</t>
  </si>
  <si>
    <t>Střední odborná škola umělecká a gymnázium, s.r.o.</t>
  </si>
  <si>
    <t>Střední odborná škola ochrany osob a majetku s.r.o.</t>
  </si>
  <si>
    <t>Střední odborná škola NET OFFICE Orlová, spol. s r.o.</t>
  </si>
  <si>
    <t>Střední odborná škla Třineckých železáren</t>
  </si>
  <si>
    <t>Středisko rané péče SPRP Ostrava, Ostrava-Mor.Ostrava a Přívoz</t>
  </si>
  <si>
    <t>Středisko praktického vyučování JEDNOTA s.r.o.</t>
  </si>
  <si>
    <t xml:space="preserve">STRÁNSKÉ, Rýmařov - Stránské </t>
  </si>
  <si>
    <t>STONAX, o.p.s., Třanovice</t>
  </si>
  <si>
    <t>Spring Agency, s.r.o., Ostrava-Moravská Ostrava a Přívoz</t>
  </si>
  <si>
    <t>Sportovní klub Vzpěračská škola Oty Zaremby Horní Suchá, Horní Suchá</t>
  </si>
  <si>
    <t>Sportovní klub vozíčkářů, Ostrava</t>
  </si>
  <si>
    <t>Sportovní klub stolního tenisu Baník Havířov, Havířov-Šumbark</t>
  </si>
  <si>
    <t>Sportovní klub Slavia Orlová, Orlová</t>
  </si>
  <si>
    <t>Sportovní klub SK Ostrava, Ostrava-Jih</t>
  </si>
  <si>
    <t>Sportovní klub při Gymnáziu Vrbno pod Pradědem</t>
  </si>
  <si>
    <t>Sportovní klub Policie Olomouc, Olomouc</t>
  </si>
  <si>
    <t>Sportovní klub orientačního běhu Ostrava, o.s., Ostrava-Moravská Ostrava a Přívoz</t>
  </si>
  <si>
    <t>Sportovní klub mFloor Hlučín, Hlučín</t>
  </si>
  <si>
    <t>Sportovní klub Lapačka, Šenov</t>
  </si>
  <si>
    <t>Sportovní klub Karviná, Karviná</t>
  </si>
  <si>
    <t>Dotace - Účast členů sdružení na významných mezinárodních sportovních soutěžích hasičů</t>
  </si>
  <si>
    <t>Sportovní klub Hasičského záchranného sboru Moravskoslezského kraje o.s., Ostrava-Jih</t>
  </si>
  <si>
    <t>Sportovní klub Frýdlant nad Ostravicí, Frýdlant nad Ostravicí</t>
  </si>
  <si>
    <t>Sportovní basketbalová škola Ostrava o.s., Ostrava-Jih</t>
  </si>
  <si>
    <t>Dotace - Lesní slavnost Lapků z Drakova 2014</t>
  </si>
  <si>
    <t>"Spolek Přátelé Vrbenska", Vrbno pod Pradědem</t>
  </si>
  <si>
    <t>Společnost pro podporu lidí s mentálním postižením v České republice, o.s. Krajská organizace SPMP ČR Moravskoslezský kraj, Havířov, Podlesí</t>
  </si>
  <si>
    <t>Společnost pro kvalitu školy, o. s., Ostrava, Poruba</t>
  </si>
  <si>
    <t>Společně-Jekhetane, Ostrava</t>
  </si>
  <si>
    <t>Speciální technologie, s.r.o., Ostrava-Slezská Ostrava</t>
  </si>
  <si>
    <t>Speciální škola Diakonie ČCE Ostrava, Ostrava-Vítkovice</t>
  </si>
  <si>
    <t>Soukromé středisko praktického výučování RENOVA, o.p.s. Milotice nad Opavou</t>
  </si>
  <si>
    <t>Soukromá základní umělecká škola TUTTI MUSIC, spol. s r. o.</t>
  </si>
  <si>
    <t>Soukromá základní umělecká škola MUSICALE v.o.s.</t>
  </si>
  <si>
    <t xml:space="preserve">Soukromá základní škola, spol. s r.o. </t>
  </si>
  <si>
    <t>Soukromá základní škola speciální pro žáky s více vadami, Ostrava, s.r.o.</t>
  </si>
  <si>
    <t>Soukromá základní škola PIANETA, s.r.o.</t>
  </si>
  <si>
    <t>Soukromá základní škola a mateřská škola, s.r.o.</t>
  </si>
  <si>
    <t xml:space="preserve">Soukromá vyšší odborná škola podnikatelská, s.r.o.  </t>
  </si>
  <si>
    <t>Soukromá třinecká obchodní akademie a hotelová škola, spol. s r. o.</t>
  </si>
  <si>
    <t>Soukromá střední škola PRAKTIK s.r.o.</t>
  </si>
  <si>
    <t>Soukromá střední škola podnikatelská, s.r.o., Opava</t>
  </si>
  <si>
    <t>Soukromá střední odborná škola PRIMA s.r.o.</t>
  </si>
  <si>
    <t>Soukromá střední odborná škola Frýdek-Místek, s. r. o.</t>
  </si>
  <si>
    <t>Soukromá obchodní akademie Opava s.r.o.</t>
  </si>
  <si>
    <t>Soukromá mateřská škola Zvoneček FM s.r.o., Frýdek-Místek, Těšínská 3663</t>
  </si>
  <si>
    <t>Soukromá mateřská škola Sluníčko Ostrava Poruba</t>
  </si>
  <si>
    <t>SOUKROMÁ MATEŘSKÁ ŠKOLA BAMBINO s.r.o.</t>
  </si>
  <si>
    <t>SOUKROMÁ MATEŘSKÁ ŠKOLA  TOVÁRNÍ s.r.o.</t>
  </si>
  <si>
    <t>SOLBIEN a.s., Ostrava-Pustkovec</t>
  </si>
  <si>
    <t>SocioFactor s.r.o., Ostrava, Přívoz, Moravská Ostrava a Přívoz</t>
  </si>
  <si>
    <t>Sobriety s.r.o., Brno</t>
  </si>
  <si>
    <t>Slezský soubor Heleny Salichové, Ostrava-Poruba</t>
  </si>
  <si>
    <t>Dotace - Provoz vlaků Slezských zemských drah</t>
  </si>
  <si>
    <t>Slezské zemské dráhy, o.p.s., Bohušov 15</t>
  </si>
  <si>
    <t>Slezská univerzita v Opavě</t>
  </si>
  <si>
    <t>Dotace - Projekt "Diakonické vzdělávací centrum"</t>
  </si>
  <si>
    <t>Dotační program - Program rozvoje sociálních služeb kraje, včetně navazujících činností a činností v oblasti sociálně právní ochrany dětí</t>
  </si>
  <si>
    <t xml:space="preserve">Dotační program - Program na podporu projektů ve zdravotnictví </t>
  </si>
  <si>
    <t>Slezská diakonie, Český Těšín</t>
  </si>
  <si>
    <t>Sladký &amp; Nevřiva s.r.o., Nový Jičín</t>
  </si>
  <si>
    <t>SKSB Ostrava, Ostrava-Poruba</t>
  </si>
  <si>
    <t>SKI Vítkovice-Bílá, Bílá</t>
  </si>
  <si>
    <t>SKI KLUB RD RÝMAŘOV, Rýmařov</t>
  </si>
  <si>
    <t>SKI CLUB PAULÁT HAVÍŘOV, Havířov, Město</t>
  </si>
  <si>
    <t>SKI Bílá - Služby s.r.o., Bílá 173</t>
  </si>
  <si>
    <t>SK VEHA TEAM, Rohov</t>
  </si>
  <si>
    <t>SK KONTAKT OSTRAVA, Ostrava-Svinov</t>
  </si>
  <si>
    <t>SK K2 o.s., Frýdek-Místek</t>
  </si>
  <si>
    <t>Sjednocená organizace nevidomých a slabozrakých ČR, Praha 1</t>
  </si>
  <si>
    <t>Činnost krajského sdružení hasičů Moravskoslezského kraje</t>
  </si>
  <si>
    <t>SH ČMS - krajské sdružení hasičů Moravskoslezského kraje, Ostrava-Zábřeh</t>
  </si>
  <si>
    <t>SG - Geoinženýring s.r.o., Ostrava-Moravská Ostrava a Přívoz</t>
  </si>
  <si>
    <t>Severomoravský tenisový svaz, Ostrava-Mariánské Hory a Přívoz</t>
  </si>
  <si>
    <t>Seven Days Agency, s.r.o., Praha 3</t>
  </si>
  <si>
    <t>SEPETNÁ v. o. s., Frýdek-Místek</t>
  </si>
  <si>
    <t>SENIORS, Janovice</t>
  </si>
  <si>
    <t>SEDUKON, o.p.s., Ostrava-Jih</t>
  </si>
  <si>
    <t>ID - Military centrum</t>
  </si>
  <si>
    <t>Sdružení vojenské historie Těšínského Slezska, Vendryně</t>
  </si>
  <si>
    <t>SDRUŽENÍ SPORTOVNÍCH KLUBŮ VÍTKOVICE, Ostrava</t>
  </si>
  <si>
    <t>Sdružení přátel polské knihy, Český Těšín</t>
  </si>
  <si>
    <t>Sdružení přátel dětského pěveckého sboru Ondrášek z Nového Jičína</t>
  </si>
  <si>
    <t>Konference Transport</t>
  </si>
  <si>
    <t>Sdružení pro rozvoj Moravskoslezského kraje z.s., Ostrava-Mariánské Hory a Hulváky</t>
  </si>
  <si>
    <t>Sdružení polské mládeže v ČR, Český Těšín</t>
  </si>
  <si>
    <t>Sdružení obrany spotřebitelů Moravskoslezského kraje, Ostrava,Mor.Ostrava a Přívoz</t>
  </si>
  <si>
    <t>Dotace - 4. konference Sdružení nemocničních gynekologů a porodníků</t>
  </si>
  <si>
    <t>Sdružení nemocničních gynekologů a porodníků o.s., Praha</t>
  </si>
  <si>
    <t>Sdružení maminek Sluníčko o.s., Petrovice u Karviné</t>
  </si>
  <si>
    <t>Sdružení hasičů Čech, Moravy a Slezska, Ústřední hasičská škola Jánské Koupele, Staré Těchanovice</t>
  </si>
  <si>
    <t>Sdružení hasičů Čech, Moravy a Slezska, Sbor dobrovolných hasičů Třinec - Nebory</t>
  </si>
  <si>
    <t>Sdružení členů a přátel folklórního souboru Jackové, Jablunkov</t>
  </si>
  <si>
    <t>Sdružení českých spotřebitelů, z.ú. , Praha 10 – Strašnice</t>
  </si>
  <si>
    <t>Sdružení - BES, Ostrava-Poruba</t>
  </si>
  <si>
    <t>SC Ostrava, Ostrava-Přívoz</t>
  </si>
  <si>
    <t>SBX 13 o.s., Praha 7</t>
  </si>
  <si>
    <t>Sbor dobrovolných hasičů Slezské Rudoltice, Slezské Rudoltice</t>
  </si>
  <si>
    <t>Sbor dobrovolných hasičů Osoblaha, Osoblaha</t>
  </si>
  <si>
    <t>Dotace - Ligotský jarmark</t>
  </si>
  <si>
    <t>Sbor dobrovolných hasičů Komorní Lhotka, Komorní Lhotka</t>
  </si>
  <si>
    <t>Sbor dobrovolných hasičů Hrčava, Hrčava</t>
  </si>
  <si>
    <t>Sbor Církve adventistů sedmého dne Třinec, Třinec</t>
  </si>
  <si>
    <t>Sanatorium Jablunkov, a.s., Jablunkov</t>
  </si>
  <si>
    <t>Samostatný kmenový a klubový svaz Dakota, Ostrava</t>
  </si>
  <si>
    <t>SALUS o.p.s., Kopřivnice</t>
  </si>
  <si>
    <t>S.T.O.P. Ostrava-Moravská Ostrava a Přívoz</t>
  </si>
  <si>
    <t>S 21 Energy s.r.o., Ostrava, Moravská Ostrava a Přívoz</t>
  </si>
  <si>
    <t>Římskokatolická farnost Zátor, Zátor</t>
  </si>
  <si>
    <t>Římskokatolická farnost Petřvald u Karviné, Petřvald</t>
  </si>
  <si>
    <t>Římskokatolická farnost Opava - Kateřinky</t>
  </si>
  <si>
    <t>Římskokatolická farnost Ludgeřovice</t>
  </si>
  <si>
    <t>Římskokatolická farnost Krasov, Krnov</t>
  </si>
  <si>
    <t>Římskokatolická farnost Hradec nad Moravicí, Hradec nad Moravicí</t>
  </si>
  <si>
    <t>Řecká obec Krnov-město, Krnov</t>
  </si>
  <si>
    <t>Řecká obec Karviná</t>
  </si>
  <si>
    <t>Rytíři hradu Štramberk o.s., Štramberk</t>
  </si>
  <si>
    <t>RWR s.r.o., Vřesina okr. Ostrava</t>
  </si>
  <si>
    <t xml:space="preserve">Rusko-české vědecké a kulturní fórum, o.p.s., Ostrava </t>
  </si>
  <si>
    <t>Rugby Club Havířov, Havířov</t>
  </si>
  <si>
    <t>RSI SOFT s.r.o., Baška, Hodoňovice</t>
  </si>
  <si>
    <t>RSE Project s.r.o., Ostrava-Vítkovice</t>
  </si>
  <si>
    <t>RPIC-ViP s.r.o., Ostrava, Mariánské Hory a Hulváky</t>
  </si>
  <si>
    <t>Royal Rangers v ČR, Třinec</t>
  </si>
  <si>
    <t>Dotace - Seminář "Světový den roztroušené sklerózy v Ostravě"</t>
  </si>
  <si>
    <t>ROSKA OSTRAVA, regionální organizace Unie Roska v ČR</t>
  </si>
  <si>
    <t>Rodinné centrum KAŠTÁNEK, Ostrava-Poruba</t>
  </si>
  <si>
    <t>Rodinné a komunitní centrum Chaloupka o.s., Ostrava, Moravská Ostrava a Přívoz</t>
  </si>
  <si>
    <t>Rizika internetu a komunikačních technologií, Ostrava-Moravská Ostrava a Přívoz</t>
  </si>
  <si>
    <t>Dotace - Krajské kolo projektu "Cena Ď v Moravskoslezském kraji 2015"</t>
  </si>
  <si>
    <t>Richard Langer, Plzeň 3</t>
  </si>
  <si>
    <t>RIE, s.r.o., Brno</t>
  </si>
  <si>
    <t>Renáta Skalíková, Jindřichov</t>
  </si>
  <si>
    <t>Dotační program - Program protidrogové politiky kraje</t>
  </si>
  <si>
    <t>Renarkon, o. p. s., Ostrava-Moravská Ostrava a Přívoz</t>
  </si>
  <si>
    <t>REKVAL, s.r.o., Ostrava, Moravská Ostrava a Přívoz</t>
  </si>
  <si>
    <t>REINTEGRA, Krnov</t>
  </si>
  <si>
    <t>Rehabilitační sportovní centrum, TJ Respekt, Frenštát pod Radhoštěm</t>
  </si>
  <si>
    <t>Regionální svaz hokejbalu pro Moravskoslezský, Olomoucký a Zlínský kraj, Ostrava-Poruba</t>
  </si>
  <si>
    <t>Regionální kulturní, vzdělávácí a rekvalifikační centrum, o.s., O-Mor. Ostrava a Přívoz</t>
  </si>
  <si>
    <t>Regionální agrární komora Ostravsko, Opava</t>
  </si>
  <si>
    <t xml:space="preserve">RB Střední odborné učiliště autooprávárenské, s.r.o.  </t>
  </si>
  <si>
    <t>RAPA SPEED MOTOR s.r.o., Odry</t>
  </si>
  <si>
    <t xml:space="preserve">Ranč Solný potok, Město Albrechtice Hynčice </t>
  </si>
  <si>
    <t>Railsformers s.r.o., Ostrava-Pustkovec</t>
  </si>
  <si>
    <t>Radomír Levý, Vysoká, Bartultovice</t>
  </si>
  <si>
    <t>Významné akce kraje - využití volného času dětí a mládeže</t>
  </si>
  <si>
    <t>Rada dětí a mládeže Moravskoslezského kraje-RADAMOK</t>
  </si>
  <si>
    <t>Pyrex, spol. s r.o., Havířov</t>
  </si>
  <si>
    <t>PYGMALION, s.r.o., Český Těšín</t>
  </si>
  <si>
    <t>PUSTEVNY, s.r.o., Trojanovice 477</t>
  </si>
  <si>
    <t>Půda, Český Těšín</t>
  </si>
  <si>
    <t xml:space="preserve">Přírodovědné gymnázium Ostrava, s.r.o.  </t>
  </si>
  <si>
    <t xml:space="preserve">Přátelé Osoblažska, Vysoká, Bartultovice </t>
  </si>
  <si>
    <t>První soukromá základní umělecká škola MIS music o.p.s.</t>
  </si>
  <si>
    <t>PRVNÍ SKI-SPORT, a.s., Bruntál</t>
  </si>
  <si>
    <t>PROSPORT - CZ o.s., Havířov</t>
  </si>
  <si>
    <t>Dotace - Celostátní pěvecký festival "Nad oblaky aneb Každý může být hvězdou"</t>
  </si>
  <si>
    <t>ProMancus o.p.s., Ostrava-Přívoz</t>
  </si>
  <si>
    <t>Projektově.CZ s.r.o., Ostrava-Poruba</t>
  </si>
  <si>
    <t>PROFICIO, o.s., Rybí</t>
  </si>
  <si>
    <t>ProFaktum, s.r.o., Český Těšín</t>
  </si>
  <si>
    <t>PROCES-Centrum pro rozvoj obcí a regionů, s.r.o., Ostrava, Moravská Ostrava a Přívoz</t>
  </si>
  <si>
    <t>PRISCO s.r.o., Ostrava</t>
  </si>
  <si>
    <t>PrimMat - Soukromá střední škola podnikatelská, s.r.o.</t>
  </si>
  <si>
    <t>PRAPOS, Ostrava-Jih</t>
  </si>
  <si>
    <t>Povodí Odry, státní podnik, Ostrava-Moravská Ostrava  a Přívoz</t>
  </si>
  <si>
    <t>Podpora projektů sociální prevence a sociálního začleňování s regionální působností v Moravskoslezském kraji</t>
  </si>
  <si>
    <t>Potravinová banka v Ostravě, o.s., Ostrava-Jih</t>
  </si>
  <si>
    <t>POSEJDON, o.s., Dolní Lutyně</t>
  </si>
  <si>
    <t>Polský kulturně-osvětový svaz v České republice, Český Těšín</t>
  </si>
  <si>
    <t>POLAR televize Ostrava, s.r.o.,Ostrava, Mariánské Hory a Hulváky</t>
  </si>
  <si>
    <t>POE EDUCO, spol. s r.o., Nový Jičín</t>
  </si>
  <si>
    <t>Plavecký klub Nový Jičín, o.s., Nový Jičín</t>
  </si>
  <si>
    <t>PEZ - projekce energetických zařízení s.r.o., Ostrava-Martinov</t>
  </si>
  <si>
    <t>PERAS - ski s.r.o., Ludvíkov</t>
  </si>
  <si>
    <t>PAVUČINA o.p.s., Ostrava Kunčičky</t>
  </si>
  <si>
    <t>PATREM PIPE TECHNOLOGIES s.r.o., Třanovice</t>
  </si>
  <si>
    <t>PaS de Theatre s.r.o., Ostrava-Přívoz</t>
  </si>
  <si>
    <t>PAPILIO-advertising, spol. s r.o., Ostrava - Třebovice</t>
  </si>
  <si>
    <t>Palas Dance, Šenov</t>
  </si>
  <si>
    <t>OUTDOORFILMS, s.r.o., Ostrava-Moravská Ostrava</t>
  </si>
  <si>
    <t>Dotace - Úhrada nákladů spojených s nájmem nebytových prostor na adrese Havlíčkovo nábřeží 2728/38, 702 00 Ostrava a s nájmem sálu za účelem pořádání slavnostního koncertu</t>
  </si>
  <si>
    <t>Ostravský ruský dům, Ostrava, Moravská Ostrava a Přívoz</t>
  </si>
  <si>
    <t>Ostravský informační servis, s.r.o., Ostrava-Moravská Ostrava a Přívoz</t>
  </si>
  <si>
    <t>Dotace - 10. výročí otevření Slezskoostravského hradu</t>
  </si>
  <si>
    <t>Ostravské výstavy, a.s., Výstaviště Černá louka Ostrava</t>
  </si>
  <si>
    <t>Ostravské centrum nové hudby, Ostrava</t>
  </si>
  <si>
    <t>Dotace - IV. ročník Studentské vědecké konference Lékařské fakulty Ostravské univerzity v Ostravě</t>
  </si>
  <si>
    <t>Dotace - Projekt "Stanovení hladiny vitamínů rozpustných v tucích a hladiny antioxidačních enzymů u dětských pacientů s diagnózou Crohnova nemoc, Celiakie a Ulcerózní kolitidou"</t>
  </si>
  <si>
    <t>Ostravská univerzita v Ostravě</t>
  </si>
  <si>
    <t>Hry "Olympiády dětí a mládeže"</t>
  </si>
  <si>
    <t>Ostravská tělovýchovná unie, Ostrava-Moravská Ostrava a Přívoz</t>
  </si>
  <si>
    <t>OSTRAVICE SPORT a.s., Ostravice</t>
  </si>
  <si>
    <t>Ostrava Chess o.s., Ostrava, Moravská Ostrava a Přívoz</t>
  </si>
  <si>
    <t>Osoblažská dopravní společnost, s. r. o.,  Krnov</t>
  </si>
  <si>
    <t>Organizační výbor GRACIA ČEZ EDĚ, Orlová</t>
  </si>
  <si>
    <t>OR AŠSK Nový Jičín, Bartošovice</t>
  </si>
  <si>
    <t>OPORA DĚTEM, Frýdlant nad Ostravicí</t>
  </si>
  <si>
    <t>OPEN HOUSE, Bruntál</t>
  </si>
  <si>
    <t>OPEN AGENCY s.r.o.,Opava, Město</t>
  </si>
  <si>
    <t>Opava City Entertainment, Opava</t>
  </si>
  <si>
    <t>Okresní rada Asociace školních sportovních klubů ČR Opava, Opava</t>
  </si>
  <si>
    <t>Okresní hospodářská komora Karviná, Karviná</t>
  </si>
  <si>
    <t>OKA flight services s.r.o., Studénka, Butovice</t>
  </si>
  <si>
    <t>Dotace - Odkaz starých mistrů - BUDO na hradě</t>
  </si>
  <si>
    <t>Dotace - Mistrovství České a Slovenské republiky ADCC 2014</t>
  </si>
  <si>
    <t>Oddíl bojových umění Doubrava - H.P. Martial Gym o.s., Doubrava</t>
  </si>
  <si>
    <t>Oblastní spolek Českého červeného kříže Ostrava, Moravská Ostrava a Přívoz</t>
  </si>
  <si>
    <t>Obchodní akademie Karviná, s.r.o.</t>
  </si>
  <si>
    <t>Obec Slovákov v Karviné, Karviná</t>
  </si>
  <si>
    <t>Podpora romských kulturních a společenských aktivit</t>
  </si>
  <si>
    <t>Občanské sdružení "Sdružení Rómů Severní Moravy", Karviná</t>
  </si>
  <si>
    <t>Dotace - Projekt "Počteníčko s babičkou"</t>
  </si>
  <si>
    <t>Občanské sdružení Počteníčko s babičkou, Ostrava-Jih</t>
  </si>
  <si>
    <t>Občanské sdružení PERSEUS, Ostrava-Moravská Ostrava a Přívoz</t>
  </si>
  <si>
    <t>Občanské sdružení PANT, Ostrava-Polanka nad Odrou</t>
  </si>
  <si>
    <t>Občanské sdružení Mladý tenista, Bílovec</t>
  </si>
  <si>
    <t>Občanské sdružení Madleine, Frýdek-Místek</t>
  </si>
  <si>
    <t>Občanské sdružení KARAVANA, Třinec</t>
  </si>
  <si>
    <t>Občanské sdružení Heřmánek, Karviná, Staré Město</t>
  </si>
  <si>
    <t>Občanské sdružení Hájenka, Kopřivnice</t>
  </si>
  <si>
    <t>Občanské sdružení Edukana, Ostrava, Moravská Ostrava a Přívoz</t>
  </si>
  <si>
    <t>Občanské sdružení EducationTalentCulture, Český Těšín</t>
  </si>
  <si>
    <t>Dotace - Projekt "XIII. Barevné DIAdny"</t>
  </si>
  <si>
    <t>Občanské sdružení Dítě s diabetem, Ostrava-Jih</t>
  </si>
  <si>
    <t>"Občanské sdružení Čisté Klimkovice", Klimkovice</t>
  </si>
  <si>
    <t>Občanské sdružení "AVE", Český Těšín</t>
  </si>
  <si>
    <t>Občanské sdružení - TRIANON, Český Těšín</t>
  </si>
  <si>
    <t>NOVOGEAR, spol. s r.o., Frýdek-Místek</t>
  </si>
  <si>
    <t>NEVIS BAU CZ s.r.o., Opava</t>
  </si>
  <si>
    <t>Netles Business, s.r.o., Praha 2</t>
  </si>
  <si>
    <t>Dotace - Úhrada uznatelných nákladů spojených s účastí slečny Alexandry Volkmerové ve dnech 8. - 9. dubna 2014 ve Varšavě na akci "Diamenciki l Edycja"</t>
  </si>
  <si>
    <t>NEMOROS s.r.o., Praha 3</t>
  </si>
  <si>
    <t>NanoTrade s.r.o., Olomouc</t>
  </si>
  <si>
    <t>Nano4people s.r.o., Paskov</t>
  </si>
  <si>
    <t>Nadace na pomoc zvířatům, Ostrava-Poruba</t>
  </si>
  <si>
    <t>Dotace - Projekt "Na kole dětem - sportovní projekt na podporu onkologicky nemocných dětí"</t>
  </si>
  <si>
    <t>NA KOLE DĚTEM - nadační fond Josefa Zimovčáka, Veselí nad Moravou</t>
  </si>
  <si>
    <t>MÚZA - sdružení základních uměleckých škol Moravskoslezského kraje, Orlová</t>
  </si>
  <si>
    <t>MRŇOUSKOVA MATEŘSKÁ ŠKOLA</t>
  </si>
  <si>
    <t>Moravský lesnický klastr, o.s., Ostrava-Jih, Zábřeh</t>
  </si>
  <si>
    <t xml:space="preserve">Dotace - Vydání edice III. dílu "Hořké vzpomínání" </t>
  </si>
  <si>
    <t>Moravskoslezský svaz Vojenských táborů nucených prací-Pomocné technické prapory, Brno</t>
  </si>
  <si>
    <t>Moravskoslezský krajský triatlonový svaz o.s., Ostrava, Moravská Ostrava a Přívoz</t>
  </si>
  <si>
    <t>Moravskoslezský krajský svaz jachtingu o.s., Ostrava-Moravská Ostrava a Přívoz</t>
  </si>
  <si>
    <t>Moravskoslezský krajský fotbalový svaz, Ostrava-Moravská Ostrava a Přívoz</t>
  </si>
  <si>
    <t>Moravskoslezský energetický klastr, občanské sdružení, Mošnov</t>
  </si>
  <si>
    <t>Moravskoslezský dřevařský klastr, Mošnov</t>
  </si>
  <si>
    <t>Moravskoslezské krajské sdružení Českého střeleckého svazu, Ostrava-Poruba</t>
  </si>
  <si>
    <t>Moravskoslezská obchodní akademie, s.r.o.</t>
  </si>
  <si>
    <t>Moravskoslezská krajská rada Asociace TOM ČR, Ostrava-Moravská Ostrava a Přívoz</t>
  </si>
  <si>
    <t>Moravskoslezská krajská organizace ČUS Ostrava, Ostrava-Moravská Ostrava a Přívoz</t>
  </si>
  <si>
    <t xml:space="preserve">Moravská sportovní a.s., Brno </t>
  </si>
  <si>
    <t xml:space="preserve">Dotace - BarCamp Ostrava 2014 </t>
  </si>
  <si>
    <t>Moravio s.r.o., Ostrava-Mariánské Hory a Hulváky</t>
  </si>
  <si>
    <t>Dotace - Vydání publikace "Pět proti gestapu"</t>
  </si>
  <si>
    <t>MONTANEX a.s., Ostrava-Mariánské Hory a Hulváky</t>
  </si>
  <si>
    <t>Monika Wawrzyczková, Havířov, Dolní Datyně</t>
  </si>
  <si>
    <t>Modern Entrepreneur s.r.o., Ostrava-Vítkovice</t>
  </si>
  <si>
    <t>Mobilní hospic Ondrášek, o.p.s., Poruba</t>
  </si>
  <si>
    <t>Dotace - Organizace oblastního kola dětské pěvecké soutěže "Festival Brána a Folkový kvítek"</t>
  </si>
  <si>
    <t>Místo pro děti, Ostrava, Poruba, Čs. exilu 670</t>
  </si>
  <si>
    <t>Místní skupina Polského kulturně-osvětového svazu v Karviné-Fryštátě, Karviná</t>
  </si>
  <si>
    <t>Místní skupina Polského kulturně-osvětového svazu v Jablunkově, Jablunkov</t>
  </si>
  <si>
    <t>Místní skupina Polského kulturně-osvětového svazu v Havířově-Bludovicích, Havířov,Bludovice</t>
  </si>
  <si>
    <t>Místní skupina Polského kulturně - osvětového svazu v Karviné - Starém Městě, Karviná</t>
  </si>
  <si>
    <t>Místní skupina Polského kulturně - osvětového svazu v Karviné - Ráji, Karviná-Ráj</t>
  </si>
  <si>
    <t>Místní akční skupina Opavsko, Hradec nad Moravicí</t>
  </si>
  <si>
    <t>Dotace - Úprava lyžařských běžeckých tras na Ondřejníku</t>
  </si>
  <si>
    <t>Mikeska Petr, Čeladná</t>
  </si>
  <si>
    <t>mForce s.r.o., Praha</t>
  </si>
  <si>
    <t>Mezinárodní obchodní akademie Ostrava, s.r.o.</t>
  </si>
  <si>
    <t>Mezinárodní hudební festival Janáčkův máj, o. p. s., Ostrava-Moravská Ostrava a Přívoz</t>
  </si>
  <si>
    <t>METASPORT akciová společnost, Ostrava-Kunčice</t>
  </si>
  <si>
    <t>Messo Com s.r.o., Praha</t>
  </si>
  <si>
    <t>Mensa České republiky, Praha 5</t>
  </si>
  <si>
    <t>MENS SANA o.s., Ostrava</t>
  </si>
  <si>
    <t>MEK – IN, s.r.o., Ostrava-Mariánské Hory a Hulváky</t>
  </si>
  <si>
    <t>MěDP Opava a. s.</t>
  </si>
  <si>
    <t>MEARING s.r.o., Ostrava-Slezská Ostrava</t>
  </si>
  <si>
    <t xml:space="preserve">MBA Kontakt, spol.s r.o., Ostrava 8 </t>
  </si>
  <si>
    <t>Mezinárodní spolupráce</t>
  </si>
  <si>
    <t>Matice Slezská, Opava</t>
  </si>
  <si>
    <t>Dotace - "Výměna osvětlení včetně rozvodu elektrické energie a rozvodu vodovodního potrubí v Národopisném areálu v Dolní Lomné"</t>
  </si>
  <si>
    <t>Matice slezská, místní odbor v Dolní Lomné, Dolní Lomná</t>
  </si>
  <si>
    <t>Mateřská škola ZDRAVÍ s.r.o.</t>
  </si>
  <si>
    <t>Mateřská škola SOKRATES, s.r.o.</t>
  </si>
  <si>
    <t>Mateřská škola se zdravotnickou péčí, s.r.o.</t>
  </si>
  <si>
    <t>Mateřská škola Radost, s.r.o.</t>
  </si>
  <si>
    <t>Mateřská škola Petrklíč s.r.o.</t>
  </si>
  <si>
    <t>MATEŘSKÁ ŠKOLA PALOVÁČEK, s.r.o.</t>
  </si>
  <si>
    <t>Mateřská škola Orlík, s.r.o.</t>
  </si>
  <si>
    <t>Mateřská škola novojičínská Beruška, spol. s r. o.</t>
  </si>
  <si>
    <t>Mateřská škola Montevláček</t>
  </si>
  <si>
    <t>Mateřská škola MONTE</t>
  </si>
  <si>
    <t>Mateřská škola MATEŘINKA s.r.o.</t>
  </si>
  <si>
    <t>Mateřská škola Majdalenka</t>
  </si>
  <si>
    <t>Mateřská škola Liščata, s.r.o.</t>
  </si>
  <si>
    <t xml:space="preserve">Mateřská škola Liduška, s.r.o. </t>
  </si>
  <si>
    <t>Mateřská škola Learn N´Play Academy, s.r.o.</t>
  </si>
  <si>
    <t>Mateřská škola Kouzelný svět</t>
  </si>
  <si>
    <t xml:space="preserve">Mateřská škola Klíček Krnov </t>
  </si>
  <si>
    <t>Mateřská škola HAPPY DAY s.r.o.</t>
  </si>
  <si>
    <t>Mateřská škola Hájov s.r.o.</t>
  </si>
  <si>
    <t>Mateřská škola Čtyřlístek, s.r.o.</t>
  </si>
  <si>
    <t>Mateřská škola Bludovice</t>
  </si>
  <si>
    <t>Mateřská škola AGEL s.r.o.</t>
  </si>
  <si>
    <t>Mateřská škola a Základní škola DUHA s.r.o.</t>
  </si>
  <si>
    <t>Martina Šomanová, Ostravice 60</t>
  </si>
  <si>
    <t>Martin Kocúr Mgr., Havířov</t>
  </si>
  <si>
    <t>Maraton klub Seitl Ostrava</t>
  </si>
  <si>
    <t>MANLOMKA s.r.o., Petřvald</t>
  </si>
  <si>
    <t>Malleen Solutions s.r.o., Praha 6 Střešovice</t>
  </si>
  <si>
    <t>Mácha Vladan, Nový Jičín</t>
  </si>
  <si>
    <t>Lyžařský klub Veřovice</t>
  </si>
  <si>
    <t>LIGA o.p.s. Bruntál, Dr.E.Beneše 1497/21</t>
  </si>
  <si>
    <t>LIBROS OSTRAVA, spol. s r.o., Ostrava</t>
  </si>
  <si>
    <t>Zajištění hasičské záchranné služby, bezpečnosti a ostrahy letiště</t>
  </si>
  <si>
    <t>Letiště Ostrava, a.s.</t>
  </si>
  <si>
    <t>LET´S FLY s.r.o., Mošnov 407</t>
  </si>
  <si>
    <t>Meliorace a hrazení bystřin v lesích dle § 35 odst 1 a 3 lesního zákona (investice)</t>
  </si>
  <si>
    <t>Lesy České republiky, s.p., Hradec Králové</t>
  </si>
  <si>
    <t xml:space="preserve">Lenka Jarnotová, Nové Lublice </t>
  </si>
  <si>
    <t>Leemon Concept, s. r. o., Frýdek-Místek</t>
  </si>
  <si>
    <t>Lázně Darkov, a.s., Karviná-Hranice</t>
  </si>
  <si>
    <t>Lašský soubor písní a tanců Ondřejnica, Stará Ves nad Ondřejnicí</t>
  </si>
  <si>
    <t xml:space="preserve">Lašský smíšený pěvecký sbor Baška, Baška </t>
  </si>
  <si>
    <t>Kýpus Ján - BUS s.r.o., Karviná</t>
  </si>
  <si>
    <t>KVS EKODIVIZE a.s., Horní Benešov</t>
  </si>
  <si>
    <t>Kvalifikační a presonální agentura o.p.s., Třinec</t>
  </si>
  <si>
    <t>KUPSON spol. s r.o., Opava</t>
  </si>
  <si>
    <t>Krystal Help o.s., Krnov</t>
  </si>
  <si>
    <t>Krizové a kontaktní centrum "Pod slunečníkem", Opava</t>
  </si>
  <si>
    <t xml:space="preserve">Dotace - Projekt "Aktivity seniorů MS kraje v roce 2014" </t>
  </si>
  <si>
    <t>Krajská rada seniorů Moravskoslezského kraje, Ostrava-Moravská Ostrava a Přívoz</t>
  </si>
  <si>
    <t>Krajská hospodářská komora Moravskoslezského kraje, Ostrava-Mariánské Hory</t>
  </si>
  <si>
    <t>Krajská energetická agentura</t>
  </si>
  <si>
    <t>Krajská energetická agentura Moravskoslezského kraje, o.p.s., Ostrava</t>
  </si>
  <si>
    <t>Kováři Moravskoslezského kraje, o.s., Háj ve Slezsku</t>
  </si>
  <si>
    <t>KORU Consulting s.r.o., Ostrava, Martinov</t>
  </si>
  <si>
    <t>Činnosti zajišťované obchodní společností Koordinátor ODIS, s.r.o.</t>
  </si>
  <si>
    <t>Koordinátor ODIS s.r.o., Ostrava-Moravská Ostrava a Přívoz</t>
  </si>
  <si>
    <t>Konvent sester alžbětinek v Jablunkově</t>
  </si>
  <si>
    <t>Kongres Poláků v České republice, Český Těšín</t>
  </si>
  <si>
    <t>KOLPINGOVA RODINA SMEČNO, Smečno</t>
  </si>
  <si>
    <t>Knowledge Management Cluster, o.s., Ostrava, Pustkovec</t>
  </si>
  <si>
    <t>Knihkupectví GLOBUS s. r. o., Frenštát pod Radhoštěm</t>
  </si>
  <si>
    <t>Klub žen Lhotka</t>
  </si>
  <si>
    <t>Klub vojenské historie Bohumín, Bohumín</t>
  </si>
  <si>
    <t>Klub vodních sportů LAGUNA, Nový Jičín</t>
  </si>
  <si>
    <t>Klub přátel školy, Havířov-Prostřední Suchá</t>
  </si>
  <si>
    <t>Klub plaveckých sportů Ostrava, Ostrava-Poruba</t>
  </si>
  <si>
    <t>Klub mladých Filadelfia, Český Těšín</t>
  </si>
  <si>
    <t>Klub kultury o. p. s., Třinec</t>
  </si>
  <si>
    <t>Klub ekologické výchovy, Praha</t>
  </si>
  <si>
    <t>Dotace - Podpora činností KČT</t>
  </si>
  <si>
    <t>KLUB ČESKÝCH TURISTŮ, Praha 13</t>
  </si>
  <si>
    <t>Klub biatlonu Břidličná</t>
  </si>
  <si>
    <t>Klastr sociálních inovací a podniků - SINEC, Třinec</t>
  </si>
  <si>
    <t>Turistické značení</t>
  </si>
  <si>
    <t>KČT oblast Moravskoslezská, Ostrava</t>
  </si>
  <si>
    <t>KČT Moravská Ostrava, Ostrava-Moravská Ostrava a Přívoz</t>
  </si>
  <si>
    <t xml:space="preserve">Karel Brendl, Čermná ve Slezsku </t>
  </si>
  <si>
    <t>"Karate Havířov", Havířov</t>
  </si>
  <si>
    <t>Kantor Jiří, Fulnek</t>
  </si>
  <si>
    <t>KAFIRA o.p.s., Opava</t>
  </si>
  <si>
    <t>K2 atmitec s.r.o., Ostrava-Moravská Ostrava a Přívoz</t>
  </si>
  <si>
    <t>Dotace - Rekonstrukce skautské mohyly Ivančena</t>
  </si>
  <si>
    <t>Junák - svaz skautů a skautek ČR, Krajská rada Junáka Ostrava, Opava</t>
  </si>
  <si>
    <t>Josef Figura, Malá Morávka 256</t>
  </si>
  <si>
    <t>JK BRANTICE, Brantice</t>
  </si>
  <si>
    <t>JINAK, o.p.s., Brantice</t>
  </si>
  <si>
    <t>Jezdecký klub voltiž Albertovec, Bolatice</t>
  </si>
  <si>
    <t>Jezdecký klub Sviadnov, o.s.,Sviadnov, Pod Štandlem 413</t>
  </si>
  <si>
    <t>Dotace - Vydání publikace pod pracovním názvem "Kapitoly z historie severní Moravy a Slezska"</t>
  </si>
  <si>
    <t>JAVOR Morava s.r.o., Havířov, Šumbark</t>
  </si>
  <si>
    <t>Jakub Kokeš, Frýdlant nad Ostravicí</t>
  </si>
  <si>
    <t>Jakub Beinhauer, Ludgeřovice</t>
  </si>
  <si>
    <t>JAGELLO 2000, Ostrava-Mariánské Hory a Hulváky</t>
  </si>
  <si>
    <t>Iveta Svobodová, Heřmanovice</t>
  </si>
  <si>
    <t>IUVENTAS - Soukromé gymnázium a Střední odborná škola, s.r.o.</t>
  </si>
  <si>
    <t>ISSA CZECH s.r.o., Ostrava-Moravská Ostrava a Přívoz</t>
  </si>
  <si>
    <t>IS Sports team, Ostrava-Poruba</t>
  </si>
  <si>
    <t>IPS Konstrukt, spol. s r.o., Ostrava, Mariánské Hory a Hulváky</t>
  </si>
  <si>
    <t>InnoGen s.r.o., Ludgeřovice</t>
  </si>
  <si>
    <t>INGEA recyklace, s.r.o., Ostrava-Mariánské Hory a Hulváky</t>
  </si>
  <si>
    <t>Ing. Jana Blažejová, Býkov-Láryšov, Láryšov</t>
  </si>
  <si>
    <t>infinity - progress o.s., Mosty u Jablunkova 316</t>
  </si>
  <si>
    <t>INC consulting spol. s r.o., Brno-sever</t>
  </si>
  <si>
    <t>IMCoPharma a.s., Bílovec</t>
  </si>
  <si>
    <t>IHAS s.r.o., Ostrava-Moravská Ostrava a Přívoz</t>
  </si>
  <si>
    <t>Christophe Delattre, Olomouc</t>
  </si>
  <si>
    <t>Charita sv. Alexandra, Ostrava</t>
  </si>
  <si>
    <t>Charita Studénka, Studénka</t>
  </si>
  <si>
    <t>Charita Ostrava</t>
  </si>
  <si>
    <t>Charita Opava</t>
  </si>
  <si>
    <t>Charita Kopřivnice</t>
  </si>
  <si>
    <t>Charita Hlučín</t>
  </si>
  <si>
    <t>Charita Frýdek-Místek</t>
  </si>
  <si>
    <t>Charita Frenštát pod Radhoštěm</t>
  </si>
  <si>
    <t>Charita Český Těšín</t>
  </si>
  <si>
    <t>Charita Bohumín, Bohumín</t>
  </si>
  <si>
    <t>Hutní montáže - SvarServiS, s.r.o., Ostrava, Mariánské Hory a Hulváky</t>
  </si>
  <si>
    <t>Hrčávka o.s., Hrčava</t>
  </si>
  <si>
    <t>Hotelová škola a Obchodní akademie Havířov s.r.o.</t>
  </si>
  <si>
    <t>Dotace - Výstavba dětského hřiště ve Ski areálu Mosty u Jablunkova</t>
  </si>
  <si>
    <t>Hotel Ski Mosty s.r.o., Návsí</t>
  </si>
  <si>
    <t>Horské lázně Karlova Studánka, státní podnik</t>
  </si>
  <si>
    <t>Horská služba ČR  o.p.s., Špindlerův Mlýn</t>
  </si>
  <si>
    <t>Horolezecký oddíl Atlas Opava, Opava</t>
  </si>
  <si>
    <t>HOKEJOVÝ KLUB - HC VÍTKOVICE STEEL, Ostrava</t>
  </si>
  <si>
    <t>HOKEJOVÝ KLUB - HC VÍTKOVICE STEEL a.s., Ostrava-Jih</t>
  </si>
  <si>
    <t>HOCKEY CLUB OCELÁŘI TŘINEC, a.s., Třinec</t>
  </si>
  <si>
    <t>HMC engineering system s.r.o., Životice u Nového Jičína</t>
  </si>
  <si>
    <t>HM PARTNERS s. r. o., Moravská Ostrava a Přívoz</t>
  </si>
  <si>
    <t>HM EKOND, spol. s r.o., Ostrava, Mariánské Hory a Hulváky</t>
  </si>
  <si>
    <t>HELP-IN, o.p.s. Bruntál</t>
  </si>
  <si>
    <t>Hello language centre, s.r.o., Ostrava-Mariánské Hory</t>
  </si>
  <si>
    <t>Hein&amp;spol. - Keramické závody, spol. s r.o., Odry</t>
  </si>
  <si>
    <t xml:space="preserve">Dotace - Konference „Efektivní nemocnice 2014" </t>
  </si>
  <si>
    <t>HEALTHCARE INSTITUTE o.p.s., Ostrava-Jih</t>
  </si>
  <si>
    <t>HC Studénka, Studénka</t>
  </si>
  <si>
    <t>HC AZ Havířov 2010, Havířov</t>
  </si>
  <si>
    <t>HAZARD - country dance club, Ostrava, Poruba</t>
  </si>
  <si>
    <t>ha-vel family s.r.o., Ostrava, Přívoz, Moravská Ostrava a Přívoz</t>
  </si>
  <si>
    <t>Handicap Sport Club Havířov, Havířov</t>
  </si>
  <si>
    <t>Gymnázium Jana Šabršuly s.r.o.</t>
  </si>
  <si>
    <t>Gymnázium BESKYDY MOUNTAIN ACADEMY, s.r.o.</t>
  </si>
  <si>
    <t>GX SOLUTIONS BOHEMIA, s.r.o., Čestlice</t>
  </si>
  <si>
    <t>Gustav Kotajny, Český Těšín</t>
  </si>
  <si>
    <t>Green Print CZ s.r.o., Třinec</t>
  </si>
  <si>
    <t>GRACENT-vzdělávací a poradenské centrum, v.o.s., Ostrava-Jih, Zábřeh</t>
  </si>
  <si>
    <t>GOODWILL - vyšší odborná škola, s.r.o.</t>
  </si>
  <si>
    <t>GME s.r.o., Ostrava-Moravská Ostrava a Přívoz</t>
  </si>
  <si>
    <t>GLOBAL NETWORKS s.r.o., Ostrava, Moravská Ostrava</t>
  </si>
  <si>
    <t>Girova turismus, s.r.o., Bukovec</t>
  </si>
  <si>
    <t>GGC Energy, s.r.o., Havířov, Prostřední Suchá</t>
  </si>
  <si>
    <t xml:space="preserve">Dotace - Realizace projektu "The Global Battle of the Bands" </t>
  </si>
  <si>
    <t>GBOB CZ s.r.o., Praha 3 Žížkov</t>
  </si>
  <si>
    <t>Rozvojový program MŠMT pro děti-cizince ze 3. zemí</t>
  </si>
  <si>
    <t>GALILEO SCHOOL - bilingvní  mateřská škola a základní škola, s.r.o.</t>
  </si>
  <si>
    <t>Dotace - Vydání odborné lékařské publikace Intenzivní medicína (2010 -2014)</t>
  </si>
  <si>
    <t>Galén, spol. s r.o., Praha 5</t>
  </si>
  <si>
    <t>FV ODRA Petřkovice, Ostrava-Petřkovice</t>
  </si>
  <si>
    <t>Dotace - Realizace závodu "Hyundai Perun SkyMarathon"</t>
  </si>
  <si>
    <t>free.lepus.cz, Ostrava-Hrabůvka</t>
  </si>
  <si>
    <t>Dotace - Nákup 2 ks repasovaných rehabilitačních přístrojů MOTOmed</t>
  </si>
  <si>
    <t>Dotace - Pořízení mobilního bazénového zvedáku včetně příslušenství</t>
  </si>
  <si>
    <t>FREE WILL o. s., Tichá</t>
  </si>
  <si>
    <t>Fotbalový klub Sokol Mokré Lazce, Mokré Lazce</t>
  </si>
  <si>
    <t>Fotbalová asociace České republiky, Praha 6</t>
  </si>
  <si>
    <t>Fond-Janáčkovy Hukvaldy, Ostrava-Moravská Ostrava a Přívoz</t>
  </si>
  <si>
    <t xml:space="preserve">Dotace - "VI. setkání opuštěných a handicapovaných dětí MSK" </t>
  </si>
  <si>
    <t>Fond pro opuštěné a handicapované děti, Mořkov</t>
  </si>
  <si>
    <t>FOND OHROŽENÝCH DĚTÍ, Praha 1</t>
  </si>
  <si>
    <t>FLTC Europe a.s., Ostrava-Moravská Ostrava a Přívoz</t>
  </si>
  <si>
    <t>FitCraft Energy s.r.o., Opava</t>
  </si>
  <si>
    <t>FIT Sports Club o.s., Opava</t>
  </si>
  <si>
    <t>FIRE GROUP s.r.o., Nový Jičín</t>
  </si>
  <si>
    <t>Figure Skating Club Kopřivnice, o.s., Kopřivnice</t>
  </si>
  <si>
    <t>"Festival Poodří Františka Lýska", o.s., Ostrava-Stará Bělá</t>
  </si>
  <si>
    <t>FERMBIO 3, s.r.o., Ostrava-Vítkovice</t>
  </si>
  <si>
    <t>FEMININE s.r.o., Bruntál</t>
  </si>
  <si>
    <t>Favorit a.s., Ostrava-Moravská Ostrava a Přívoz</t>
  </si>
  <si>
    <t>FA PRAKTIK s.r.o. Středisko praktického vyučování</t>
  </si>
  <si>
    <t>Excel - jazykové centrum, s.r.o., Ostrava, Moravská Ostrava a Přívoz</t>
  </si>
  <si>
    <t>EXAN s.r.o., Ostrava-Poruba</t>
  </si>
  <si>
    <t>EXAGE, spol. s r.o., Ostrava-Mariánské Hory a Hulváky</t>
  </si>
  <si>
    <t>Evropské centrum pantomimy neslyšících, o.s., Brno-Královo Pole</t>
  </si>
  <si>
    <t>Eurotopia Opava, o. p. s., Opava</t>
  </si>
  <si>
    <t>Euroface Consulting s.r.o., Kroměříž</t>
  </si>
  <si>
    <t>E-Studuj s.r.o., Ostrava</t>
  </si>
  <si>
    <t>Epanastatis Prusalis, Ostrava-Poruba</t>
  </si>
  <si>
    <t>Dotace - Konference Slezské dny preventivní medicíny</t>
  </si>
  <si>
    <t>ENVIRTA CZ s.r.o., Praha 14 - Černý Most</t>
  </si>
  <si>
    <t>ENVIKO, Vřesina</t>
  </si>
  <si>
    <t>ELVAC EKOTECHNIKA s.r.o., Ostrava-Vítkovice</t>
  </si>
  <si>
    <t>Elim Opava, o.p.s., Opava</t>
  </si>
  <si>
    <t>Element Consulting s.r.o., Frýdek-Místek</t>
  </si>
  <si>
    <t>ELEKTRO ENGINEERING, s.r.o., Ostrava</t>
  </si>
  <si>
    <t>EKOVERMES-PECL, s.r.o., Pustějov</t>
  </si>
  <si>
    <t>E-expert, spol. s r.o., Ostrava-Moravská Ostrava a Přívoz</t>
  </si>
  <si>
    <t>Eduwork o.s., Ostrava-Jih</t>
  </si>
  <si>
    <t>EDUflex s.r.o., Šenov u Nového Jičína</t>
  </si>
  <si>
    <t>EDUCO CENTRUM s.r.o., Krnov</t>
  </si>
  <si>
    <t>EDUCAnet - Soukromé gymnázium Ostrava, s.r.o.</t>
  </si>
  <si>
    <t>EDUCA - Střední odborná škola, s.r.o.</t>
  </si>
  <si>
    <t>EDU Silesia, o.s., Český Těšín</t>
  </si>
  <si>
    <t>EDLiT s.r.o., Třinec, Staré Město</t>
  </si>
  <si>
    <t>ECOFER s.r.o., Třinec</t>
  </si>
  <si>
    <t>DŽIVIPEN, Opava</t>
  </si>
  <si>
    <t>Dotace - "Cena za mimořádný přínos v oboru gerontologie"</t>
  </si>
  <si>
    <t>DTO CZ, s.r.o., Ostrava-Mar. Hory a Hulváky</t>
  </si>
  <si>
    <t>Družstvo NAPROTI, Ostrava-Moravská Ostrava a Přívoz</t>
  </si>
  <si>
    <t>Dopravní podnik Ostrava a.s., Ostrava-Moravská Ostrava a Přívoz</t>
  </si>
  <si>
    <t>Podpora předprojektové přípravy projektu Dolní oblast Vítkovice – „Kreativní centrum“</t>
  </si>
  <si>
    <t>Dotace zájmovému sdružení právnických osob Dolní oblast VÍTKOVICE</t>
  </si>
  <si>
    <t>Dolní oblast VÍTKOVICE, Ostrava-Vítkovice</t>
  </si>
  <si>
    <t>Dívčí Hrad pro Osoblažsko, o.s., Dívčí Hrad</t>
  </si>
  <si>
    <t>Divadelní společnost Petra Bezruče s.r.o., Ostrava-Moravská Ostrava a Přívoz</t>
  </si>
  <si>
    <t>Diecézní charita ostravsko-opavská, Ostrava</t>
  </si>
  <si>
    <t>Diakonie ČCE - středisko v Ostravě, Ostrava - Vítkovice</t>
  </si>
  <si>
    <t xml:space="preserve">Dotace - Projekt "Koně pod kapotou pro Dětský ranč Hlučín" </t>
  </si>
  <si>
    <t>Dětský ranč Hlučín</t>
  </si>
  <si>
    <t>Dětský folklorní soubor Ostravička, Frýdek-Místek</t>
  </si>
  <si>
    <t>Denisa Kulkusová, Ostrava-Moravská Ostrava a Přívoz</t>
  </si>
  <si>
    <t>Dělnická tělocvičná jednota Polanka nad Odrou, o.s., Ostrava-Polanka nad Odrou</t>
  </si>
  <si>
    <t>DC VISION, s.r.o., Opava, Předměstí</t>
  </si>
  <si>
    <t>Dotace - Kongresy „III. Kardiovaskulární dny“ a „VIII. Kongres kardiologických sester“</t>
  </si>
  <si>
    <t>DANTER - reklama a potisk, s.r.o., Ostrava-Slezská Ostrava</t>
  </si>
  <si>
    <t>Daniško Kristián Bc. , Šenov u Nového Jičína</t>
  </si>
  <si>
    <t>Danelle Company, s.r.o., Ostrava, Poruba</t>
  </si>
  <si>
    <t>Dagmar Žouželková, Andělská Hora</t>
  </si>
  <si>
    <t>D3Soft s.r.o., Ostrava-Vítkovice</t>
  </si>
  <si>
    <t>Čtyřleté a osmileté gymnázium, s.r.o.</t>
  </si>
  <si>
    <t xml:space="preserve">ČSAD Vsetín a. s. </t>
  </si>
  <si>
    <t>ČSAD Karviná a. s.</t>
  </si>
  <si>
    <t xml:space="preserve">ČSAD Havířov a. s. </t>
  </si>
  <si>
    <t xml:space="preserve">ČSAD Frýdek-Místek a. s. </t>
  </si>
  <si>
    <t>Český volejbalový svaz, Praha 6</t>
  </si>
  <si>
    <t>ČESKÝ TENISOVÝ SVAZ, PRAHA 7</t>
  </si>
  <si>
    <t>Český tenisový svaz vozíčkářů, Brno-Královo Pole</t>
  </si>
  <si>
    <t>Dotace - Sportovní činnost ČSWABU</t>
  </si>
  <si>
    <t xml:space="preserve">Dotace - Pořízení tréninkových a ochranných pomůcek </t>
  </si>
  <si>
    <t>Český svaz Wa-te jitsu do a bojových umění o.s., Ostrava-Vítkovice</t>
  </si>
  <si>
    <t>Český svaz včelařů, o.s., základní organizace Havířov, Havířov</t>
  </si>
  <si>
    <t>Český svaz včelařů, o.s. okresní organizace Karviná, Petrovice u Karviné</t>
  </si>
  <si>
    <t>Český svaz ochránců přírody ZO Nový Jičín, Nový Jičín</t>
  </si>
  <si>
    <t>Dotace - Pořádání soutěže ve zpěvu harckých kanárů</t>
  </si>
  <si>
    <t>Český svaz chovatelů Základní organizace Třinec 1, Třinec</t>
  </si>
  <si>
    <t>Český svaz házené, Praha 7</t>
  </si>
  <si>
    <t>Dotace - Soutěž na téma "Ostravsko-opavská operace" a putovní výstava "Mnichov - okupace - osvobození"</t>
  </si>
  <si>
    <t>Český svaz bojovníků za svobodu, o.s., Praha 2</t>
  </si>
  <si>
    <t>Český svářečský ústav s.r.o., Ostrava-Poruba</t>
  </si>
  <si>
    <t>Dotace - Oslavy 100. výročí založení ČS legií v Moravskoslezském kraji</t>
  </si>
  <si>
    <t>Československá obec legionářská, Praha 2</t>
  </si>
  <si>
    <t xml:space="preserve">Dotace - "XX. Setkání podnikatelů" </t>
  </si>
  <si>
    <t>Česko-polská obchodní komora Ostrava, Moravská Ostrava a Přívoz</t>
  </si>
  <si>
    <t>Českomoravská myslivecká jednota, okresní myslivecký spolek Opava, Slavkov</t>
  </si>
  <si>
    <t>Českomoravská myslivecká jednota okresní myslivecký spolek Frýdek-Místek</t>
  </si>
  <si>
    <t>Českomoravská myslivecká jednota okresní myslivecký spolek Bruntál, Bruntál</t>
  </si>
  <si>
    <t>České dráhy, a.s., Praha 1</t>
  </si>
  <si>
    <t>Česká ZOO, Ostrava-Poruba</t>
  </si>
  <si>
    <t>Česká sportovní a.s., Praha 1</t>
  </si>
  <si>
    <t>Česká společnost pro osvětlování, Ostrava-Poruba</t>
  </si>
  <si>
    <t>ČESKÁ SPOLEČNOST CHEMICKÁ, Praha 1</t>
  </si>
  <si>
    <t>Česká provincie Kongregace Dcer Božské Lásky, Opava</t>
  </si>
  <si>
    <t>Česká hlava PROMO s.r.o., Svatý Jan pod Skalou</t>
  </si>
  <si>
    <t xml:space="preserve"> Dotace - Konference „Organizace a metody plavání kojenců a batolat v jednotlivých zemích"</t>
  </si>
  <si>
    <t>Česká asociace instruktorů psychomotorických aktivit kojenců, batolat a předškoláků, Třinec</t>
  </si>
  <si>
    <t>Česká asociace dětských Bobath terapeutů, Ostrava</t>
  </si>
  <si>
    <t>ČBF - Oblast Severní Morava, evidenční číslo ČBF 09. Ostrava-Moravská Ostrava a Přívoz</t>
  </si>
  <si>
    <t>Cyklistický klub Frenštát pod Rahoštěm, o.s., Frenštát pod Radhoštěm</t>
  </si>
  <si>
    <t>Compass Management Consulting, s.r.o., Frýdlant nad Ostravicí</t>
  </si>
  <si>
    <t>Comenius Fulnek, o.s., Fulnek</t>
  </si>
  <si>
    <t>Colour Production, spol. s r. o., Dolní Lhota</t>
  </si>
  <si>
    <t>CODEA, spol. s r.o., Ostrava-Mariánské Hory a Hulváky</t>
  </si>
  <si>
    <t>Cirkus trochu jinak, Vřesina</t>
  </si>
  <si>
    <t>Církevní základní škola svaté Ludmily v Hradci nad Moravicí</t>
  </si>
  <si>
    <t>Církevní středisko mládeže sv. Jana Boska, Havířov</t>
  </si>
  <si>
    <t>Cestovní kancelář BOŠ s r.o., Ostrava-Moravská Ostrava a Přívoz</t>
  </si>
  <si>
    <t>Centrum pro zdravotně postižené Moravskoslezského kraje, Ostrava-Moravská Ostrava  a Přívoz</t>
  </si>
  <si>
    <t>Centrum pro rodinu a sociální péči, Ostrava</t>
  </si>
  <si>
    <t>Centrum pro dětský sluch Tamtam, o.p.s., Praha 5</t>
  </si>
  <si>
    <t>Centrum nové naděje, Frýdek-Místek</t>
  </si>
  <si>
    <t>Centrum mladé rodiny - BOBEŠ, Bohumín</t>
  </si>
  <si>
    <t>CENTRUM INDIVIDUÁLNÍCH SPORTŮ OSTRAVA, Ostrava-Moravská Ostrava a Přívoz</t>
  </si>
  <si>
    <t>Centrála cestovního ruchu Východní Moravy, o.p.s., Zlín</t>
  </si>
  <si>
    <t>Celé Česko čte dětem o.p.s., Ostrava-Moravská Ostrava</t>
  </si>
  <si>
    <t>CBB Styl, s. r. o., Ostrava</t>
  </si>
  <si>
    <t>CAUTUM s.r.o., Praha 3</t>
  </si>
  <si>
    <t>CANNACURA, s.r.o., Slušovice</t>
  </si>
  <si>
    <t>BUVI Promotion s.r.o., Opava</t>
  </si>
  <si>
    <t>Bruslařský klub LR Cosmetic Ostrava, Ostrava-Poruba</t>
  </si>
  <si>
    <t>Braci s.r.o., Praha</t>
  </si>
  <si>
    <t>Boxing club Poruba o.s., Ostrava-Poruba</t>
  </si>
  <si>
    <t>BOSPOR spol. s r.o., Bohumín</t>
  </si>
  <si>
    <t xml:space="preserve"> Dotace - Konference "11. Ostravské dny miniinvazivní chirurgie, Ostravské gastroenterologicko-chirurgicko-onkologické dny 2014"</t>
  </si>
  <si>
    <t>BOS.org s.r.o., Ústí nad Labem-město, Klíše</t>
  </si>
  <si>
    <t>Blackberry, s.r.o.,  Štramberk</t>
  </si>
  <si>
    <t>BK OSTRAVA, Frýdlant nad Ostravicí</t>
  </si>
  <si>
    <t xml:space="preserve">BK Havířov o.s., Havířov </t>
  </si>
  <si>
    <t>Biskupství ostravsko-opavské, Ostrava-Moravská Ostrava a Přívoz</t>
  </si>
  <si>
    <t>BioHENEX s.r.o., Petrovice u Karviné</t>
  </si>
  <si>
    <t>Dotace - Projekt "Nemůžeš chodit, můžeš tančit! II."</t>
  </si>
  <si>
    <t xml:space="preserve">Bílá holubice-občanské sdružení na podporu umělecké a sociální integrace občanů se zdravotním postižením, Ostrava, Mariánské Hory a Hulváky </t>
  </si>
  <si>
    <t>BIKE 2000, Ostrava-Hrabůvka</t>
  </si>
  <si>
    <t>Biantlonklub SMTu Poruba při DDM Ostrava-M.Hory, Ostrava-Poruba</t>
  </si>
  <si>
    <t>Bezpečnostně právní akademie Ostrava, s. r. o., střední škola</t>
  </si>
  <si>
    <t>BeTulip Factory s.r.o., Ostrava-Vítkovice</t>
  </si>
  <si>
    <t>BESKYDSKÝ TENISOVÝ KLUB, Frýdlant nad Ostravicí</t>
  </si>
  <si>
    <t>Beskydská šachová škola, Frýdek-Místek</t>
  </si>
  <si>
    <t>BESKYDHOST, Ostravice 268</t>
  </si>
  <si>
    <t xml:space="preserve">Beskyd DZR, o.p.s., Frýdek-Místek </t>
  </si>
  <si>
    <t>BENEKOVterm s.r.o., Horní Benešov</t>
  </si>
  <si>
    <t>BEIDEA s.r.o., Bolatice</t>
  </si>
  <si>
    <t>Bc. Jiří Leták, Havířov</t>
  </si>
  <si>
    <t>BAV klub Příbor, středisko volného času, s.r.o.</t>
  </si>
  <si>
    <t>BAS-FM, spol. s r.o., Frýdek-Místek</t>
  </si>
  <si>
    <t>Baby club Kenny, s.r.o., Třinec</t>
  </si>
  <si>
    <t>AVE INNOVATION s.r.o., Ostrava-Heřmanice</t>
  </si>
  <si>
    <t>AVE ART Ostrava, soukromá Střední umělecká škola a Základní umělecká škola, s.r.o.</t>
  </si>
  <si>
    <t>ATEsystem s.r.o., Ostrava-Poruba</t>
  </si>
  <si>
    <t>ATEKO, s. r. o., Ostrava, Mariánské Hory a Hulváky</t>
  </si>
  <si>
    <t>Ata engineering CZ s.r.o., Ostrava-Poruba</t>
  </si>
  <si>
    <t>AstrumQ Interactive, s.r.o., Ostrava</t>
  </si>
  <si>
    <t>Asociace turistických informačních center České republiky, Polička</t>
  </si>
  <si>
    <t>Asociace TOM ČR, TOM 20604 NEZBEDOVÉ, Osoblaha</t>
  </si>
  <si>
    <t>Asociace školních sportovních klubů ČR, Krajská rada MSK,  Český Těšín</t>
  </si>
  <si>
    <t>Asociace středoškolských klubů České republiky, o.s., Brno-střed</t>
  </si>
  <si>
    <t>Asociace pro mezinárodní otázky o.s., Praha 1</t>
  </si>
  <si>
    <t>"Asociace malých debrujárů České republiky, o.s.", Bučovice</t>
  </si>
  <si>
    <t>ASK TATRA Kopřivnice, Kopřivnice</t>
  </si>
  <si>
    <t>Kolektivní systémy</t>
  </si>
  <si>
    <t xml:space="preserve">ASEKOL s.r.o., Praha </t>
  </si>
  <si>
    <t>Artikul system s.r.o., Dobrá</t>
  </si>
  <si>
    <t>Arrows, o.s., Opava</t>
  </si>
  <si>
    <t>ARMING spol. s r.o., Ostrava -Vítkovice</t>
  </si>
  <si>
    <t>Armáda spásy v České republice, z.s., Praha</t>
  </si>
  <si>
    <t>Archifabrika s.r.o., Opava</t>
  </si>
  <si>
    <t>Argutec, s.r.o., Ostrava-Poruba</t>
  </si>
  <si>
    <t>Argent, vzdělávací agentura s.r.o., Ostrava, Poruba</t>
  </si>
  <si>
    <t>ARCTEAS s.r.o., Ostrava-Moravská Ostrava a Přívoz</t>
  </si>
  <si>
    <t>AquaKlim, s.r.o., Ostrava-Mor. Ostrava  a Přívoz</t>
  </si>
  <si>
    <t>Dotace - Projekt "Podpora zdraví občanů s těžkým tělesným postižením"</t>
  </si>
  <si>
    <t>APROPO, Havířov-Šumbark</t>
  </si>
  <si>
    <t>AnoTak z.s., Ostrava</t>
  </si>
  <si>
    <t>Anilox service s.r.o., Rychvald</t>
  </si>
  <si>
    <t xml:space="preserve">Althaia o.p.s., Bruntál </t>
  </si>
  <si>
    <t>All4Customer, s.r.o., Ostrava-Slezská Ostrava</t>
  </si>
  <si>
    <t>AKZUZ s.r.o., Frýdek-Místek</t>
  </si>
  <si>
    <t>AKLUB Centrum vzdělávání a poradenství, Krnov</t>
  </si>
  <si>
    <t>AK 1324, s.r.o., Krásná</t>
  </si>
  <si>
    <t>AHRA - Consulting s.r.o., Frýdek-Místek</t>
  </si>
  <si>
    <t xml:space="preserve">AHOL-Vyšší odborná škola, o.p.s.    </t>
  </si>
  <si>
    <t xml:space="preserve">AHOL -Střední odborná škola, s.r.o. </t>
  </si>
  <si>
    <t>AHOL - Střední odborná škola gastronomie, turismu a lázeňství, školská právnická osoba</t>
  </si>
  <si>
    <t>AGRO-EKO spol. s r.o., Albrechtice</t>
  </si>
  <si>
    <t>Agentura Slunce, o.p.s., Ostrava-Poruba</t>
  </si>
  <si>
    <t>Činnosti zajišťované Agenturou pro regionální rozvoj</t>
  </si>
  <si>
    <t>Agentura pro regionální rozvoj, a.s., Ostrava-Moravská Ostrava a Přívoz</t>
  </si>
  <si>
    <t>AG Synerko, s.r.o., Ostrava-Mariánské Hory a Hulváky</t>
  </si>
  <si>
    <t>Affiliate Group s.r.o., Petrovice u Karviné</t>
  </si>
  <si>
    <t>Aeroklub Ostrava, Mošnov</t>
  </si>
  <si>
    <t>Aeroklub FRÝDLANT n.O., občanské sdružení, Frýdlant nad Ostravicí</t>
  </si>
  <si>
    <t>Advey services s. r. o., Ostrava-Pustkovec</t>
  </si>
  <si>
    <t>ADRA o.p.s., Praha 5</t>
  </si>
  <si>
    <t>ACTAEA, Rožnov pod Radhoštěm</t>
  </si>
  <si>
    <t>ACCENDO - Centrum pro vědu a výzkum, o.p.s., Ostrava</t>
  </si>
  <si>
    <t>ABHITECH ENERGYCON s.r.o., Ostrava-Radvanice a Bartovice</t>
  </si>
  <si>
    <t>ABF, a.s., Praha 1, Nové Město</t>
  </si>
  <si>
    <t>Dotace - Projekt "Vybavení Integračního centra s hernou"</t>
  </si>
  <si>
    <t>ABC o.p.s., Ostrava-Poruba</t>
  </si>
  <si>
    <t>3 THETA ASE, s.r.o., Český Těšín</t>
  </si>
  <si>
    <t>2K-BIKE CLUB ODRY, Odry</t>
  </si>
  <si>
    <t>1st International School of Ostrava - základní škola a gymnázium, s.r.o.</t>
  </si>
  <si>
    <t>1st English, s.r.o., Ostrava, Moravská Ostrava a Přívoz</t>
  </si>
  <si>
    <t>1. SC Vítkovice o.s., Ostrava-Poruba</t>
  </si>
  <si>
    <r>
      <t>Čerpáno</t>
    </r>
    <r>
      <rPr>
        <b/>
        <vertAlign val="superscript"/>
        <sz val="8"/>
        <rFont val="Tahoma"/>
        <family val="2"/>
        <charset val="238"/>
      </rPr>
      <t xml:space="preserve"> 2)</t>
    </r>
  </si>
  <si>
    <r>
      <t>Schváleno</t>
    </r>
    <r>
      <rPr>
        <b/>
        <vertAlign val="superscript"/>
        <sz val="8"/>
        <rFont val="Tahoma"/>
        <family val="2"/>
        <charset val="238"/>
      </rPr>
      <t xml:space="preserve"> 1)</t>
    </r>
  </si>
  <si>
    <t>Vypořádání finančních vztahů k ostatním fyzickým a právnickým osobám (včetně prostředků poskytnutých soukromým školám)</t>
  </si>
  <si>
    <t>*) prostředky na:</t>
  </si>
  <si>
    <r>
      <t xml:space="preserve">2) </t>
    </r>
    <r>
      <rPr>
        <sz val="8"/>
        <rFont val="Tahoma"/>
        <family val="2"/>
        <charset val="238"/>
      </rPr>
      <t>Ve sloupci Čerpáno jsou uvedeny poskytnuté dotace v roce 2014 snížené o případné vyúčtované vratky v závěru roku 2014 nebo počátkem roku 2015.</t>
    </r>
  </si>
  <si>
    <t>Zařízení školního stravování Vratimov</t>
  </si>
  <si>
    <t>Zařízení školního stravování Opava, příspěvková organizace</t>
  </si>
  <si>
    <t>Zařízení školního stravování Krnov, Žižkova 1, okres Bruntál, příspěvková organizace</t>
  </si>
  <si>
    <t>Základní umělecká škola, Brušperk, příspěvková organizace</t>
  </si>
  <si>
    <t>Základní umělecká škola Vratimov, Strmá 9</t>
  </si>
  <si>
    <t>Základní umělecká škola Viléma Wünsche, Zámecká 2, Šenov</t>
  </si>
  <si>
    <t>Základní umělecká škola Ostrava-Svinov, Bílovecká 1</t>
  </si>
  <si>
    <t>Základní umělecká škola Ivo Žídka, Kravaře, Ivana Kubince 5, příspěvková organizace</t>
  </si>
  <si>
    <t>Základní umělecká škola Frýdek-Místek, Hlavní třída 11</t>
  </si>
  <si>
    <t>Základní škola, Studénka, Tovární 386, příspěvková organizace</t>
  </si>
  <si>
    <t xml:space="preserve">Základní škola, Karviná-Hranice, Slovenská </t>
  </si>
  <si>
    <t>Základní škola, Dobrá, okres Frýdek-Místek</t>
  </si>
  <si>
    <t>Základní škola waldorfská Ostrava, příspěvková organizace</t>
  </si>
  <si>
    <t>Základní škola Vrbno pod Pradědem, okres Bruntál</t>
  </si>
  <si>
    <t>Základní škola Vražné okres Nový Jičín, příspěvková organizace</t>
  </si>
  <si>
    <t>Základní škola Vratimov, Masarykovo náměstí 192</t>
  </si>
  <si>
    <t>Základní škola Vratimov, Datyňská 690</t>
  </si>
  <si>
    <t>Základní škola Vojtěcha Martínka Brušperk, okres Frýdek-Místek</t>
  </si>
  <si>
    <t>Základní škola Vendryně 236, okres Frýdek-Místek, příspěvková organizace</t>
  </si>
  <si>
    <t>Základní škola Velké Hoštice, okres Opava, příspěvková organizace</t>
  </si>
  <si>
    <t>Základní škola U Studny, Karviná-Mizerov</t>
  </si>
  <si>
    <t>Základní škola Třinec, Slezská 773, příspěvková organizace</t>
  </si>
  <si>
    <t>Základní škola Trnávka, okres Nový Jičín, příspěvková organizace</t>
  </si>
  <si>
    <t>Základní škola T. G. Masaryka Studénka, 2. května 500, okres Nový Jičín</t>
  </si>
  <si>
    <t>Základní škola T. G. Masaryka Opava, Riegrova 13 - příspěvková organizace</t>
  </si>
  <si>
    <t>Základní škola T. G. Masaryka Krmelín, příspěvková organizace</t>
  </si>
  <si>
    <t>Základní škola T. G. Masaryka Jistebník, okres Nový Jičín, příspěvková organizace</t>
  </si>
  <si>
    <t>Základní škola T. G. Masaryka Bohumín - Pudlov, Trnková 280, okres Karviná, příspěvková organizace</t>
  </si>
  <si>
    <t>Základní škola T. G. Masaryka a Mateřská škola Komorní Lhotka, příspěvková organizace</t>
  </si>
  <si>
    <t>Základní škola Šenov, Radniční náměstí 1040</t>
  </si>
  <si>
    <t>Základní škola Svobodné Heřmanice, okres Bruntál</t>
  </si>
  <si>
    <t>Základní škola Studénka, Sjednocení 650, okres Nový Jičín</t>
  </si>
  <si>
    <t>Základní škola Studénka, Butovická 346, okres Nový Jičín</t>
  </si>
  <si>
    <t>Základní škola Stěbořice</t>
  </si>
  <si>
    <t>Základní škola Starý Jičín, příspěvková organizace</t>
  </si>
  <si>
    <t>Základní škola Staré Hamry, okres Frýdek-Místek, příspěvková organizace</t>
  </si>
  <si>
    <t>Základní škola s polským vyučovacím jazykem a Mateřská škola s polským vyučovacím jazykem Hrádek 77, okres Frýdek-Místek, příspěvková organizace</t>
  </si>
  <si>
    <t>Základní škola s polským jazykem vyučovacím, Szkoła Podstawowa z Polskim Jązykiem Nauczania Vendryně 234, příspěvková organizace</t>
  </si>
  <si>
    <t>Základní škola s polským jazykem vyučovacím a Mateřská škola s polským jazykem vyučovacím Český Těšín Havlíčkova 13 okres Karviná</t>
  </si>
  <si>
    <t>Základní škola s polským jazykem vyučovacím a Mateřská škola - Przedszkole Milíkov, příspěvková organizace</t>
  </si>
  <si>
    <t>Základní škola Rýmařov, Jelínkova 1, okres Bruntál</t>
  </si>
  <si>
    <t>Základní škola Rychvald, okres Karviná, příspěvková organizace</t>
  </si>
  <si>
    <t>Základní škola Příbor, Jičínská 486, okres Nový Jičín</t>
  </si>
  <si>
    <t>Základní škola Petřvald, okres Nový Jičín, příspěvková organizace</t>
  </si>
  <si>
    <t>Základní škola Petra Bezruče a mateřská škola, Třinec, příspěvková organizace</t>
  </si>
  <si>
    <t>Základní škola Paskov, okres Frýdek-Místek, příspěvková organizace</t>
  </si>
  <si>
    <t>Základní škola Ostrava-Zábřeh, Jugoslávská 23, příspěvková organizace</t>
  </si>
  <si>
    <t>Základní škola Ostrava-Zábřeh, Chrjukinova 12, příspěvková organizace</t>
  </si>
  <si>
    <t>Základní škola Ostrava-Výškovice, Srbská 2, příspěvková organizace</t>
  </si>
  <si>
    <t>Základní škola Ostrava-Vítkovice, Šalounova 56, příspěvková organizace</t>
  </si>
  <si>
    <t>Základní škola Ostrava-Stará Bělá</t>
  </si>
  <si>
    <t>Základní škola Ostrava-Slezská Ostrava, Chrustova 24/1418, příspěvková organizace</t>
  </si>
  <si>
    <t>Základní škola Ostrava-Slezská Ostrava, Bohumínská 72/1082, příspěvková organizace</t>
  </si>
  <si>
    <t>Základní škola Ostrava-Radvanice, Vrchlického 5, příspěvková organizace</t>
  </si>
  <si>
    <t>Základní škola Ostrava-Radvanice, Trnkovecká 55, příspěvková organizace</t>
  </si>
  <si>
    <t>Základní škola Ostrava-Poruba, Ukrajinská 1533, příspěvková organizace</t>
  </si>
  <si>
    <t>Základní škola Ostrava-Poruba, Porubská 832, příspěvková organizace</t>
  </si>
  <si>
    <t>Základní škola Ostrava-Poruba, Porubská 831, příspěvková organizace</t>
  </si>
  <si>
    <t>Základní škola Ostrava-Poruba, Komenského 668, příspěvková organizace</t>
  </si>
  <si>
    <t>Základní škola Ostrava-Poruba, K. Pokorného 1382, příspěvková organizace</t>
  </si>
  <si>
    <t>Základní škola Ostrava-Poruba, J. Valčíka 4411, příspěvková organizace</t>
  </si>
  <si>
    <t>Základní škola Ostrava-Poruba, J. Šoupala 1609, příspěvková organizace</t>
  </si>
  <si>
    <t>Základní škola Ostrava-Poruba, I. Sekaniny 1804, příspěvková organizace</t>
  </si>
  <si>
    <t>Základní škola Ostrava-Poruba, Dětská 915, příspěvková organizace</t>
  </si>
  <si>
    <t>Základní škola Ostrava-Poruba, Bulharská 1532, příspěvková organizace</t>
  </si>
  <si>
    <t>Základní škola Ostrava-Poruba, A. Hrdličky 1638, příspěvková organizace</t>
  </si>
  <si>
    <t>Základní škola Ostrava-Petřkovice, Hlučínská 136</t>
  </si>
  <si>
    <t>Základní škola Ostrava-Nová Bělá, Mitrovická 389, příspěvková organizace</t>
  </si>
  <si>
    <t>Základní škola Ostrava-Muglinov, Pěší 1/66, příspěvková organizace</t>
  </si>
  <si>
    <t>Základní škola Ostrava-Michálkovice, U Kříže 28, příspěvková organizace</t>
  </si>
  <si>
    <t>Základní škola Ostrava-Mariánské Hory, Gen. Janka 1208, příspěvková organizace</t>
  </si>
  <si>
    <t>Základní škola Ostrava-Kunčičky, Škrobálkova 51/300, příspěvková organizace</t>
  </si>
  <si>
    <t>Základní škola Ostrava-Hrabůvka, Provaznická 64, příspěvková organizace</t>
  </si>
  <si>
    <t>Základní škola Ostrava-Hrabůvka, Klegova 27, příspěvková organizace</t>
  </si>
  <si>
    <t>Základní škola Ostrava-Hrabová, Paskovská 46, příspěvková organizace</t>
  </si>
  <si>
    <t>Základní škola Ostrava-Dubina, Františka Formana 45, příspěvková organizace</t>
  </si>
  <si>
    <t>Základní škola Ostrava, Zelená 42, příspěvková organizace</t>
  </si>
  <si>
    <t>Základní škola Ostrava, Nádražní 117, příspěvková organizace</t>
  </si>
  <si>
    <t>Základní škola Ostrava, Matiční 5, příspěvková organizace</t>
  </si>
  <si>
    <t>Základní škola Ostrava, Gen. Píky 13A, příspěvková organizace</t>
  </si>
  <si>
    <t>Základní škola Ostrava, Gebauerova 8, příspěvková organizace</t>
  </si>
  <si>
    <t>Základní škola Ostrava, Gajdošova 9, příspěvková organizace</t>
  </si>
  <si>
    <t>Základní škola Osoblaha, příspěvková organizace</t>
  </si>
  <si>
    <t>Základní škola Orlová - Poruba Jarní 400 okres Karviná, příspěvková organizace</t>
  </si>
  <si>
    <t>Základní škola Orlová - Lutyně U Kapličky 959 okres Karviná, příspěvková organizace</t>
  </si>
  <si>
    <t>Základní škola Orlová - Lutyně Školní 862 okres Karviná, příspěvková organizace</t>
  </si>
  <si>
    <t>Základní škola Orlová - Lutyně Mládí 726 okres Karviná, příspěvková organizace</t>
  </si>
  <si>
    <t>Základní škola Orlová - Lutyně Ke Studánce 1050 okres Karviná, příspěvková organizace</t>
  </si>
  <si>
    <t>Základní škola Orlová - Lutyně K. Dvořáčka 1230 okres Karviná, příspěvková organizace</t>
  </si>
  <si>
    <t>Základní škola Opava, Vrchní 19 - příspěvková organizace</t>
  </si>
  <si>
    <t>Základní škola Opava, Šrámkova 4 - příspěvková organizace</t>
  </si>
  <si>
    <t>Základní škola Opava, Otická 18 - příspěvková organizace</t>
  </si>
  <si>
    <t>Základní škola Opava, Mařádkova 15 - příspěvková organizace</t>
  </si>
  <si>
    <t>Základní škola Opava, Englišova 82 - příspěvková organizace</t>
  </si>
  <si>
    <t>Základní škola Opava, Edvarda Beneše 2 - příspěvková organizace</t>
  </si>
  <si>
    <t>Základní škola Opava, Boženy Němcové 2 - příspěvková organizace</t>
  </si>
  <si>
    <t>Základní škola Opava - Kylešovice</t>
  </si>
  <si>
    <t>Základní škola Oldřišov, okres Opava, příspěvková organizace</t>
  </si>
  <si>
    <t>Základní škola Odry, Pohořská 8, příspěvková organizace</t>
  </si>
  <si>
    <t>Základní škola Odry, Komenského 6, příspěvková organizace</t>
  </si>
  <si>
    <t>Základní škola Npor. Loma Příbor, Školní 1510, okres Nový Jičín, příspěvková organizace</t>
  </si>
  <si>
    <t>Základní škola Nový svět, Opava, příspěvková organizace</t>
  </si>
  <si>
    <t>Základní škola Nový Jičín, Tyršova 1</t>
  </si>
  <si>
    <t>Základní škola Nový Jičín, Komenského 68</t>
  </si>
  <si>
    <t>Základní škola Nový Jičín, Komenského 66, příspěvková organizace</t>
  </si>
  <si>
    <t>Základní škola Nový Jičín, Jubilejní 3</t>
  </si>
  <si>
    <t>Základní škola národního umělce Petra Bezruče Frýdek-Místek, tř. T. G. Masaryka 454</t>
  </si>
  <si>
    <t>Základní škola Mokré Lazce, okres Opava, příspěvková organizace</t>
  </si>
  <si>
    <t>Základní škola Mladecko, okres Opava, příspěvková organizace</t>
  </si>
  <si>
    <t>Základní škola Mjr. Ambrože Bílka a Mateřská škola Metylovice, příspěvková organizace</t>
  </si>
  <si>
    <t>Základní škola Město Albrechtice, okres Bruntál</t>
  </si>
  <si>
    <t>Základní škola Mendelova, Karviná-Hranice</t>
  </si>
  <si>
    <t>Základní škola Markvartovice, okres Opava, příspěvková organizace</t>
  </si>
  <si>
    <t>Základní škola Malá Morávka, okres Bruntál, příspěvková organizace</t>
  </si>
  <si>
    <t>Základní škola Krnov, Žižkova 3, okres Bruntál, příspěvková organizace</t>
  </si>
  <si>
    <t>Základní škola Krnov, Smetanův okruh 4, okres Bruntál, příspěvková organizace</t>
  </si>
  <si>
    <t>Základní škola Krnov, Janáčkovo náměstí 17, okres Bruntál, příspěvková organizace</t>
  </si>
  <si>
    <t>Základní škola Krnov, Dvořákův okruh 2, okres Bruntál, příspěvková organizace</t>
  </si>
  <si>
    <t>Základní škola Kravaře-Kouty, příspěvková organizace</t>
  </si>
  <si>
    <t>Základní škola Kravaře, příspěvková organizace</t>
  </si>
  <si>
    <t>Základní škola Kopřivnice-Mniší okres Nový Jičín, příspěvková organizace</t>
  </si>
  <si>
    <t>Základní škola Kopřivnice-Lubina okres Nový Jičín, příspěvková organizace</t>
  </si>
  <si>
    <t>Základní škola Kopřivnice, Alšova 1123 okres Nový Jičín</t>
  </si>
  <si>
    <t>Základní škola Klimkovice, příspěvková organizace</t>
  </si>
  <si>
    <t>Základní škola Karviná-Ráj U Lesa 713</t>
  </si>
  <si>
    <t>Základní škola Karviná-Ráj Školská 432</t>
  </si>
  <si>
    <t>Základní škola Karviná-Nové Město tř. Družby 1383</t>
  </si>
  <si>
    <t>Základní škola Karviná-Nové Město Cihelní 1666</t>
  </si>
  <si>
    <t>Základní škola Karviná-Mizerov Majakovského 2219</t>
  </si>
  <si>
    <t>Základní škola Kapitána Jasioka Havířov-Prostřední Suchá Kpt. Jasioka 57 okres Karviná</t>
  </si>
  <si>
    <t>Základní škola Jeseník nad Odrou, okres Nový Jičín, příspěvková organizace</t>
  </si>
  <si>
    <t>Základní škola Janovice,okres Frýdek-Místek,příspěvková organizace</t>
  </si>
  <si>
    <t>Základní škola Jablunkov, Lesní 190, příspěvková organizace</t>
  </si>
  <si>
    <t>Základní škola J. A. Komenského Fulnek, Česká 339, příspěvková organizace</t>
  </si>
  <si>
    <t>Základní škola Ilji Hurníka Opava, Ochranova 6 - příspěvková organizace</t>
  </si>
  <si>
    <t>Základní škola Hradec nad Moravicí, okres Opava, příspěvková organizace</t>
  </si>
  <si>
    <t>Základní škola Holčovice, okres Bruntál, příspěvková organizace</t>
  </si>
  <si>
    <t>Základní škola Hlučín-Rovniny, okres Opava</t>
  </si>
  <si>
    <t>Základní škola Hlučín, Hornická 7, okres Opava, příspěvková organizace</t>
  </si>
  <si>
    <t>Základní škola Heřmanice u Oder okres Nový Jičín,  příspěvková organizace</t>
  </si>
  <si>
    <t>Základní škola Heleny Salichové, Ostrava-Polanka nad Odrou, Heleny Salichové 816, příspěvková organizace</t>
  </si>
  <si>
    <t>Základní škola Havířov-Šumbark Školní 1/814 okres Karviná, příspěvková organizace</t>
  </si>
  <si>
    <t>Základní škola Havířov-Šumbark Moravská 29/497 okres Karviná, příspěvková organizace</t>
  </si>
  <si>
    <t>Základní škola Havířov-Šumbark M. Pujmanové 17/1151 okres Karviná</t>
  </si>
  <si>
    <t>Základní škola Havířov-Šumbark Jarošova 33/851 okres Karviná, příspěvková organizace</t>
  </si>
  <si>
    <t>Základní škola Havířov-Šumbark Gen. Svobody 16/284 okres Karviná</t>
  </si>
  <si>
    <t>Základní škola Havířov-Podlesí Mládežnická 11/1564 okres Karviná, příspěvková organizace</t>
  </si>
  <si>
    <t>Základní škola Havířov-Podlesí K. Světlé 1/1372 okres Karviná</t>
  </si>
  <si>
    <t>Základní škola Havířov-Podlesí F. Hrubína 5/1537 okres Karviná</t>
  </si>
  <si>
    <t>Základní škola Havířov-Město Žákovská 1/1006 okres Karviná</t>
  </si>
  <si>
    <t>Základní škola Havířov-Město M. Kudeříkové 14 okres Karviná, příspěvková organizace</t>
  </si>
  <si>
    <t>Základní škola Havířov-Město Gorkého 1/329 okres Karviná</t>
  </si>
  <si>
    <t>Základní škola Havířov-Město 1. máje 10a okres Karviná, příspěvková organizace</t>
  </si>
  <si>
    <t>Základní škola Háj ve Slezsku, okres Opava, příspěvková organizace</t>
  </si>
  <si>
    <t>Základní škola H. Sienkiewicze s polským jazykem vyučovacím Jablunkov - Szkoła Podstawowa H. Sienkiewicza z polskim jązykiem nauczania Jablunkov, Školní 438, příspěvková organizace</t>
  </si>
  <si>
    <t>Základní škola generála Heliodora Píky a Mateřská škola Štítina, okres Opava, příspěvková organizace</t>
  </si>
  <si>
    <t>Základní škola Frýdlant nad Ostravicí, náměstí T. G. Masaryka 1260, okres Frýdek-Místek, příspěvková organizace</t>
  </si>
  <si>
    <t>Základní škola Frýdlant nad Ostravicí, Komenského 420, okres Frýdek-Místek, příspěvková organizace</t>
  </si>
  <si>
    <t>Základní škola Frýdek-Místek, Pionýrů 400</t>
  </si>
  <si>
    <t>Základní škola Frýdek-Místek, Komenského 402</t>
  </si>
  <si>
    <t>Základní škola Frýdek-Místek, Jiřího z Poděbrad 3109</t>
  </si>
  <si>
    <t>Základní škola Frýdek-Místek, Československé armády 570</t>
  </si>
  <si>
    <t>Základní škola Frýdek-Místek, 1. máje 1700</t>
  </si>
  <si>
    <t>Základní škola Fryčovice, okres Frýdek-Místek, příspěvková organizace</t>
  </si>
  <si>
    <t>Základní škola Emila Zátopka Kopřivnice, Pionýrská 791 okres Nový Jičín</t>
  </si>
  <si>
    <t>Základní škola dr. Miroslava Tyrše, Hlučín, Tyršova 2, okres Opava, příspěvková organizace</t>
  </si>
  <si>
    <t>Základní škola dr. Milady Horákové Kopřivnice, Obránců míru 369 okres Nový Jičín</t>
  </si>
  <si>
    <t>Základní škola Doubrava, okres Karviná, příspěvková organizace</t>
  </si>
  <si>
    <t>Základní škola Dolní Lhota, příspěvková organizace</t>
  </si>
  <si>
    <t>Základní škola Dolní Benešov, příspěvková organizace</t>
  </si>
  <si>
    <t>Základní škola Dětmarovice,okres Karviná příspěvková organizace</t>
  </si>
  <si>
    <t>Základní škola Děhylov, okres Opava, příspěvková organizace</t>
  </si>
  <si>
    <t>Základní škola Dany a Emila Zátopkových, Třinec, příspěvková organizace</t>
  </si>
  <si>
    <t>Základní škola Čeladná, příspěvková organizace</t>
  </si>
  <si>
    <t>Základní škola Budišov nad Budišovkou, okres Opava, příspěvková organizace</t>
  </si>
  <si>
    <t>Základní škola Břidličná</t>
  </si>
  <si>
    <t>Základní škola Bruntál, Školní 2, příspěvková organizace</t>
  </si>
  <si>
    <t>Základní škola Bruntál, Okružní 38, příspěvková organizace</t>
  </si>
  <si>
    <t>Základní škola Bruntál, Jesenická 10, příspěvková organizace</t>
  </si>
  <si>
    <t>Základní škola Bruntál, Cihelní 6, příspěvková organizace</t>
  </si>
  <si>
    <t>Základní škola Borovského, Karviná-Ráj</t>
  </si>
  <si>
    <t>Základní škola Bartošovice okres Nový Jičín, příspěvková organizace</t>
  </si>
  <si>
    <t>Základní škola Adolfa Zábranského Rybí, příspěvková organizace</t>
  </si>
  <si>
    <t>Základní škola a Základní umělecká škola Petřvald, Školní 246, příspěvková organizace</t>
  </si>
  <si>
    <t>Základní škola a waldorfská základní škola, Ostrava-Poruba, příspěvková organizace</t>
  </si>
  <si>
    <t>Základní škola a Mateřská škola Velké Albrechtice, příspěvková organizace</t>
  </si>
  <si>
    <t>Základní škola a mateřská škola, Třinec, Míru 247, příspěvková organizace</t>
  </si>
  <si>
    <t>Základní škola a mateřská škola, Třinec, Koperníkova 696, příspěvková organizace</t>
  </si>
  <si>
    <t>Základní škola a mateřská škola, Třinec, Kaštanová 412, příspěvková organizace</t>
  </si>
  <si>
    <t>Základní škola a Mateřská škola, Szkoła Podstawowa, Przedszkole Košařiska, příspěvková organizace</t>
  </si>
  <si>
    <t>Základní škola a Mateřská škola, Libhošť 90, příspěvková organizace</t>
  </si>
  <si>
    <t>Základní škola a Mateřská škola Životice u Nového Jičína, příspěvková organizace</t>
  </si>
  <si>
    <t>Základní škola a Mateřská škola Žimrovice</t>
  </si>
  <si>
    <t>Základní škola a Mateřská škola Ženklava příspěvková organizace</t>
  </si>
  <si>
    <t>Základní škola a mateřská škola Žabeň, příspěvková organizace</t>
  </si>
  <si>
    <t>Základní škola a Mateřská škola Závišice, příspěvková organizace</t>
  </si>
  <si>
    <t>Základní škola a Mateřská škola Zátor, příspěvková organizace</t>
  </si>
  <si>
    <t>Základní škola a Mateřská škola Vřesina, okres Ostrava-město, příspěvková organizace</t>
  </si>
  <si>
    <t>Základní škola a mateřská škola Vřesina, okres Opava - příspěvková organizace</t>
  </si>
  <si>
    <t>Základní škola a Mateřská škola Větřkovice okres Opava, příspěvková organizace</t>
  </si>
  <si>
    <t>Základní škola a Mateřská škola Veřovice, příspěvková organizace</t>
  </si>
  <si>
    <t>Základní škola a Mateřská škola Velké Heraltice, příspěvková organizace</t>
  </si>
  <si>
    <t>Základní škola a Mateřská škola Velká Polom, příspěvková organizace</t>
  </si>
  <si>
    <t>Základní škola a Mateřská škola Václavovice, příspěvková organizace</t>
  </si>
  <si>
    <t>Základní škola a Mateřská škola Úvalno, okres Bruntál, příspěvková organizace</t>
  </si>
  <si>
    <t>Základní škola a mateřská škola Třinec, Oldřichovice 275, příspěvková organizace</t>
  </si>
  <si>
    <t>Základní škola a Mateřská škola Třemešná</t>
  </si>
  <si>
    <t>Základní škola a mateřská škola Třanovice, příspěvková organizace</t>
  </si>
  <si>
    <t>Základní škola a Mateřská škola Tísek, příspěvková organizace</t>
  </si>
  <si>
    <t>Základní škola a mateřská škola Tichá, příspěvková organizace</t>
  </si>
  <si>
    <t>Základní škola a Mateřská škola Těškovice, příspěvková organizace</t>
  </si>
  <si>
    <t>Základní škola a Mateřská škola Těrllicko, příspěvková organizace</t>
  </si>
  <si>
    <t>Základní škola a Mateřská škola T. G. Masaryka Fulnek, příspěvková organizace</t>
  </si>
  <si>
    <t>Základní škola a Mateřská škola T. G. Masaryka Bílovec, Ostravská 658/28, příspěvková organizace</t>
  </si>
  <si>
    <t>Základní škola a Mateřská škola Štramberk</t>
  </si>
  <si>
    <t>Základní škola a mateřská škola Štěpánkovice, příspěvková organizace</t>
  </si>
  <si>
    <t>Základní škola a Mateřská škola Široká Niva, okres Bruntál, příspěvková organizace</t>
  </si>
  <si>
    <t>Základní škola a mateřská škola Šilheřovice, příspěvková organizace</t>
  </si>
  <si>
    <t>Základní škola a Mateřská škola Šenov u Nového Jičína, příspěvková organizace</t>
  </si>
  <si>
    <t>Základní škola a Mateřská škola Sviadnov, okres Frýdek-Místek, příspěvková organizace</t>
  </si>
  <si>
    <t>Základní škola a mateřská škola Suchdol nad Odrou, příspěvková organizace</t>
  </si>
  <si>
    <t>Základní škola a Mateřská škola Sudice, příspěvková organizace</t>
  </si>
  <si>
    <t>Základní škola a Mateřská škola Střítež, okres Frýdek-Místek, příspěvková organizace</t>
  </si>
  <si>
    <t>Základní škola a Mateřská škola Strahovice, příspěvková organizace</t>
  </si>
  <si>
    <t>Základní škola a Mateřská škola Stonava</t>
  </si>
  <si>
    <t>Základní škola a Mateřská škola Staříč, okres Frýdek-Místek, příspěvková organizace</t>
  </si>
  <si>
    <t>Základní škola a mateřská škola Staré Město, okres Frýdek-Místek, příspěvková organizace</t>
  </si>
  <si>
    <t>Základní škola a mateřská škola Stará Ves, okres Bruntál, příspěvková organizace</t>
  </si>
  <si>
    <t>Základní škola a Mateřská škola Stará Ves nad Ondřejnicí, příspěvková organizace</t>
  </si>
  <si>
    <t>Základní škola a mateřská škola Stanisława Hadyny s polským jazykem vyučovacím Bystřice 366 okres Frýdek-Místek, příspěvková organizace</t>
  </si>
  <si>
    <t>Základní škola a Mateřská škola Spálov, příspěvková organizace</t>
  </si>
  <si>
    <t>Základní škola a Mateřská škola Soběšovice, okres Frýdek-Místek, příspěvková organizace</t>
  </si>
  <si>
    <t>Základní škola a Mateřská škola Smilovice, okres Frýdek-Místek, příspěvková organizace</t>
  </si>
  <si>
    <t>Základní škola a Mateřská škola Služovice, okr. Opava, příspěvková organizace</t>
  </si>
  <si>
    <t>Základní škola a Mateřská škola Slezské Rudoltice, příspěvková organizace</t>
  </si>
  <si>
    <t>Základní škola a Mateřská škola Slavkov, okres Opava, příspěvková organizace</t>
  </si>
  <si>
    <t>Základní škola a Mateřská škola Slatina, okres Nový Jičín, příspěvková organizace</t>
  </si>
  <si>
    <t>Základní škola a Mateřská škola Skřipov, okres Opava, příspěvková organizace</t>
  </si>
  <si>
    <t>Základní škola a Mateřská škola Sedlnice</t>
  </si>
  <si>
    <t>Základní škola a Mateřská škola s polským vyučovacím jazykem Zwirki i Wigury Těrlicko, příspěvková organizace</t>
  </si>
  <si>
    <t>Základní škola a mateřská škola s polským vyučovacím jazykem Orlová, příspěvková organizace</t>
  </si>
  <si>
    <t>Základní škola a mateřská škola s polským jazykem vyučovacím, Třinec, Nádražní 10, příspěvková organizace</t>
  </si>
  <si>
    <t>Základní škola a mateřská škola s polským jazykem vyučovacím Szkoła Podstawowa i Przedszkole příspěvková organizace 739 98 Mosty u Jablunkova 750</t>
  </si>
  <si>
    <t>Základní škola a mateřská škola s polským jazykem vyučovacím Návsí, příspěvková organizace</t>
  </si>
  <si>
    <t>Základní škola a mateřská škola s polským jazykem vyučovacím Jana Kubisze, Szkoła Podstawowa i Przedszkole im. Jana Kubisza Hnojník, příspěvková organizace</t>
  </si>
  <si>
    <t>Základní škola a mateřská škola s polským jazykem vyučovacím Horní Suchá, příspěvková organizace</t>
  </si>
  <si>
    <t>Základní škola a Mateřská škola s polským jazykem vyučovacím Havířov-Bludovice Selská, příspěvková organizace</t>
  </si>
  <si>
    <t>Základní škola a Mateřská škola s polským jazykem vyučovacím Dolní Lutyně Koperníkova 652 okres Karviná, příspěvková organizace</t>
  </si>
  <si>
    <t>Základní škola a Mateřská škola s polským jazykem vyučovacím Bukovec, příspěvková organizace</t>
  </si>
  <si>
    <t>Základní škola a mateřská škola s polským jazykem vyučovacím Albrechtice, Školní 11, okres Karviná, příspěvková organizace</t>
  </si>
  <si>
    <t>Základní škola a mateřská škola s polským jazykem vyučovacím - Szkoła Podstawowa i Przedszkole Karviná - Fryštát, Dr. Olszaka 156</t>
  </si>
  <si>
    <t>Základní škola a Mateřská škola Řepiště, příspěvková organizace</t>
  </si>
  <si>
    <t>Základní škola a Mateřská škola Ryžoviště, okres Bruntál, příspěvková organizace</t>
  </si>
  <si>
    <t>Základní škola a Mateřská škola Rudná pod Pradědem, příspěvková organizace</t>
  </si>
  <si>
    <t>Základní škola a Mateřská škola Ropice, příspěvková organizace</t>
  </si>
  <si>
    <t>Základní škola a Mateřská škola Razová, příspěvková organizace</t>
  </si>
  <si>
    <t>Základní škola a mateřská škola Raškovice</t>
  </si>
  <si>
    <t>Základní škola a Mateřská škola Raduň, příspěvková organizace</t>
  </si>
  <si>
    <t>Základní škola a mateřská škola Pustějov, příspěvková organizace</t>
  </si>
  <si>
    <t>Základní škola a Mateřská škola Pustá Polom, příspěvková organizace</t>
  </si>
  <si>
    <t>Základní škola a mateřská škola Pstruží, příspěvková organizace</t>
  </si>
  <si>
    <t>Základní škola a Mateřská škola Pržno, okres Frýdek-Místek, příspěvková organizace</t>
  </si>
  <si>
    <t>Základní škola a Mateřská škola Prameny, Karviná, příspěvková organizace</t>
  </si>
  <si>
    <t>Základní škola a Mateřská škola Píšť, příspěvková organizace</t>
  </si>
  <si>
    <t>Základní škola a mateřská škola Písek, příspěvková organizace</t>
  </si>
  <si>
    <t>Základní škola a Mateřská škola Písečná, příspěvková organizace</t>
  </si>
  <si>
    <t>Základní škola a Mateřská škola Petrovice u Karviné, příspěvková organizace</t>
  </si>
  <si>
    <t>Základní škola a mateřská škola Palkovice, okres Frýdek-Místek, příspěvková organizace</t>
  </si>
  <si>
    <t>Základní škola a Mateřská škola Otice - příspěvková organizace</t>
  </si>
  <si>
    <t>Základní škola a Mateřská škola Ostravice, příspěvková organizace</t>
  </si>
  <si>
    <t>Základní škola a mateřská škola Ostrava-Zábřeh, Volgogradská 6B, příspěvková organizace</t>
  </si>
  <si>
    <t>Základní škola a mateřská škola Ostrava-Zábřeh, Kosmonautů 15, příspěvková organizace</t>
  </si>
  <si>
    <t>Základní škola a mateřská škola Ostrava-Zábřeh, Kosmonautů 13, příspěvková organizace</t>
  </si>
  <si>
    <t>Základní škola a mateřská škola Ostrava-Zábřeh, Horymírova 100, příspěvková organizace</t>
  </si>
  <si>
    <t>Základní škola a mateřská škola Ostrava-Zábřeh, Březinova 52, příspěvková organizace</t>
  </si>
  <si>
    <t>Základní škola a mateřská škola Ostrava-Výškovice, Šeříková 33, příspěvková organizace</t>
  </si>
  <si>
    <t>Základní škola a mateřská škola Ostrava-Svinov, příspěvková organizace</t>
  </si>
  <si>
    <t>Základní škola a Mateřská škola Ostrava-Proskovice, Staroveská 62, příspěvková organizace</t>
  </si>
  <si>
    <t>Základní škola a mateřská škola Ostrava-Lhotka, příspěvková organizace</t>
  </si>
  <si>
    <t>Základní škola a mateřská škola Ostrava-Krásné Pole, Družební 336, příspěvková organizace</t>
  </si>
  <si>
    <t>Základní škola a mateřská škola Ostrava-Hrabůvka, Mitušova 8, příspěvková organizace</t>
  </si>
  <si>
    <t>Základní škola a mateřská škola Ostrava-Hrabůvka, Mitušova 16, příspěvková organizace</t>
  </si>
  <si>
    <t>Základní škola a mateřská škola Ostrava-Hrabůvka, Krestova 36, příspěvková organizace</t>
  </si>
  <si>
    <t>Základní škola a mateřská škola Ostrava-Hrabůvka, A. Kučery 20, příspěvková organizace</t>
  </si>
  <si>
    <t>Základní škola a mateřská škola Ostrava-Hošťálkovice, Výhledy 210, příspěvková organizace</t>
  </si>
  <si>
    <t>Základní škola a mateřská škola Ostrava-Dubina, V. Košaře 6, příspěvková organizace</t>
  </si>
  <si>
    <t>Základní škola a mateřská škola Ostrava-Bělský Les, B. Dvorského 1, příspěvková organizace</t>
  </si>
  <si>
    <t>Základní škola a mateřská škola Ostrava, Ostrčilova 1, příspěvková organizace</t>
  </si>
  <si>
    <t>Základní škola a Mateřská škola Opava-Malé Hoštice - příspěvková organizace</t>
  </si>
  <si>
    <t>Základní škola a Mateřská škola Opava - Vávrovice - příspěvková organizace</t>
  </si>
  <si>
    <t>Základní škola a Mateřská škola Opava - Suché Lazce - příspěvková organizace</t>
  </si>
  <si>
    <t>Základní škola a Mateřská škola Opava - Komárov - příspěvková organizace</t>
  </si>
  <si>
    <t>Základní škola a mateřská škola Olbramice, příspěvková organizace</t>
  </si>
  <si>
    <t>Základní škola a mateřská škola obce Zbyslavice, příspěvková organizace</t>
  </si>
  <si>
    <t>Základní škola a mateřská škola Nýdek, příspěvková organizace</t>
  </si>
  <si>
    <t>Základní škola a mateřská škola Nošovice, příspěvková organizace</t>
  </si>
  <si>
    <t>Základní škola a Mateřská škola Neplachovice, okres Opava, příspěvková organizace</t>
  </si>
  <si>
    <t>Základní škola a mateřská škola Naděje Frýdek-Místek, Škarabelova 562</t>
  </si>
  <si>
    <t>Základní škola a mateřská škola MUDr. Emílie Lukášové Ostrava-Hrabůvka, Klegova 29, příspěvková organizace</t>
  </si>
  <si>
    <t>Základní škola a Mateřská škola Mošnov, příspěvková organizace</t>
  </si>
  <si>
    <t>Základní škola a mateřská škola Mosty u Jablunkova 750, příspěvková organizace</t>
  </si>
  <si>
    <t>Základní škola a Mateřská škola Mořkov okres Nový Jičín, příspěvková organizace</t>
  </si>
  <si>
    <t>Základní škola a mateřská škola Morávka, příspěvková organizace</t>
  </si>
  <si>
    <t>Základní škola a Mateřská škola Milíkov, příspěvková organizace</t>
  </si>
  <si>
    <t>Základní škola a Mateřská škola Mankovice, příspěvková organizace</t>
  </si>
  <si>
    <t>Základní škola a mateřská škola Ludgeřovice, příspěvková organizace</t>
  </si>
  <si>
    <t>Základní škola a mateřská škola Lučina, okres Frýdek-Místek, příspěvková organizace</t>
  </si>
  <si>
    <t>Základní škola a Mateřská škola Lomnice, okres Bruntál, příspěvková organizace</t>
  </si>
  <si>
    <t>Základní škola a Mateřská škola Litultovice, okres Opava, příspěvková organizace</t>
  </si>
  <si>
    <t>Základní škola a Mateřská škola Lichnov, okres Nový Jičín, příspěvková organizace</t>
  </si>
  <si>
    <t>Základní škola a Mateřská škola Lichnov, okres Bruntál, příspěvková organi</t>
  </si>
  <si>
    <t>Základní škola a Mateřská škola Leoše Janáčka Hukvaldy, příspěvková organizace</t>
  </si>
  <si>
    <t>Základní škola a Mateřská škola Kyjovice, příspěvková organizace</t>
  </si>
  <si>
    <t>Základní škola a Mateřská škola Kunín, okres Nový Jičín, příspěvková organizace</t>
  </si>
  <si>
    <t>Základní škola a Mateřská škola Kujavy, okres Nový Jičín, příspěvková organizace</t>
  </si>
  <si>
    <t>Základní škola a mateřská škola Kozmice, okres Opava, příspěvková organizace</t>
  </si>
  <si>
    <t>Základní škola a Mateřská škola Kozlovice, příspěvková organizace</t>
  </si>
  <si>
    <t>Základní škola a Mateřská škola Kopřivnice, 17. listopadu 1225 okres Nový Jičín, příspěvková organizace</t>
  </si>
  <si>
    <t>Základní škola a mateřská škola Kobeřice, okres Opava, příspěvková organizace</t>
  </si>
  <si>
    <t>Základní škola a Mateřská škola Karlovice, okres Bruntál</t>
  </si>
  <si>
    <t>Základní škola a Mateřská škola Karlova Studánka, okres Bruntál, příspěvková organizace</t>
  </si>
  <si>
    <t>Základní škola a mateřská škola Karla Svolinského, Kunčice pod Ondřejníkem</t>
  </si>
  <si>
    <t>Základní škola a Mateřská škola Jindřichov, okres Bruntál</t>
  </si>
  <si>
    <t>Základní škola a Mateřská škola Jakubčovice nad Odrou okres Nový Jičín, příspěvková organizace</t>
  </si>
  <si>
    <t>Základní škola a Mateřská škola Chuchelná, příspěvková organizace</t>
  </si>
  <si>
    <t>Základní škola a Mateřská škola Chotěbuz, příspěvková organizace</t>
  </si>
  <si>
    <t>Základní škola a Mateřská škola Chlebičov, příspěvková organizace</t>
  </si>
  <si>
    <t>Základní škola a Mateřská škola Hrádek 144, okres Frýdek-Místek, příspěvková organizace</t>
  </si>
  <si>
    <t>Základní škola a Mateřská škola Hrabyně, okres Opava, příspěvková organizace</t>
  </si>
  <si>
    <t>Základní škola a Mateřská škola Hošťálkovy, okres Bruntál, příspěvková organizace</t>
  </si>
  <si>
    <t>Základní škola a Mateřská škola Hostašovice, příspěvková organizace</t>
  </si>
  <si>
    <t>Základní škola a mateřská škola Horní Suchá, příspěvková organizace</t>
  </si>
  <si>
    <t>Základní škola a Mateřská škola Horní Město, okres Bruntál, příspěvková organizace</t>
  </si>
  <si>
    <t>Základní škola a Mateřská škola Horní Bludovice, příspěvková organizace</t>
  </si>
  <si>
    <t>Základní škola a Mateřská škola Horní Benešov, okres Bruntál, příspěvková organizace</t>
  </si>
  <si>
    <t>Základní škola a Mateřská škola Hněvošice, okres Opava, příspěvková organizace</t>
  </si>
  <si>
    <t>Základní škola a mateřská škola Hlučín-Darkovičky, příspěvková organizace</t>
  </si>
  <si>
    <t>Základní škola a mateřská škola Hlučín - Bobrovníky, příspěvková organizace</t>
  </si>
  <si>
    <t>Základní škola a Mateřská škola Hlavnice, okres Opava, příspěvková organizace</t>
  </si>
  <si>
    <t>Základní škola a Mateřská škola Hladké Životice, příspěvková organizace</t>
  </si>
  <si>
    <t>Základní škola a Mateřská škola Havířov-Životice Zelená, příspěvková organizace</t>
  </si>
  <si>
    <t>Základní škola a Mateřská škola Havířov-Město Na Nábřeží, příspěvková organizace</t>
  </si>
  <si>
    <t>Základní škola a Mateřská škola Havířov-Bludovice Frýdecká, příspěvková organizace</t>
  </si>
  <si>
    <t>Základní škola a mateřská škola Hať, příspěvková organizace</t>
  </si>
  <si>
    <t>Základní škola a mateřská škola Frýdek-Místek-Chlebovice, Pod Kabáticí 107, příspěvková organizace</t>
  </si>
  <si>
    <t>Základní škola a mateřská škola Frýdek-Místek, Lískovec, K Sedlištím 320</t>
  </si>
  <si>
    <t>Základní škola a mateřská škola Frýdek-Místek, Jana Čapka 2555</t>
  </si>
  <si>
    <t>Základní škola a mateřská škola Frýdek-Místek, El. Krásnohorské 2254</t>
  </si>
  <si>
    <t>Základní škola a mateřská škola Frýdek-Místek - Skalice 192, příspěvková organizace</t>
  </si>
  <si>
    <t>Základní škola a Mateřská škola Frenštát pod Radhoštěm, Záhuní 408, okres Nový Jičín</t>
  </si>
  <si>
    <t>Základní škola a Mateřská škola Frenštát pod Radhoštěm, Tyršova 913, okres Nový Jičín</t>
  </si>
  <si>
    <t>Základní škola a Mateřská škola Františka Palackého Hodslavice, příspěvková organizace</t>
  </si>
  <si>
    <t>Základní škola a mateřská škola Dvorce, okres Bruntál, příspěvková organizace</t>
  </si>
  <si>
    <t>Základní škola a Mateřská škola Dolní Životice, příspěvková organizace</t>
  </si>
  <si>
    <t>Základní škola a Mateřská škola Dolní Moravice, okres Bruntál, příspěvková organizace</t>
  </si>
  <si>
    <t>Základní škola a Mateřská škola Dolní Lomná 149, příspěvková organizace</t>
  </si>
  <si>
    <t>Základní škola a Mateřská škola Dolní Domaslavice, okres Frýdek-Místek, příspěvková organizace</t>
  </si>
  <si>
    <t>Základní škola a mateřská škola Dobratice, okres Frýdek-Místek, příspěvková organizace</t>
  </si>
  <si>
    <t>Základní škola a Mateřská škola Dětřichov nad Bystřicí, okres Bruntál, příspěvková organizace</t>
  </si>
  <si>
    <t>Základní škola a Mateřská škola Dělnická, Karviná, příspěvková organizace</t>
  </si>
  <si>
    <t>Základní škola a Mateřská škola Darkovice, příspěvková organizace</t>
  </si>
  <si>
    <t>Základní škola a mateřská škola Český Těšín Pod Zvonek, příspěvková organizace</t>
  </si>
  <si>
    <t>Základní škola a mateřská škola Český Těšín Kontešinec, příspěvková organizace</t>
  </si>
  <si>
    <t>Základní škola a Mateřská škola Český Těšín Hrabina, příspěvková organizace</t>
  </si>
  <si>
    <t>Základní škola a mateřská škola Bystřice 848, okres Frýdek-Místek, příspěvková organizace</t>
  </si>
  <si>
    <t>Základní škola a Mateřská škola Bukovec, příspěvková organizace</t>
  </si>
  <si>
    <t>Základní škola a Mateřská škola Březová, okres Opava, příspěvková organizace</t>
  </si>
  <si>
    <t>Základní škola a Mateřská škola Bruzovice</t>
  </si>
  <si>
    <t>Základní škola a Mateřská škola Brumovice, okres Opava, příspěvková organizace</t>
  </si>
  <si>
    <t>Základní škola a Mateřská škola Bravantice, příspěvková organizace</t>
  </si>
  <si>
    <t>Základní škola a Mateřská škola Brantice, okres Bruntál, příspěvková organizace</t>
  </si>
  <si>
    <t>Základní škola a Mateřská škola Branka u Opavy, příspěvková organizace</t>
  </si>
  <si>
    <t>Základní škola a Mateřská škola Bolatice, příspěvková organizace</t>
  </si>
  <si>
    <t>Základní škola a mateřská škola Bohuslavice, příspěvková organizace</t>
  </si>
  <si>
    <t>Základní škola a Mateřská škola Bohumín, tř. Dr. E. Beneše 456, okres Karviná, příspěvková organizace</t>
  </si>
  <si>
    <t>Základní škola a Mateřská škola Bohumín, Čs. armády 1026, okres Karviná, příspěvková organizace</t>
  </si>
  <si>
    <t>Základní škola a Mateřská škola Bohumín Bezručova 190 okres Karviná, příspěvková organizace</t>
  </si>
  <si>
    <t>Základní škola a Mateřská škola Bohumín - Skřečoň, 1. máje 217, okres Karviná, příspěvková organizace</t>
  </si>
  <si>
    <t>Základní škola a Mateřská škola Bílovec, Komenského 701/3, příspěvková organizace</t>
  </si>
  <si>
    <t>Základní škola a Mateřská škola Bílov, okres Nový Jičín, příspěvková organizace</t>
  </si>
  <si>
    <t>Základní škola a Mateřská škola Bernartice nad Odrou, příspěvková organizace</t>
  </si>
  <si>
    <t>Základní škola a mateřská škola Bělá, okres Opava, příspěvková organizace</t>
  </si>
  <si>
    <t>Základní škola a Mateřská škola Baška, příspěvková organizace</t>
  </si>
  <si>
    <t>Základní škola a Mateřská škola Andělská Hora, okres Bruntál</t>
  </si>
  <si>
    <t>Základní škola a Mateřská škola Aloise Jiráska Dolní Lutyně Komenského 1000 okres Karviná, příspěvková organizace</t>
  </si>
  <si>
    <t>Základní škola a Mateřská škola Albrechtičky, příspěvková organizace</t>
  </si>
  <si>
    <t>Základní škola a Mateřská škola Albrechtice</t>
  </si>
  <si>
    <t>Základní škola a gymnázium Vítkov, příspěvková organizace</t>
  </si>
  <si>
    <t>Školní jídelna Slavkov, příspěvková organizace</t>
  </si>
  <si>
    <t>Školní jídelna Krnov, náměstí Hrdinů 1, okres Bruntál, příspěvková organizace</t>
  </si>
  <si>
    <t>Školní jídelna Krnov, Albrechtická 2, okres Bruntál, příspěvková organizace</t>
  </si>
  <si>
    <t>Školní jídelna Komenského, Příbor, ul. Komenského čp. 458</t>
  </si>
  <si>
    <t>Školní jídelna Jablunkov, Lesní 190, příspěvková organizace</t>
  </si>
  <si>
    <t>Středisko volného času, Opava, příspěvková organizace</t>
  </si>
  <si>
    <t>Středisko volného času Vítkov, příspěvková organizace</t>
  </si>
  <si>
    <t>Středisko volného času Rýmařov, okres Bruntál</t>
  </si>
  <si>
    <t>Středisko volného času Ostrava-Zábřeh, příspěvková organizace</t>
  </si>
  <si>
    <t>Středisko volného času Ostrava-Moravská Ostrava, příspěvková organizace</t>
  </si>
  <si>
    <t>Středisko volného času Méďa, Krnov, Dobrovského 16, příspěvková organizace</t>
  </si>
  <si>
    <t>Středisko volného času Korunka Ostrava-Mariánské Hory, příspěvková organizace</t>
  </si>
  <si>
    <t>Středisko volného času Klíč, příspěvková organizace</t>
  </si>
  <si>
    <t>Středisko volného času Fokus, Nový Jičín</t>
  </si>
  <si>
    <t>Středisko volného času Budišov nad Budišovkou, příspěvková organizace</t>
  </si>
  <si>
    <t>Středisko volného času Bruntál, příspěvková organizace</t>
  </si>
  <si>
    <t>Mateřské školy Kopřivnice okres Nový Jičín, příspěvková organizace</t>
  </si>
  <si>
    <t>Mateřská škola, Žižkova, Karviná-Hranice</t>
  </si>
  <si>
    <t>Mateřská škola, Třinec, Slezská 778, příspěvková organizace</t>
  </si>
  <si>
    <t>Mateřská škola, Třinec, Nerudova 313, příspěvková organizace</t>
  </si>
  <si>
    <t>Mateřská škola, Olbrachtova, Karviná-Ráj</t>
  </si>
  <si>
    <t>Mateřská škola, Nedbalova, Karviná-Nové Město</t>
  </si>
  <si>
    <t>Mateřská škola, Na Jízdárně 19a, příspěvková organizace</t>
  </si>
  <si>
    <t>Mateřská škola Vyšní Lhoty, okres Frýdek-Místek, příspěvková organizace</t>
  </si>
  <si>
    <t>Mateřská škola Vrbno pod Pradědem, Ve Svahu 578, okres Bruntál, příspěvková organizace</t>
  </si>
  <si>
    <t>Mateřská škola Vrbno pod Pradědem, Jesenická 448, okres Bruntál, příspěvková organizace</t>
  </si>
  <si>
    <t>Mateřská škola Vratimov, Na Vyhlídce 25</t>
  </si>
  <si>
    <t>Mateřská škola Vítkov, Husova 629, okres Opava, příspěvková organizac</t>
  </si>
  <si>
    <t>Mateřská škola Vendryně č.1, okres Frýdek-Místek, příspěvková organizace</t>
  </si>
  <si>
    <t>Mateřská škola Velké Hoštice, okres Opava, příspěvková organizace</t>
  </si>
  <si>
    <t>Mateřská škola Velká Štáhle, příspěvková organizace</t>
  </si>
  <si>
    <t>Mateřská škola Trojlístek Nový Jičín, Trlicova 8</t>
  </si>
  <si>
    <t>Mateřská škola Šenov, příspěvková organizace</t>
  </si>
  <si>
    <t>Mateřská škola Studénka</t>
  </si>
  <si>
    <t>Mateřská škola Stěbořice, příspěvková organizace</t>
  </si>
  <si>
    <t>Mateřská škola Starý Jičín, příspěvková organizace</t>
  </si>
  <si>
    <t>Mateřská škola Staré Město, okres Bruntál, příspěvková organizace</t>
  </si>
  <si>
    <t>Mateřská škola Staré Heřminovy, okres Bruntál, příspěvková organizace</t>
  </si>
  <si>
    <t>Mateřská škola Srdíčko Opava, Zborovská - příspěvková organizace</t>
  </si>
  <si>
    <t>Mateřská škola Sněženka Frýdek-Místek, Josefa Lady 1790</t>
  </si>
  <si>
    <t>Mateřská škola Sluníčko Opava, Krnovská - příspěvková organizace</t>
  </si>
  <si>
    <t>Mateřská škola Slunečnice, Krnov, příspěvková organizace</t>
  </si>
  <si>
    <t>Mateřská škola Slezská Ostrava, Komerční 22a, příspěvková organizace</t>
  </si>
  <si>
    <t>Mateřská škola Slezská Ostrava, Bohumínská 68, příspěvková organizace</t>
  </si>
  <si>
    <t>Mateřská škola Skotnice, příspěvková organizace</t>
  </si>
  <si>
    <t>Mateřská škola Sedmikrásky, Opava, příspěvková organizace</t>
  </si>
  <si>
    <t>Mateřská škola se speciální třídou Bohumín-Nový Bohumín, Nerudova 1040, příspěvková organizace</t>
  </si>
  <si>
    <t xml:space="preserve">Mateřská škola Sady Nový Jičín, Revoluční 52 </t>
  </si>
  <si>
    <t>Mateřská škola Rýmařov, Revoluční 30, okres Bruntál</t>
  </si>
  <si>
    <t>Mateřská škola Rýmařov, Jelínkova 3, příspěvková organizace</t>
  </si>
  <si>
    <t>Mateřská škola Rýmařov, Janovice, Zámecký park 6, okres Bruntál</t>
  </si>
  <si>
    <t>Mateřská škola Rýmařov, 1. máje 11, okres Bruntál</t>
  </si>
  <si>
    <t>Mateřská škola Rychvald, Mírová 1744, okres Karviná, příspěvková organizace</t>
  </si>
  <si>
    <t>Mateřská škola Rybí, okres Nový Jičín, příspěvková organizace</t>
  </si>
  <si>
    <t>Mateřská škola Rohov, příspěvková organizace</t>
  </si>
  <si>
    <t>Mateřská škola Příbor, Pionýrů 1519, okres Nový Jičín, příspěvková organizace</t>
  </si>
  <si>
    <t>Mateřská škola Pražmo, příspěvková organizace, okres Frýdek-Místek</t>
  </si>
  <si>
    <t>Mateřská škola Pohádka Frýdek-Místek, Třanovského 404</t>
  </si>
  <si>
    <t>Mateřská škola Petřvald, 2. května 1654, příspěvková organizace</t>
  </si>
  <si>
    <t>Mateřská škola Paskov,příspěvková organizace</t>
  </si>
  <si>
    <t>Mateřská škola Ostrava-Zábřeh, Za Školou 1, příspěvková organizace</t>
  </si>
  <si>
    <t>Mateřská škola Ostrava-Vítkovice, Prokopa Velikého 37, příspěvková organizace</t>
  </si>
  <si>
    <t>Mateřská škola Ostrava-Stará Bělá, příspěvková organizace</t>
  </si>
  <si>
    <t>Mateřská škola Ostrava-Slezská Ostrava, Jaklovecká 14/1201, příspěvková organizace</t>
  </si>
  <si>
    <t>Mateřská škola Ostrava-Radvanice, Těšínská 279, příspěvková organizace</t>
  </si>
  <si>
    <t>Mateřská škola Ostrava-Poruba, V. Makovského 4429, příspěvková organizace</t>
  </si>
  <si>
    <t>Mateřská škola Ostrava-Poruba, Ukrajinská 1530-1531, příspěvková organizace</t>
  </si>
  <si>
    <t>Mateřská škola Ostrava-Poruba, Sokolovská 1168, příspěvková organizace</t>
  </si>
  <si>
    <t>Mateřská škola Ostrava-Poruba, Oty Synka 1834, příspěvková organizace</t>
  </si>
  <si>
    <t>Mateřská škola Ostrava-Poruba, Nezvalovo nám. 856, příspěvková organizace</t>
  </si>
  <si>
    <t>Mateřská škola Ostrava-Poruba, Jana Šoupala 1611, příspěvková organizace</t>
  </si>
  <si>
    <t>Mateřská škola Ostrava-Poruba, Dvorní 763, příspěvková organizace</t>
  </si>
  <si>
    <t>Mateřská škola Ostrava-Poruba, Dětská 920, příspěvková organizace</t>
  </si>
  <si>
    <t>Mateřská škola Ostrava-Poruba, Čs. exilu 670, příspěvková organizace</t>
  </si>
  <si>
    <t>Mateřská škola Ostrava-Polanka nad Odrou, Malostranská 124, příspěvková organizace</t>
  </si>
  <si>
    <t>Mateřská škola Ostrava-Plesná, příspěvková organizace</t>
  </si>
  <si>
    <t>Mateřská škola Ostrava-Petřkovice, U Kaple 670, příspěvková organizace</t>
  </si>
  <si>
    <t>Mateřská škola Ostrava-Nová Bělá, Kokešova 22, příspěvková organizace</t>
  </si>
  <si>
    <t>Mateřská škola Ostrava-Michálkovice, Sládečkova 80, příspěvková organizace</t>
  </si>
  <si>
    <t>Mateřská škola Ostrava-Martinov, příspěvková organizace</t>
  </si>
  <si>
    <t>Mateřská škola Ostrava-Mariánské Hory, Zelená 73/A, příspěvková organizace</t>
  </si>
  <si>
    <t>Mateřská škola Ostrava-Mariánské Hory, Gen. Janka 1/1236, příspěvková organizace</t>
  </si>
  <si>
    <t>Mateřská škola Ostrava-Hulváky, Matrosovova 14/A, příspěvková organizace</t>
  </si>
  <si>
    <t>Mateřská škola Ostrava-Heřmanice, Požární 8/61, příspěvková organizace</t>
  </si>
  <si>
    <t>Mateřská škola Ostrava-Bartovice, Za Ještěrkou 8, příspěvková organizace</t>
  </si>
  <si>
    <t>Mateřská škola Ostrava, Varenská 2a, příspěvková organizace</t>
  </si>
  <si>
    <t>Mateřská škola Ostrava, Špálova 32, příspěvková organizace</t>
  </si>
  <si>
    <t>Mateřská škola Ostrava, Šafaříkova 9, příspěvková organizace</t>
  </si>
  <si>
    <t>Mateřská škola Ostrava, Repinova 19, příspěvková organizace</t>
  </si>
  <si>
    <t>Mateřská škola Ostrava, Poděbradova 19, příspěvková organizace</t>
  </si>
  <si>
    <t>Mateřská škola Ostrava, Lechowiczova 8, příspěvková organizace</t>
  </si>
  <si>
    <t>Mateřská škola Ostrava, Křižíkova 18, příspěvková organizace</t>
  </si>
  <si>
    <t>Mateřská škola Ostrava, Hornická 43A, příspěvková organizace</t>
  </si>
  <si>
    <t>Mateřská škola Ostrava, Dvořákova 4, příspěvková organizace</t>
  </si>
  <si>
    <t>Mateřská škola Ostrava, Blahoslavova 6, příspěvková organizace</t>
  </si>
  <si>
    <t>Mateřská škola Ostrava - Zábřeh, Volgogradská 4, příspěvková organizace</t>
  </si>
  <si>
    <t>Mateřská škola Ostrava - Výškovice, Staňkova 2, příspěvková organizace</t>
  </si>
  <si>
    <t>Mateřská škola Ostrava - Hrabůvka, Adamusova 7, příspěvková organizace</t>
  </si>
  <si>
    <t>Mateřská škola Ostrava - Dubina, F. Formana 13, příspěvková organizace</t>
  </si>
  <si>
    <t>Mateřská škola Ostrava - Dubina, A. Gavlase 12A, příspěvková organizace</t>
  </si>
  <si>
    <t>Mateřská škola Orlová - Lutyně Okružní 917 okres Karviná, příspěvková organizace</t>
  </si>
  <si>
    <t>Mateřská škola Orlová - Lutyně Na Vyhlídce 1143 okres Karviná, příspěvková organizace</t>
  </si>
  <si>
    <t>Mateřská škola Orlová - Lutyně K. Dvořáčka 1228 okres Karviná, příspěvková organizace</t>
  </si>
  <si>
    <t>Mateřská škola Opava, Riegerova - příspěvková organizace</t>
  </si>
  <si>
    <t>Mateřská škola Opava, Pekařská - příspěvková organizace</t>
  </si>
  <si>
    <t>Mateřská škola Opava, Olomoucká - příspěvková organizace</t>
  </si>
  <si>
    <t>Mateřská škola Opava, Na Pastvisku - příspěvková organizace</t>
  </si>
  <si>
    <t>Mateřská škola Opava, Heydukova - příspěvková organizace</t>
  </si>
  <si>
    <t>Mateřská škola Opava, Havlíčkova - příspěvková organizace</t>
  </si>
  <si>
    <t>Mateřská škola Opava, Edvarda Beneše - příspěvková organizace</t>
  </si>
  <si>
    <t>Mateřská škola Oldřišov, okres Opava, příspěvková organizace</t>
  </si>
  <si>
    <t>Mateřská škola Oborná, příspěvková organizace</t>
  </si>
  <si>
    <t>Mateřská škola Nové Lublice, příspěvková organizace</t>
  </si>
  <si>
    <t>Mateřská škola Mosty u Jablunkova, Střed 788, příspěvková organizace</t>
  </si>
  <si>
    <t>Mateřská škola Moravskoslezský Kočov, příspěvková organizace</t>
  </si>
  <si>
    <t>Mateřská škola Mokré Lazce, příspěvková organizace</t>
  </si>
  <si>
    <t>Mateřská škola Milotice nad Opavou, okres Bruntál, příspěvková organizace</t>
  </si>
  <si>
    <t>Mateřská škola Město Albrechtice,příspěvková organizace</t>
  </si>
  <si>
    <t>Mateřská škola Mateřídouška Frýdek-Místek, J. Božana 3141</t>
  </si>
  <si>
    <t>Mateřská škola Markvartovice, příspěvková organizace</t>
  </si>
  <si>
    <t>Mateřská škola Malá Morávka, okres Bruntál, příspěvková organizace</t>
  </si>
  <si>
    <t>Mateřská škola Máj Nový Jičín, K. Čapka 6</t>
  </si>
  <si>
    <t>Mateřská škola Ludgeřovice, příspěvková organizace</t>
  </si>
  <si>
    <t>Mateřská škola Litultovice, příspěvková organizace</t>
  </si>
  <si>
    <t>Mateřská škola Lhotka, příspěvková organizace</t>
  </si>
  <si>
    <t>Mateřská škola křesťanská Opava, Mnišská - příspěvková organizace</t>
  </si>
  <si>
    <t>Mateřská škola Krnov, Žižkova 34, okres Bruntál, příspěvková organizace</t>
  </si>
  <si>
    <t>Mateřská škola Krnov, Svatováclavská 13, okres Bruntál, příspěvková organizace</t>
  </si>
  <si>
    <t>Mateřská škola Krnov, náměstí Míru 12, okres Bruntál, příspěvková organizace</t>
  </si>
  <si>
    <t>Mateřská škola Krnov, Mikulášská 8, okres Bruntál, příspěvková organizace</t>
  </si>
  <si>
    <t>Mateřská škola Krnov, Maxima Gorkého 22, okres Bruntál, příspěvková organizace</t>
  </si>
  <si>
    <t>Mateřská škola Krnov, Jiráskova 43, okres Bruntál, příspěvková organizace</t>
  </si>
  <si>
    <t>Mateřská škola Krnov, Hlubčická 89, okres Bruntál, příspěvková organizace</t>
  </si>
  <si>
    <t>Mateřská škola Krmelín, příspěvková organizace</t>
  </si>
  <si>
    <t>Mateřská škola Kravaře-Kouty, příspěvková organizace</t>
  </si>
  <si>
    <t>Mateřská škola Kravaře, Petra z Kravař, příspěvková organizace</t>
  </si>
  <si>
    <t>Mateřská škola Klubíčko Ostrava-Hrabová, Příborská 28, příspěvková organizace</t>
  </si>
  <si>
    <t>Mateřská škola Klimkovice, příspěvková organizace</t>
  </si>
  <si>
    <t>Mateřská škola Kateřinice, příspěvková organizace</t>
  </si>
  <si>
    <t>Mateřská škola Kaštánek Návsí, příspěvková organizace</t>
  </si>
  <si>
    <t>Mateřská škola Karviná-Ráj, U Mateřské školy 2/360</t>
  </si>
  <si>
    <t>Mateřská škola Karviná-Ráj V Aleji 20/761</t>
  </si>
  <si>
    <t>Mateřská škola Karviná-Ráj Školská 431</t>
  </si>
  <si>
    <t>Mateřská škola Karviná-Nové Město, Spojka 1389</t>
  </si>
  <si>
    <t>Mateřská škola Karviná-Nové Město Dvořákova 1622</t>
  </si>
  <si>
    <t>Mateřská škola Karviná-Mizerov, Na Kopci 2099</t>
  </si>
  <si>
    <t>Mateřská škola Karviná-Mizerov, Čajkovského 2215</t>
  </si>
  <si>
    <t>Mateřská škola Karviná-Mizerov Kpt. Jaroše 2224</t>
  </si>
  <si>
    <t>Mateřská škola Karviná-Mizerov Centrum 2314</t>
  </si>
  <si>
    <t>Mateřská škola Karviná-Hranice Slovenská 2872</t>
  </si>
  <si>
    <t>Mateřská škola Karla Čapka 12a Krnov, okres Bruntál, příspěvková organizace</t>
  </si>
  <si>
    <t>Mateřská škola Kamarád, Příbor, Frenštátská 1370</t>
  </si>
  <si>
    <t>Mateřská škola Jistebník, okres Nový Jičín, příspěvková organizace</t>
  </si>
  <si>
    <t xml:space="preserve">Mateřská škola Jeseník nad Odrou, okres Nový Jičín, příspěvková organizace </t>
  </si>
  <si>
    <t>Mateřská škola Jakartovice, příspěvková organizace</t>
  </si>
  <si>
    <t>Mateřská škola Jablunkov, Školní 800, příspěvková organizace</t>
  </si>
  <si>
    <t>Mateřská škola Hradec nad Moravicí, okres Opava, příspěvková organizace</t>
  </si>
  <si>
    <t>Mateřská škola Horní Životice, okres Bruntál, příspěvková organizace</t>
  </si>
  <si>
    <t>Mateřská škola Horní Domaslavice, příspěvková organizace</t>
  </si>
  <si>
    <t>Mateřská škola Holčovice, okres Bruntál, příspěvková organizace</t>
  </si>
  <si>
    <t>Mateřská škola Holasovice, příspěvková organizace</t>
  </si>
  <si>
    <t>Mateřská škola Hlučín, Severní, příspěvková organizace</t>
  </si>
  <si>
    <t>Mateřská škola Hlučín, Cihelní, příspěvková organizace</t>
  </si>
  <si>
    <t>Mateřská škola Havířov-Šumbark U Jeslí 4/894, příspěvková organizace</t>
  </si>
  <si>
    <t>Mateřská škola Havířov-Šumbark Petřvaldská 32/262</t>
  </si>
  <si>
    <t>Mateřská škola Havířov-Šumbark Okružní 1a/1070, příspěvková organizace</t>
  </si>
  <si>
    <t>Mateřská škola Havířov-Šumbark Moravská 14/404, příspěvková organizace</t>
  </si>
  <si>
    <t>Mateřská škola Havířov-Šumbark Mládí 23/1147</t>
  </si>
  <si>
    <t>Mateřská škola Havířov-Prostřední Suchá U Topolů 3/688, příspěvková organizace</t>
  </si>
  <si>
    <t>Mateřská škola Havířov-Podlesí Přímá 8/1333, příspěvková organizace</t>
  </si>
  <si>
    <t>Mateřská škola Havířov-Podlesí Kosmonautů 4/1319</t>
  </si>
  <si>
    <t>Mateřská škola Havířov-Podlesí E. Holuba 7/1403, příspěvková organizace</t>
  </si>
  <si>
    <t>Mateřská škola Havířov-Podlesí Balzacova 2/1190</t>
  </si>
  <si>
    <t>Mateřská škola Havířov-Město U Stromovky 60</t>
  </si>
  <si>
    <t>Mateřská škola Havířov-Město Švabinského 7/993, příspěvková organizace</t>
  </si>
  <si>
    <t>Mateřská škola Havířov-Město Sukova 2a</t>
  </si>
  <si>
    <t>Mateřská škola Havířov-Město Resslova 2/497</t>
  </si>
  <si>
    <t>Mateřská škola Havířov-Město Radniční 7/619</t>
  </si>
  <si>
    <t>Mateřská škola Havířov-Město Puškinova 7a/908</t>
  </si>
  <si>
    <t>Mateřská škola Havířov-Město Lípová 15</t>
  </si>
  <si>
    <t>Mateřská škola Havířov-Město Horymírova 7/1194</t>
  </si>
  <si>
    <t>Mateřská škola Havířov-Město Čs. armády 5/201</t>
  </si>
  <si>
    <t>Mateřská škola Harmonie Ostrava - Hrabůvka, Zlepšovatelů 27, příspěvková organizace</t>
  </si>
  <si>
    <t>Mateřská škola Háj ve Slezsku, příspěvková organizace</t>
  </si>
  <si>
    <t>Mateřská škola Frýdlant nad Ostravicí, ul. Janáčkova 1444, okres Frýdek-Místek, příspěvková organizace</t>
  </si>
  <si>
    <t>Mateřská škola Frýdek-Místek, Josefa Myslivečka 1883</t>
  </si>
  <si>
    <t>Mateřská škola Frýdek-Místek, Anenská 656, příspěvková organizace</t>
  </si>
  <si>
    <t>Mateřská škola Fryčovice 451, příspěvková organizace</t>
  </si>
  <si>
    <t>Mateřská škola Doubrava, okres Karviná, příspěvková organizace</t>
  </si>
  <si>
    <t>Mateřská škola Dolní Lhota, příspěvková organizace</t>
  </si>
  <si>
    <t>Mateřská škola Dolní Benešov, Osada míru, příspěvková oganizace</t>
  </si>
  <si>
    <t>Mateřská škola Dobroslavice, příspěvková organizace</t>
  </si>
  <si>
    <t>Mateřská škola Dobrá, okres Frýdek-Místek, příspěvková organizace</t>
  </si>
  <si>
    <t>Mateřská škola Dívčí Hrad s odloučeným pracovištěm Hlinka, příspěvková organizace</t>
  </si>
  <si>
    <t>Mateřská škola Dětský svět, Opava, příspěvková organizace</t>
  </si>
  <si>
    <t>Mateřská škola Čtyřlístek, Třinec, Oldřichovice 670, příspěvková organizace</t>
  </si>
  <si>
    <t>Mateřská škola Čtyřlístek Ostrava-Poruba, Skautská 1082, příspěvková organizace</t>
  </si>
  <si>
    <t>Mateřská škola Čtyřlístek Odry, příspěvková organizace</t>
  </si>
  <si>
    <t>Mateřská škola Čeladná, příspěvková organizace</t>
  </si>
  <si>
    <t>Mateřská škola Čeladenská beruška, příspěvková organizace</t>
  </si>
  <si>
    <t>Mateřská škola Budišov nad Budišovkou, okres Opava, příspěvková organizace</t>
  </si>
  <si>
    <t>Mateřská škola Břidličná,Hřbitovní 439,okres Bruntál,příspěvková organizace</t>
  </si>
  <si>
    <t>Mateřská škola Brušperk, Sportovní 520, příspěvková organizace</t>
  </si>
  <si>
    <t>Mateřská škola Bruntál, U Rybníka 3, příspěvková organizace</t>
  </si>
  <si>
    <t>Mateřská škola Bruntál, Smetanova 21, příspěvková organizace</t>
  </si>
  <si>
    <t>Mateřská škola Bruntál, Pionýrská 9, příspěvková organizace</t>
  </si>
  <si>
    <t>Mateřská škola Bruntál, Okružní 23, příspěvková organizace</t>
  </si>
  <si>
    <t>Mateřská škola Bruntál, Komenského 7, příspěvková organizace</t>
  </si>
  <si>
    <t>Mateřská škola Bordovice, příspěvková organizace</t>
  </si>
  <si>
    <t>Mateřská škola Bocanovice 19, okres Frýdek-Místek, příspěvková organizace</t>
  </si>
  <si>
    <t>Mateřská škola Bílá, okres Frýdek-Místek, příspěvková organizace</t>
  </si>
  <si>
    <t>Mateřská škola Beruška Frýdek-Místek, Nad Lipinou 2318</t>
  </si>
  <si>
    <t>Mateřská škola Bartošovice okres Nový Jičín, příspěvková organizace</t>
  </si>
  <si>
    <t>Mateřská škola „U kamarádů“, Havířov-Podlesí, Čelakovského 4/1240, příspěvková organizace</t>
  </si>
  <si>
    <t>Mateřská škola - Przedszkole, Vendryně, Zaolší 615, okres Frýdek-Místek, příspěvková organizace</t>
  </si>
  <si>
    <t>Mateřská škola - Przedszkole Vendryně č.1, okres Frýdek-Místek, příspěvková organizace</t>
  </si>
  <si>
    <t>Mateřská škola - Przedszkole Jablunkov, Školní 800, příspěvková organizace</t>
  </si>
  <si>
    <t>Masarykova základní škola Návsí, příspěvková organizace</t>
  </si>
  <si>
    <t>Masarykova základní škola a mateřská škola Melč, okres Opava, příspěvková organizace</t>
  </si>
  <si>
    <t>Masarykova Základní škola a mateřská škola Hnojník 120,okres Frýdek-Místek, příspěvková organizace</t>
  </si>
  <si>
    <t>Masarykova základní škola a mateřská škola Český Těšín</t>
  </si>
  <si>
    <t>Masarykova základní škola a Mateřská škola Bohumín, Seifertova 601, okres Karviná, příspěvková organizace</t>
  </si>
  <si>
    <t>LUNA Příbor, středisko volného času, příspěvková organizace</t>
  </si>
  <si>
    <t>Křesťanská mateřská škola Ostrava - Mariánské Hory, U Dvoru 22, příspěvková organizace</t>
  </si>
  <si>
    <t>Jubilejní základní škola prezidenta Masaryka a Mateřská škola Trojanovice, okres Nový Jičín, příspěvková organizace</t>
  </si>
  <si>
    <t>Jubilejní Masarykova základní škola a mateřská škola, Třinec, příspěvková organizace</t>
  </si>
  <si>
    <t>Jubilejní Masarykova základní škola a mateřská škola Sedliště</t>
  </si>
  <si>
    <t>Dům dětí a mládeže, Orlová, příspěvková organizace</t>
  </si>
  <si>
    <t>Dům dětí a mládeže, Jablunkov, Dukelská 145, příspěvková organizace</t>
  </si>
  <si>
    <t>Dům dětí a mládeže Vratimov, příspěvková organizace</t>
  </si>
  <si>
    <t>Dům dětí a mládeže Třinec, příspěvková organizace</t>
  </si>
  <si>
    <t>Dům dětí a mládeže Rychvald, Školní 1600, příspěvková organizace</t>
  </si>
  <si>
    <t>Dům dětí a mládeže Ostrava-Poruba, příspěvková organizace</t>
  </si>
  <si>
    <t>Dům dětí a mládeže Kopřivnice, Kpt. Jaroše 1077, příspěvková organizace</t>
  </si>
  <si>
    <t>Dům dětí a mládeže Hlučín, příspěvková organizace</t>
  </si>
  <si>
    <t>Dům dětí a mládeže Český Těšín Hrabinská 33, příspěvková organizace</t>
  </si>
  <si>
    <t>Dům dětí a mládeže Bystřice 106, okr. Frýdek-Místek, příspěvková organizace</t>
  </si>
  <si>
    <t>Dům dětí a mládeže Bohumín, příspěvková organizace</t>
  </si>
  <si>
    <t>Dům dětí a mládeže Bílovec, Tovární 188, příspěvková organizace</t>
  </si>
  <si>
    <t>Centrum volného času Kravaře, příspěvková organizace</t>
  </si>
  <si>
    <t>ASTRA, centrum volného času, Frenštát p. R., příspěvková organizace</t>
  </si>
  <si>
    <t>ASTERIX - středisko volného času Havířov, příspěvková organizace</t>
  </si>
  <si>
    <t>Alternativní mateřská škola Ostrava - Mariánské Hory, U Dvoru 22a, příspěvková organizace</t>
  </si>
  <si>
    <r>
      <t>Ostatní financované projekty</t>
    </r>
    <r>
      <rPr>
        <b/>
        <vertAlign val="superscript"/>
        <sz val="8"/>
        <rFont val="Tahoma"/>
        <family val="2"/>
        <charset val="238"/>
      </rPr>
      <t xml:space="preserve"> *)</t>
    </r>
  </si>
  <si>
    <t>Přímé náklady
na vzdělávání</t>
  </si>
  <si>
    <t>Příjemce (příspěvková organizace obce)</t>
  </si>
  <si>
    <t>Přehled poskytnutých finančních prostředků příspěvkovým organizacím obcí dle zákona č. 561/2004 Sb., o předškolním, základním, středním, vyšším odborném a jiném vzdělávání (školský zákon), v platném znění</t>
  </si>
  <si>
    <t>SUMÁŘ ÚČETNÍCH VÝKAZŮ ZA ROK 2014</t>
  </si>
  <si>
    <t>ROZVAHA MORAVSKOSLEZSKÉHO KRAJE včetně příspěvkových organizací (v tis. Kč)</t>
  </si>
  <si>
    <t>Položka výkazu</t>
  </si>
  <si>
    <t>Syntetický účet</t>
  </si>
  <si>
    <t>OBDOBÍ</t>
  </si>
  <si>
    <t>BĚŽNÉ</t>
  </si>
  <si>
    <t>MINULÉ</t>
  </si>
  <si>
    <t>BRUTTO</t>
  </si>
  <si>
    <t>KOREKCE</t>
  </si>
  <si>
    <t>NETTO</t>
  </si>
  <si>
    <t>Aktiva celkem</t>
  </si>
  <si>
    <t>A.</t>
  </si>
  <si>
    <t>Stálá aktiva</t>
  </si>
  <si>
    <t>A.I.</t>
  </si>
  <si>
    <t>Dlouhodobý nehmotný majetek</t>
  </si>
  <si>
    <t>A.I.1.</t>
  </si>
  <si>
    <t>Nehmotné výsledky výzkumu a vývoje</t>
  </si>
  <si>
    <t>012</t>
  </si>
  <si>
    <t>A.I.2.</t>
  </si>
  <si>
    <t>Software</t>
  </si>
  <si>
    <t>013</t>
  </si>
  <si>
    <t>A.I.3.</t>
  </si>
  <si>
    <t>014</t>
  </si>
  <si>
    <t>A.I.4.</t>
  </si>
  <si>
    <t>Povolenky na emise a preferenční limity</t>
  </si>
  <si>
    <t>015</t>
  </si>
  <si>
    <t>A.I.5.</t>
  </si>
  <si>
    <t>Drobný dlouhodobý nehmotný majetek</t>
  </si>
  <si>
    <t>018</t>
  </si>
  <si>
    <t>A.I.6.</t>
  </si>
  <si>
    <t>Ostatní dlouhodobý nehmotný majetek</t>
  </si>
  <si>
    <t>019</t>
  </si>
  <si>
    <t>A.I.7.</t>
  </si>
  <si>
    <t>Nedokončený dlouhodobý nehmotný majetek</t>
  </si>
  <si>
    <t>041</t>
  </si>
  <si>
    <t>A.I.8.</t>
  </si>
  <si>
    <t>Uspořádací účet technického zhodnocení dlouhodobého nehmotného majetku</t>
  </si>
  <si>
    <t>044</t>
  </si>
  <si>
    <t>A.I.9.</t>
  </si>
  <si>
    <t>Poskytnuté zálohy na dlouhodobý nehmotný majetek</t>
  </si>
  <si>
    <t>051</t>
  </si>
  <si>
    <t>A.I.10.</t>
  </si>
  <si>
    <t>Dlouhodobý nehmotný majetek určený k prodeji</t>
  </si>
  <si>
    <t>035</t>
  </si>
  <si>
    <t>A.II.</t>
  </si>
  <si>
    <t>Dlouhodobý hmotný majetek</t>
  </si>
  <si>
    <t>A.II.1.</t>
  </si>
  <si>
    <t>031</t>
  </si>
  <si>
    <t>A.II.2.</t>
  </si>
  <si>
    <t>Kulturní předměty</t>
  </si>
  <si>
    <t>032</t>
  </si>
  <si>
    <t>A.II.3.</t>
  </si>
  <si>
    <t>Stavby</t>
  </si>
  <si>
    <t>021</t>
  </si>
  <si>
    <t>A.II.4.</t>
  </si>
  <si>
    <t>Samostatné hmotné movité věci a soubory hmotných movitých věcí</t>
  </si>
  <si>
    <t>022</t>
  </si>
  <si>
    <t>A.II.5.</t>
  </si>
  <si>
    <t>Pěstitelské celky trvalých porostů</t>
  </si>
  <si>
    <t>025</t>
  </si>
  <si>
    <t>A.II.6.</t>
  </si>
  <si>
    <t>Drobný dlouhodobý hmotný majetek</t>
  </si>
  <si>
    <t>028</t>
  </si>
  <si>
    <t>A.II.7.</t>
  </si>
  <si>
    <t>Ostatní dlouhodobý hmotný majetek</t>
  </si>
  <si>
    <t>029</t>
  </si>
  <si>
    <t>A.II.8.</t>
  </si>
  <si>
    <t>Nedokončený dlouhodobý hmotný majetek</t>
  </si>
  <si>
    <t>042</t>
  </si>
  <si>
    <t>A.II.9.</t>
  </si>
  <si>
    <t>Uspořádací účet technického zhodnocení dlouhodobého hmotného majetku</t>
  </si>
  <si>
    <t>045</t>
  </si>
  <si>
    <t>A.II.10.</t>
  </si>
  <si>
    <t>Poskytnuté zálohy na dlouhodobý hmotný majetek</t>
  </si>
  <si>
    <t>052</t>
  </si>
  <si>
    <t>A.II.11.</t>
  </si>
  <si>
    <t>Dlouhodobý hmotný majetek určený k prodeji</t>
  </si>
  <si>
    <t>036</t>
  </si>
  <si>
    <t>A.III.</t>
  </si>
  <si>
    <t>Dlouhodobý finanční majetek</t>
  </si>
  <si>
    <t>A.III.1.</t>
  </si>
  <si>
    <t>Majetkové účasti v osobách s rozhodujícím vlivem</t>
  </si>
  <si>
    <t>061</t>
  </si>
  <si>
    <t>A.III.2.</t>
  </si>
  <si>
    <t>Majetkové účasti v osobách s podstatným vlivem</t>
  </si>
  <si>
    <t>062</t>
  </si>
  <si>
    <t>A.III.3.</t>
  </si>
  <si>
    <t>Dluhové cenné papíry držené do splatnosti</t>
  </si>
  <si>
    <t>063</t>
  </si>
  <si>
    <t>A.III.4.</t>
  </si>
  <si>
    <t>Dlouhodobé půjčky</t>
  </si>
  <si>
    <t>067</t>
  </si>
  <si>
    <t>A.III.5.</t>
  </si>
  <si>
    <t>Termínované vklady dlouhodobé</t>
  </si>
  <si>
    <t>068</t>
  </si>
  <si>
    <t>A.III.6.</t>
  </si>
  <si>
    <t>Ostatní dlouhodobý finanční majetek</t>
  </si>
  <si>
    <t>069</t>
  </si>
  <si>
    <t>A.III.7.</t>
  </si>
  <si>
    <t>Pořizovaný dlouhodobý finanční majetek</t>
  </si>
  <si>
    <t>043</t>
  </si>
  <si>
    <t>A.III.8.</t>
  </si>
  <si>
    <t>Poskytnuté zálohy na dlouhodobý finanční majetek</t>
  </si>
  <si>
    <t>053</t>
  </si>
  <si>
    <t>A.IV.</t>
  </si>
  <si>
    <t>Dlouhodobé pohledávky</t>
  </si>
  <si>
    <t>A.IV.1.</t>
  </si>
  <si>
    <t>Poskytnuté návratné finanční výpomoci dlouhodobé</t>
  </si>
  <si>
    <t>462</t>
  </si>
  <si>
    <t>A.IV.2.</t>
  </si>
  <si>
    <t>Dlouhodobé pohledávky z postoupených úvěrů</t>
  </si>
  <si>
    <t>464</t>
  </si>
  <si>
    <t>A.IV.3.</t>
  </si>
  <si>
    <t>Dlouhodobé poskytnuté zálohy</t>
  </si>
  <si>
    <t>465</t>
  </si>
  <si>
    <t>A.IV.4.</t>
  </si>
  <si>
    <t>Dlouhodobé pohledávky z ručení</t>
  </si>
  <si>
    <t>466</t>
  </si>
  <si>
    <t>A.IV.5.</t>
  </si>
  <si>
    <t>Dlouhodobé pohledávky z nástrojů spolufinancovaných ze zahraničí</t>
  </si>
  <si>
    <t>468</t>
  </si>
  <si>
    <t>A.IV.6.</t>
  </si>
  <si>
    <t>Ostatní dlouhodobé pohledávky</t>
  </si>
  <si>
    <t>469</t>
  </si>
  <si>
    <t>A.IV.7.</t>
  </si>
  <si>
    <t>Dlouhodobé poskytnuté zálohy na transfery</t>
  </si>
  <si>
    <t>471</t>
  </si>
  <si>
    <t>B.</t>
  </si>
  <si>
    <t>Oběžná aktiva</t>
  </si>
  <si>
    <t>B.I.</t>
  </si>
  <si>
    <t>Zásoby</t>
  </si>
  <si>
    <t>B.I.1.</t>
  </si>
  <si>
    <t>Pořízení materiálu</t>
  </si>
  <si>
    <t>111</t>
  </si>
  <si>
    <t>B.I.2.</t>
  </si>
  <si>
    <t>Materiál na skladě</t>
  </si>
  <si>
    <t>112</t>
  </si>
  <si>
    <t>B.I.3.</t>
  </si>
  <si>
    <t>Materiál na cestě</t>
  </si>
  <si>
    <t>119</t>
  </si>
  <si>
    <t>B.I.4.</t>
  </si>
  <si>
    <t>Nedokončená výroba</t>
  </si>
  <si>
    <t>121</t>
  </si>
  <si>
    <t>B.I.5.</t>
  </si>
  <si>
    <t>Polotovary vlastní výroby</t>
  </si>
  <si>
    <t>122</t>
  </si>
  <si>
    <t>B.I.6.</t>
  </si>
  <si>
    <t>Výrobky</t>
  </si>
  <si>
    <t>123</t>
  </si>
  <si>
    <t>B.I.7.</t>
  </si>
  <si>
    <t>Pořízení zboží</t>
  </si>
  <si>
    <t>131</t>
  </si>
  <si>
    <t>B.I.8.</t>
  </si>
  <si>
    <t>Zboží na skladě</t>
  </si>
  <si>
    <t>132</t>
  </si>
  <si>
    <t>B.I.9.</t>
  </si>
  <si>
    <t>Zboží na cestě</t>
  </si>
  <si>
    <t>138</t>
  </si>
  <si>
    <t>B.I.10.</t>
  </si>
  <si>
    <t>Ostatní zásoby</t>
  </si>
  <si>
    <t>139</t>
  </si>
  <si>
    <t>B.II.</t>
  </si>
  <si>
    <t>Krátkodobé pohledávky</t>
  </si>
  <si>
    <t>B.II.1.</t>
  </si>
  <si>
    <t>Odběratelé</t>
  </si>
  <si>
    <t>311</t>
  </si>
  <si>
    <t>B.II.2.</t>
  </si>
  <si>
    <t>Směnky k inkasu</t>
  </si>
  <si>
    <t>312</t>
  </si>
  <si>
    <t>B.II.3.</t>
  </si>
  <si>
    <t>Pohledávky za eskontované cenné papíry</t>
  </si>
  <si>
    <t>313</t>
  </si>
  <si>
    <t>B.II.4.</t>
  </si>
  <si>
    <t>Krátkodobé poskytnuté zálohy</t>
  </si>
  <si>
    <t>314</t>
  </si>
  <si>
    <t>B.II.5.</t>
  </si>
  <si>
    <t>Jiné pohledávky z hlavní činnosti</t>
  </si>
  <si>
    <t>315</t>
  </si>
  <si>
    <t>B.II.6.</t>
  </si>
  <si>
    <t>Poskytnuté návratné finanční výpomoci krátkodobé</t>
  </si>
  <si>
    <t>316</t>
  </si>
  <si>
    <t>B.II.7.</t>
  </si>
  <si>
    <t>Krátkodobé pohledávky z postoupených úvěrů</t>
  </si>
  <si>
    <t>317</t>
  </si>
  <si>
    <t>B.II.8.</t>
  </si>
  <si>
    <t>Pohladávky z přerozdělovaných daní</t>
  </si>
  <si>
    <t>319</t>
  </si>
  <si>
    <t>B.II.9.</t>
  </si>
  <si>
    <t>Pohledávky za zaměstnanci</t>
  </si>
  <si>
    <t>335</t>
  </si>
  <si>
    <t>B.II.10.</t>
  </si>
  <si>
    <t>Sociální zabezpečení</t>
  </si>
  <si>
    <t>336</t>
  </si>
  <si>
    <t>B.II.11.</t>
  </si>
  <si>
    <t>Zdravotní pojištění</t>
  </si>
  <si>
    <t>337</t>
  </si>
  <si>
    <t>B.II.12.</t>
  </si>
  <si>
    <t>Důchodové spoření</t>
  </si>
  <si>
    <t>338</t>
  </si>
  <si>
    <t>B.II.13.</t>
  </si>
  <si>
    <t>Daň z příjmů</t>
  </si>
  <si>
    <t>341</t>
  </si>
  <si>
    <t>B.II.14.</t>
  </si>
  <si>
    <t>Jiné přímé daně</t>
  </si>
  <si>
    <t>342</t>
  </si>
  <si>
    <t>B.II.15.</t>
  </si>
  <si>
    <t>343</t>
  </si>
  <si>
    <t>B.II.16.</t>
  </si>
  <si>
    <t>Jiné daně a poplatky</t>
  </si>
  <si>
    <t>344</t>
  </si>
  <si>
    <t>B.II.17.</t>
  </si>
  <si>
    <t>Pohledávky za vybranými ústředními vládními institucemi</t>
  </si>
  <si>
    <t>346</t>
  </si>
  <si>
    <t>B.II.18.</t>
  </si>
  <si>
    <t>Pohledávky za vybranými místními vládními institucemi</t>
  </si>
  <si>
    <t>348</t>
  </si>
  <si>
    <t>B.II.23.</t>
  </si>
  <si>
    <t>Krátkodobé pohledávky z ručení</t>
  </si>
  <si>
    <t>361</t>
  </si>
  <si>
    <t>B.II.24.</t>
  </si>
  <si>
    <t>Pevné termínové operace a opce</t>
  </si>
  <si>
    <t>363</t>
  </si>
  <si>
    <t>B.II.25.</t>
  </si>
  <si>
    <t>Pohledávky z finančního zajištění</t>
  </si>
  <si>
    <t>365</t>
  </si>
  <si>
    <t>B.II.26.</t>
  </si>
  <si>
    <t>Pohledávky z vydaných dluhopisů</t>
  </si>
  <si>
    <t>367</t>
  </si>
  <si>
    <t>B.II.27.</t>
  </si>
  <si>
    <t>Krátkodobé pohledávky z nástrojů spolufinancovaných ze zahraničí</t>
  </si>
  <si>
    <t>371</t>
  </si>
  <si>
    <t>B.II.28.</t>
  </si>
  <si>
    <t>Krátkodobé poskytnuté zálohy na transfery</t>
  </si>
  <si>
    <t>373</t>
  </si>
  <si>
    <t>B.II.29.</t>
  </si>
  <si>
    <t>Náklady příštích období</t>
  </si>
  <si>
    <t>381</t>
  </si>
  <si>
    <t>B.II.30.</t>
  </si>
  <si>
    <t>Příjmy příštích období</t>
  </si>
  <si>
    <t>385</t>
  </si>
  <si>
    <t>B.II.31.</t>
  </si>
  <si>
    <t>Dohadné účty aktivní</t>
  </si>
  <si>
    <t>388</t>
  </si>
  <si>
    <t>B.II.32.</t>
  </si>
  <si>
    <t>Ostatní krátkodobé pohledávky</t>
  </si>
  <si>
    <t>377</t>
  </si>
  <si>
    <t>B.III.</t>
  </si>
  <si>
    <t>Krátkodobý finanční majetek</t>
  </si>
  <si>
    <t>B.III.1.</t>
  </si>
  <si>
    <t>Majetkové cenné papíry k obchodování</t>
  </si>
  <si>
    <t>251</t>
  </si>
  <si>
    <t>B.III.2.</t>
  </si>
  <si>
    <t>Dluhové cenné papíry k obchodování</t>
  </si>
  <si>
    <t>253</t>
  </si>
  <si>
    <t>B.III.3.</t>
  </si>
  <si>
    <t>Jiné cenné papíry</t>
  </si>
  <si>
    <t>256</t>
  </si>
  <si>
    <t>B.III.4.</t>
  </si>
  <si>
    <t>Termínované vklady krátkodobé</t>
  </si>
  <si>
    <t>244</t>
  </si>
  <si>
    <t>B.III.5.</t>
  </si>
  <si>
    <t>Jiné běžné účty</t>
  </si>
  <si>
    <t>245</t>
  </si>
  <si>
    <t>B.III.9.</t>
  </si>
  <si>
    <t>Běžný účet</t>
  </si>
  <si>
    <t>241</t>
  </si>
  <si>
    <t>B.III.10.</t>
  </si>
  <si>
    <t>Běžný účet FKSP</t>
  </si>
  <si>
    <t>243</t>
  </si>
  <si>
    <t>B.III.11.</t>
  </si>
  <si>
    <t>Základní běžný účet územních samosprávných celků</t>
  </si>
  <si>
    <t>231</t>
  </si>
  <si>
    <t>B.III.12.</t>
  </si>
  <si>
    <t>Běžné účty fondů územních samosprávných celků</t>
  </si>
  <si>
    <t>236</t>
  </si>
  <si>
    <t>B.III.15.</t>
  </si>
  <si>
    <t>Ceniny</t>
  </si>
  <si>
    <t>263</t>
  </si>
  <si>
    <t>B.III.16.</t>
  </si>
  <si>
    <t>Peníze na cestě</t>
  </si>
  <si>
    <t>262</t>
  </si>
  <si>
    <t>B.III.17.</t>
  </si>
  <si>
    <t>Pokladna</t>
  </si>
  <si>
    <t>261</t>
  </si>
  <si>
    <t>2</t>
  </si>
  <si>
    <t>Pasiva celkem</t>
  </si>
  <si>
    <t>C.</t>
  </si>
  <si>
    <t>Vlastní kapitál</t>
  </si>
  <si>
    <t>C.I.</t>
  </si>
  <si>
    <t>Jmění účetní jednotky a upravující položky</t>
  </si>
  <si>
    <t>C.I.1.</t>
  </si>
  <si>
    <t>Jmění účetní jednotky</t>
  </si>
  <si>
    <t>401</t>
  </si>
  <si>
    <t>C.I.3.</t>
  </si>
  <si>
    <t>Transfery na pořízení dlouhodobého majetku</t>
  </si>
  <si>
    <t>403</t>
  </si>
  <si>
    <t>C.I.4.</t>
  </si>
  <si>
    <t>Kurzové rozdíly</t>
  </si>
  <si>
    <t>405</t>
  </si>
  <si>
    <t>C.I.5.</t>
  </si>
  <si>
    <t>Oceňovací rozdíly při prvotním použití metody</t>
  </si>
  <si>
    <t>406</t>
  </si>
  <si>
    <t>C.I.6.</t>
  </si>
  <si>
    <t>Jiné oceňovací rozdíly</t>
  </si>
  <si>
    <t>407</t>
  </si>
  <si>
    <t>C.I.7.</t>
  </si>
  <si>
    <t>Opravy minulých období</t>
  </si>
  <si>
    <t>408</t>
  </si>
  <si>
    <t>C.II.</t>
  </si>
  <si>
    <t>Fondy účetní jednotky</t>
  </si>
  <si>
    <t>C.II.1.</t>
  </si>
  <si>
    <t>Fond odměn</t>
  </si>
  <si>
    <t>411</t>
  </si>
  <si>
    <t>C.II.2.</t>
  </si>
  <si>
    <t>Fond kulturních a sociálních potřeb</t>
  </si>
  <si>
    <t>412</t>
  </si>
  <si>
    <t>C.II.3.</t>
  </si>
  <si>
    <t>Rezervní fond tvořený ze zlepšeného výsledku hospodaření</t>
  </si>
  <si>
    <t>413</t>
  </si>
  <si>
    <t>C.II.4.</t>
  </si>
  <si>
    <t>Rezervní fond z ostatních titulů</t>
  </si>
  <si>
    <t>414</t>
  </si>
  <si>
    <t>C.II.5.</t>
  </si>
  <si>
    <t>Fond reprodukce majetku, investiční fond</t>
  </si>
  <si>
    <t>416</t>
  </si>
  <si>
    <t>C.II.6.</t>
  </si>
  <si>
    <t>Ostatní fondy</t>
  </si>
  <si>
    <t>419</t>
  </si>
  <si>
    <t>C.III.</t>
  </si>
  <si>
    <t>Výsledek hospodaření</t>
  </si>
  <si>
    <t>C.III.1.</t>
  </si>
  <si>
    <t>Výsledek hospodaření běžného účetního období</t>
  </si>
  <si>
    <t>493</t>
  </si>
  <si>
    <t>C.III.2.</t>
  </si>
  <si>
    <t>Výsledek hospodaření ve schvalovacím řízení</t>
  </si>
  <si>
    <t>431</t>
  </si>
  <si>
    <t>C.III.3.</t>
  </si>
  <si>
    <t>Výsledek hospodaření předcházejících účetních období</t>
  </si>
  <si>
    <t>432</t>
  </si>
  <si>
    <t>D.</t>
  </si>
  <si>
    <t>Cizí zdroje</t>
  </si>
  <si>
    <t>D.I.</t>
  </si>
  <si>
    <t>Rezervy</t>
  </si>
  <si>
    <t>D.I.1.</t>
  </si>
  <si>
    <t>441</t>
  </si>
  <si>
    <t>D.II.</t>
  </si>
  <si>
    <t>Dlouhodobé závazky</t>
  </si>
  <si>
    <t>D.II.1.</t>
  </si>
  <si>
    <t>Dlouhodobé úvěry</t>
  </si>
  <si>
    <t>451</t>
  </si>
  <si>
    <t>D.II.2.</t>
  </si>
  <si>
    <t>Přijaté návratné finanční výpomoci dlouhodobé</t>
  </si>
  <si>
    <t>452</t>
  </si>
  <si>
    <t>D.II.3.</t>
  </si>
  <si>
    <t>Dlouhodobé závazky z vydaných dluhopisů</t>
  </si>
  <si>
    <t>453</t>
  </si>
  <si>
    <t>D.II.4.</t>
  </si>
  <si>
    <t>Dlouhodobé přijaté zálohy</t>
  </si>
  <si>
    <t>455</t>
  </si>
  <si>
    <t>D.II.5.</t>
  </si>
  <si>
    <t>Dlouhodobé závazky z ručení</t>
  </si>
  <si>
    <t>456</t>
  </si>
  <si>
    <t>D.II.6.</t>
  </si>
  <si>
    <t>Dlouhodobé směnky k úhradě</t>
  </si>
  <si>
    <t>457</t>
  </si>
  <si>
    <t>D.II.7.</t>
  </si>
  <si>
    <t>Dlouhodobé závazky z nástrojů spolufinancovaných ze zahraničí</t>
  </si>
  <si>
    <t>458</t>
  </si>
  <si>
    <t>D.II.8.</t>
  </si>
  <si>
    <t>Ostatní dlouhodobé závazky</t>
  </si>
  <si>
    <t>459</t>
  </si>
  <si>
    <t>D.II.9.</t>
  </si>
  <si>
    <t>Dlouhodobé přijaté zálohy na transfery</t>
  </si>
  <si>
    <t>472</t>
  </si>
  <si>
    <t>D.III.</t>
  </si>
  <si>
    <t>Krátkodobé závazky</t>
  </si>
  <si>
    <t>D.III.1.</t>
  </si>
  <si>
    <t>Krátkodobé úvěry</t>
  </si>
  <si>
    <t>281</t>
  </si>
  <si>
    <t>D.III.2.</t>
  </si>
  <si>
    <t>Eskontované krátkodobé dluhopisy (směnky)</t>
  </si>
  <si>
    <t>282</t>
  </si>
  <si>
    <t>D.III.3.</t>
  </si>
  <si>
    <t>Krátkodobé závazky z vydaných dluhopisů</t>
  </si>
  <si>
    <t>283</t>
  </si>
  <si>
    <t>D.III.4.</t>
  </si>
  <si>
    <t>Jiné krátkodobé půjčky</t>
  </si>
  <si>
    <t>289</t>
  </si>
  <si>
    <t>D.III.5.</t>
  </si>
  <si>
    <t>Dodavatelé</t>
  </si>
  <si>
    <t>321</t>
  </si>
  <si>
    <t>D.III.6.</t>
  </si>
  <si>
    <t>Směnky k úhradě</t>
  </si>
  <si>
    <t>322</t>
  </si>
  <si>
    <t>D.III.7.</t>
  </si>
  <si>
    <t>Krátkodobé přijaté zálohy</t>
  </si>
  <si>
    <t>324</t>
  </si>
  <si>
    <t>D.III.8.</t>
  </si>
  <si>
    <t>Závazky z dělené správy</t>
  </si>
  <si>
    <t>325</t>
  </si>
  <si>
    <t>D.III.9.</t>
  </si>
  <si>
    <t>Přijaté návratné finanční výpomoci krátkodobé</t>
  </si>
  <si>
    <t>326</t>
  </si>
  <si>
    <t>D.III.10.</t>
  </si>
  <si>
    <t>Zaměstnanci</t>
  </si>
  <si>
    <t>331</t>
  </si>
  <si>
    <t>D.III.11.</t>
  </si>
  <si>
    <t>Jiné závazky vůči zaměstnancům</t>
  </si>
  <si>
    <t>333</t>
  </si>
  <si>
    <t>D.III.12.</t>
  </si>
  <si>
    <t>D.III.13.</t>
  </si>
  <si>
    <t>D.III.14.</t>
  </si>
  <si>
    <t>D.III.15.</t>
  </si>
  <si>
    <t>D.III.16.</t>
  </si>
  <si>
    <t>D.III.17.</t>
  </si>
  <si>
    <t>D.III.18.</t>
  </si>
  <si>
    <t>D.III.19.</t>
  </si>
  <si>
    <t>Závazky k osobám mimo vybrané vládní instituce</t>
  </si>
  <si>
    <t>345</t>
  </si>
  <si>
    <t>D.III.20.</t>
  </si>
  <si>
    <t>Závazky k vybraným ústředním vládním institucím</t>
  </si>
  <si>
    <t>347</t>
  </si>
  <si>
    <t>D.III.21.</t>
  </si>
  <si>
    <t>Závazky k vybraným místní vládním institucím</t>
  </si>
  <si>
    <t>349</t>
  </si>
  <si>
    <t>D.III.28.</t>
  </si>
  <si>
    <t>Krátkodobé závazky z ručení</t>
  </si>
  <si>
    <t>362</t>
  </si>
  <si>
    <t>D.III.29.</t>
  </si>
  <si>
    <t>D.III.31.</t>
  </si>
  <si>
    <t>Závazky z finančního zajištění</t>
  </si>
  <si>
    <t>366</t>
  </si>
  <si>
    <t>D.III.32.</t>
  </si>
  <si>
    <t>Závazky z upsaných nesplacených cenných papírů a podílů</t>
  </si>
  <si>
    <t>368</t>
  </si>
  <si>
    <t>D.III.33.</t>
  </si>
  <si>
    <t>Krátkodobé závazky z nástrojů spolufinancovaných ze zahraničí</t>
  </si>
  <si>
    <t>372</t>
  </si>
  <si>
    <t>D.III.34.</t>
  </si>
  <si>
    <t>Krátkodobé přijaté zálohy na transfery</t>
  </si>
  <si>
    <t>374</t>
  </si>
  <si>
    <t>D.III.35.</t>
  </si>
  <si>
    <t>Výdaje příštích období</t>
  </si>
  <si>
    <t>383</t>
  </si>
  <si>
    <t>D.III.36.</t>
  </si>
  <si>
    <t>Výnosy příštích období</t>
  </si>
  <si>
    <t>384</t>
  </si>
  <si>
    <t>D.III.37.</t>
  </si>
  <si>
    <t>Dohadné účty pasivní</t>
  </si>
  <si>
    <t>389</t>
  </si>
  <si>
    <t>D.III.38.</t>
  </si>
  <si>
    <t>Ostatní krátkodobé závazky</t>
  </si>
  <si>
    <t>378</t>
  </si>
  <si>
    <t>ÚČETNÍ VÝKAZY ZA ROK 2014</t>
  </si>
  <si>
    <t>ROZVAHA MORAVSKOSLEZSKÉHO KRAJE bez příspěvkových organizací (v tis. Kč)</t>
  </si>
  <si>
    <t>ROZVAHA PŘÍSPĚVKOVÝCH ORGANIZACÍ KRAJE (v tis. Kč)</t>
  </si>
  <si>
    <t>Závazky k vybraným místním vládním institucím</t>
  </si>
  <si>
    <t>VÝKAZ ZISKU A ZTRÁTY PŘÍSPĚVKOVÝCH ORGANIZACÍ KRAJE (v tis. Kč)</t>
  </si>
  <si>
    <t>BĚŽNÉ OBDOBÍ</t>
  </si>
  <si>
    <t>MINULÉ OBDOBÍ</t>
  </si>
  <si>
    <t>Hlavní činnost</t>
  </si>
  <si>
    <t>Hospodářská činnost</t>
  </si>
  <si>
    <t>NÁKLADY CELKEM</t>
  </si>
  <si>
    <t>Náklady z činnosti</t>
  </si>
  <si>
    <t>Spotřeba materiálu</t>
  </si>
  <si>
    <t>501</t>
  </si>
  <si>
    <t>Spotřeba energie</t>
  </si>
  <si>
    <t>502</t>
  </si>
  <si>
    <t>Spotřeba jiných neskladovatelných dodávek</t>
  </si>
  <si>
    <t>503</t>
  </si>
  <si>
    <t>Prodané zboží</t>
  </si>
  <si>
    <t>504</t>
  </si>
  <si>
    <t>Aktivace dlouhodobého majetku</t>
  </si>
  <si>
    <t>506</t>
  </si>
  <si>
    <t>Aktivace oběžného majetku</t>
  </si>
  <si>
    <t>507</t>
  </si>
  <si>
    <t>Změna stavu zásob vlastní výroby</t>
  </si>
  <si>
    <t>508</t>
  </si>
  <si>
    <t>511</t>
  </si>
  <si>
    <t>Cestovné</t>
  </si>
  <si>
    <t>512</t>
  </si>
  <si>
    <t>Náklady na reprezentaci</t>
  </si>
  <si>
    <t>513</t>
  </si>
  <si>
    <t>A.I.11.</t>
  </si>
  <si>
    <t>Aktivace vnitroorganizačních služeb</t>
  </si>
  <si>
    <t>516</t>
  </si>
  <si>
    <t>A.I.12.</t>
  </si>
  <si>
    <t>Ostatní služby</t>
  </si>
  <si>
    <t>518</t>
  </si>
  <si>
    <t>A.I.13.</t>
  </si>
  <si>
    <t>Mzdové náklady</t>
  </si>
  <si>
    <t>521</t>
  </si>
  <si>
    <t>A.I.14.</t>
  </si>
  <si>
    <t>Zákonné sociální pojištění</t>
  </si>
  <si>
    <t>524</t>
  </si>
  <si>
    <t>A.I.15.</t>
  </si>
  <si>
    <t>Jiné sociální pojištění</t>
  </si>
  <si>
    <t>525</t>
  </si>
  <si>
    <t>A.I.16.</t>
  </si>
  <si>
    <t>Zákonné sociální náklady</t>
  </si>
  <si>
    <t>527</t>
  </si>
  <si>
    <t>A.I.17.</t>
  </si>
  <si>
    <t>Jiné sociální náklady</t>
  </si>
  <si>
    <t>528</t>
  </si>
  <si>
    <t>A.I.18.</t>
  </si>
  <si>
    <t>Daň silniční</t>
  </si>
  <si>
    <t>531</t>
  </si>
  <si>
    <t>A.I.19.</t>
  </si>
  <si>
    <t>Daň z nemovitostí</t>
  </si>
  <si>
    <t>532</t>
  </si>
  <si>
    <t>A.I.20.</t>
  </si>
  <si>
    <t>538</t>
  </si>
  <si>
    <t>A.I.22.</t>
  </si>
  <si>
    <t>Smluvní pokuty a úroky z prodlení</t>
  </si>
  <si>
    <t>541</t>
  </si>
  <si>
    <t>A.I.23.</t>
  </si>
  <si>
    <t>Jiné pokuty a penále</t>
  </si>
  <si>
    <t>542</t>
  </si>
  <si>
    <t>A.I.24.</t>
  </si>
  <si>
    <t>Dary a jiná bezúplatná předání</t>
  </si>
  <si>
    <t>543</t>
  </si>
  <si>
    <t>A.I.25.</t>
  </si>
  <si>
    <t>Prodaný materiál</t>
  </si>
  <si>
    <t>544</t>
  </si>
  <si>
    <t>A.I.26.</t>
  </si>
  <si>
    <t>Manka a škody</t>
  </si>
  <si>
    <t>547</t>
  </si>
  <si>
    <t>A.I.27.</t>
  </si>
  <si>
    <t>Tvorba fondů</t>
  </si>
  <si>
    <t>548</t>
  </si>
  <si>
    <t>A.I.28.</t>
  </si>
  <si>
    <t>Odpisy dlouhodobého majetku</t>
  </si>
  <si>
    <t>551</t>
  </si>
  <si>
    <t>A.I.29.</t>
  </si>
  <si>
    <t>Prodaný dlouhodobý nehmotný majetek</t>
  </si>
  <si>
    <t>552</t>
  </si>
  <si>
    <t>A.I.30.</t>
  </si>
  <si>
    <t>Prodaný dlouhodobý hmotný majetek</t>
  </si>
  <si>
    <t>553</t>
  </si>
  <si>
    <t>A.I.31.</t>
  </si>
  <si>
    <t>Prodané pozemky</t>
  </si>
  <si>
    <t>554</t>
  </si>
  <si>
    <t>A.I.32.</t>
  </si>
  <si>
    <t>Tvorba a zúčtování rezerv</t>
  </si>
  <si>
    <t>555</t>
  </si>
  <si>
    <t>A.I.33.</t>
  </si>
  <si>
    <t>Tvorba a zúčtování opravných položek</t>
  </si>
  <si>
    <t>556</t>
  </si>
  <si>
    <t>A.I.34.</t>
  </si>
  <si>
    <t>Náklady z vyřazených pohledávek</t>
  </si>
  <si>
    <t>557</t>
  </si>
  <si>
    <t>A.I.35.</t>
  </si>
  <si>
    <t>Náklady z drobného dlouhodobého majetku</t>
  </si>
  <si>
    <t>558</t>
  </si>
  <si>
    <t>A.I.36.</t>
  </si>
  <si>
    <t>Ostatní náklady z činnosti</t>
  </si>
  <si>
    <t>549</t>
  </si>
  <si>
    <t>Finanční náklady</t>
  </si>
  <si>
    <t>Prodané cenné papíry a podíly</t>
  </si>
  <si>
    <t>561</t>
  </si>
  <si>
    <t>Úroky</t>
  </si>
  <si>
    <t>562</t>
  </si>
  <si>
    <t>Kurzové ztráty</t>
  </si>
  <si>
    <t>563</t>
  </si>
  <si>
    <t>Náklady z přecenění reálnou hodnotou</t>
  </si>
  <si>
    <t>564</t>
  </si>
  <si>
    <t>Ostatní finanční náklady</t>
  </si>
  <si>
    <t>569</t>
  </si>
  <si>
    <t>Náklady na transfery</t>
  </si>
  <si>
    <t>Náklady vybraných ústředních vládních institucí na transfery</t>
  </si>
  <si>
    <t>571</t>
  </si>
  <si>
    <t>Náklady vybraných místních vládních institucí na transfery</t>
  </si>
  <si>
    <t>572</t>
  </si>
  <si>
    <t>A.V.</t>
  </si>
  <si>
    <t>A.V.1.</t>
  </si>
  <si>
    <t>591</t>
  </si>
  <si>
    <t>A.V.2.</t>
  </si>
  <si>
    <t>Dodatečné odvody daně z příjmů</t>
  </si>
  <si>
    <t>595</t>
  </si>
  <si>
    <t>VÝNOSY CELKEM</t>
  </si>
  <si>
    <t>Výnosy z činnosti</t>
  </si>
  <si>
    <t>Výnosy z prodeje vlastních výrobků</t>
  </si>
  <si>
    <t>601</t>
  </si>
  <si>
    <t>Výnosy z prodeje služeb</t>
  </si>
  <si>
    <t>602</t>
  </si>
  <si>
    <t>Výnosy z pronájmu</t>
  </si>
  <si>
    <t>603</t>
  </si>
  <si>
    <t>Výnosy z prodaného zboží</t>
  </si>
  <si>
    <t>604</t>
  </si>
  <si>
    <t>Jiné výnosy z vlastních výkonů</t>
  </si>
  <si>
    <t>609</t>
  </si>
  <si>
    <t>641</t>
  </si>
  <si>
    <t>642</t>
  </si>
  <si>
    <t>B.I.11.</t>
  </si>
  <si>
    <t>Výnosy z vyřazených pohledávek</t>
  </si>
  <si>
    <t>643</t>
  </si>
  <si>
    <t>B.I.12.</t>
  </si>
  <si>
    <t>Výnosy z prodeje materiálu</t>
  </si>
  <si>
    <t>644</t>
  </si>
  <si>
    <t>B.I.13.</t>
  </si>
  <si>
    <t>Výnosy z prodeje dlouhodobého nehmotného majetku</t>
  </si>
  <si>
    <t>645</t>
  </si>
  <si>
    <t>B.I.14.</t>
  </si>
  <si>
    <t>Výnosy z prodeje dlouhodobého hmotného majetku kromě pozemků</t>
  </si>
  <si>
    <t>646</t>
  </si>
  <si>
    <t>B.I.15.</t>
  </si>
  <si>
    <t>Výnosy z prodeje pozemků</t>
  </si>
  <si>
    <t>647</t>
  </si>
  <si>
    <t>B.I.16.</t>
  </si>
  <si>
    <t>Čerpání fondů</t>
  </si>
  <si>
    <t>648</t>
  </si>
  <si>
    <t>B.I.17.</t>
  </si>
  <si>
    <t>Ostatní výnosy z činnosti</t>
  </si>
  <si>
    <t>649</t>
  </si>
  <si>
    <t>Finanční výnosy</t>
  </si>
  <si>
    <t>Výnosy z prodeje cenných papírů a podílů</t>
  </si>
  <si>
    <t>661</t>
  </si>
  <si>
    <t>662</t>
  </si>
  <si>
    <t>Kurzové zisky</t>
  </si>
  <si>
    <t>663</t>
  </si>
  <si>
    <t>Výnosy z přecenění reálnou hodnotou</t>
  </si>
  <si>
    <t>664</t>
  </si>
  <si>
    <t>Ostatní finanční výnosy</t>
  </si>
  <si>
    <t>669</t>
  </si>
  <si>
    <t>B.IV.</t>
  </si>
  <si>
    <t>Výnosy z transferů</t>
  </si>
  <si>
    <t>B.IV.1.</t>
  </si>
  <si>
    <t>Výnosy vybraných ústředních vládních institucí z transferů</t>
  </si>
  <si>
    <t>671</t>
  </si>
  <si>
    <t>B.IV.2.</t>
  </si>
  <si>
    <t>Výnosy vybraných místních vládních institucí z transferů</t>
  </si>
  <si>
    <t>672</t>
  </si>
  <si>
    <t>VÝSLEDEK HOSPODAŘENÍ</t>
  </si>
  <si>
    <t>C.1.</t>
  </si>
  <si>
    <t>Výsledek hospodaření před zdaněním</t>
  </si>
  <si>
    <t>C.2.</t>
  </si>
  <si>
    <t>ROZVAHA PŘÍSPĚVKOVÉ ORGANIZACE V ODVĚTVÍ DOPRAVY (v tis. Kč)</t>
  </si>
  <si>
    <t>VÝKAZ ZISKU A ZTRÁTY PŘÍSPĚVKOVÉ ORGANIZACE V ODVĚTVÍ DOPRAVY (v tis. Kč)</t>
  </si>
  <si>
    <t>ROZVAHA PŘÍSPĚVKOVÝCH ORGANIZACÍ V ODVĚTVÍ KULTURY (v tis. Kč)</t>
  </si>
  <si>
    <t>VÝKAZ ZISKU A ZTRÁTY PŘÍSPĚVKOVÝCH ORGANIZACÍ V ODVĚTVÍ KULTURY (v tis. Kč)</t>
  </si>
  <si>
    <t>ROZVAHA PŘÍSPĚVKOVÝCH ORGANIZACÍ V ODVĚTVÍ SOCIÁLNÍCH VĚCÍ (v tis. Kč)</t>
  </si>
  <si>
    <t>VÝKAZ ZISKU A ZTRÁTY PŘÍSPĚVKOVÝCH ORGANIZACÍ V ODVĚTVÍ SOCIÁLNÍCH VĚCÍ (v tis. Kč)</t>
  </si>
  <si>
    <t>Číslo položky</t>
  </si>
  <si>
    <t>ROZVAHA PŘÍSPĚVKOVÝCH ORGANIZACÍ V ODVĚTVÍ ŠKOLSTVÍ (v tis. Kč)</t>
  </si>
  <si>
    <t>VÝKAZ ZISKU A ZTRÁTY PŘÍSPĚVKOVÝCH ORGANIZACÍ V ODVĚTVÍ ŠKOLSTVÍ (v tis. Kč)</t>
  </si>
  <si>
    <t>ROZVAHA PŘÍSPĚVKOVÝCH ORGANIZACÍ V ODVĚTVÍ ZDRAVOTNICTVÍ (v tis. Kč)</t>
  </si>
  <si>
    <t>VÝKAZ ZISKU A ZTRÁTY PŘÍSPĚVKOVÝCH ORGANIZACÍ V ODVĚTVÍ ZDRAVOTNICTVÍ (v tis. Kč)</t>
  </si>
  <si>
    <t>ROZVAHA PŘÍSPĚVKOVÉ ORGANIZACE V ODVĚTVÍ ŽIVOTNÍHO PROSTŘEDÍ (v tis. Kč)</t>
  </si>
  <si>
    <t>Matlášková Andrea Mgr., Ostrava-Stará Bělá</t>
  </si>
  <si>
    <t>Oblastní spolek Českého červeného kříže Ostrava, Ostrava-Moravská Ostrava a Přívoz</t>
  </si>
  <si>
    <t>Ostatní individuální dotace v odvětví krizového řízení</t>
  </si>
  <si>
    <t>Ostatní individuální dotace v odvětví kultury</t>
  </si>
  <si>
    <t>Ostatní individuální dotace v odvětví prezentace kraje a edičního plánu</t>
  </si>
  <si>
    <t>Vysoká škola Báňská - Technická univerzita Ostrava</t>
  </si>
  <si>
    <t>Ostatní individuální dotace v odvětví regionálního rozvoje</t>
  </si>
  <si>
    <t>Ostatní individuální dotace v odvětví cestovního ruchu</t>
  </si>
  <si>
    <t>Ostatní individuální dotace v odvětví sociálních věcí</t>
  </si>
  <si>
    <t>Asociace školních sportovních klubů ČR, Krajská rada MSK, Český Těšín</t>
  </si>
  <si>
    <t>Ostatní individuální dotace v odvětví školství</t>
  </si>
  <si>
    <t>Ostatní individuální dotace v odvětví zdravotnictví</t>
  </si>
  <si>
    <t>Zdůvodnění případného nečerpání poskytnutých dotací je uvedeno v přehledech výdajů za jednotlivá odvětví (tabulky č. 8 - 19 této přílohy).</t>
  </si>
  <si>
    <t>Odvětví/účel použití</t>
  </si>
  <si>
    <t>Odvětví krizového řízení celkem</t>
  </si>
  <si>
    <t>ODVĚTVÍ PREZENTACE KRAJE A EDIČNÍ PLÁN</t>
  </si>
  <si>
    <t>Odvětví prezentace kraje a ediční plán celkem</t>
  </si>
  <si>
    <t>ODVĚTVÍ REGIONÁLNÍHO ROZVOJE</t>
  </si>
  <si>
    <t>Železniční muzeum moravskoslezské, o.p.s., Ostrava-Moravská Ostrava a Přívoz</t>
  </si>
  <si>
    <t>ODVĚTVÍ ŽIVOTNÍHO PROSTŘEDÍ</t>
  </si>
  <si>
    <t>FINANCE A SPRÁVA MAJETKU</t>
  </si>
  <si>
    <t>Finance a správa majetku celkem</t>
  </si>
  <si>
    <t>PŘEHLED INDIVIDUÁLNÍCH DOTACÍ POSKYTNUTÝCH Z ROZPOČTU KRAJE V ROCE 2014</t>
  </si>
  <si>
    <t>ODVĚTVÍ KRIZOVÉHO ŘÍZENÍ:</t>
  </si>
  <si>
    <t>0,0 (2)</t>
  </si>
  <si>
    <t>Poskytnuto
(dle rozhodnutí)</t>
  </si>
  <si>
    <r>
      <t xml:space="preserve">Poskytnuto v roce 2014
</t>
    </r>
    <r>
      <rPr>
        <sz val="8"/>
        <rFont val="Tahoma"/>
        <family val="2"/>
        <charset val="238"/>
      </rPr>
      <t>(a předešlých letech)</t>
    </r>
  </si>
  <si>
    <r>
      <t xml:space="preserve">Použito v roce 2014
</t>
    </r>
    <r>
      <rPr>
        <sz val="8"/>
        <rFont val="Tahoma"/>
        <family val="2"/>
        <charset val="238"/>
      </rPr>
      <t>(a předešlých letech)</t>
    </r>
  </si>
  <si>
    <r>
      <t xml:space="preserve">Nedočerpáno v roce 2014
</t>
    </r>
    <r>
      <rPr>
        <sz val="8"/>
        <rFont val="Tahoma"/>
        <family val="2"/>
        <charset val="238"/>
      </rPr>
      <t>(a předešlých letech)</t>
    </r>
  </si>
  <si>
    <t>Jedná se o celkové náklady včetně úhrady projektové dokumentace. Rozdíl do výše celkových výdajů na akci byl dokryt z vlastních zdrojů příspěvkové organizace. V roce 2014 byla akce přijata k spolufinancování z evropských finančních zdrojů v rámci operačního programu NUTS II Moravskoslezsko.</t>
  </si>
  <si>
    <t>Dodávka hlasovacího systému pro zasedání zastupitelstva kraje.</t>
  </si>
  <si>
    <t>Výsledek hospodaření za rok 2014 u příspěvkové organizace v odvětví životního prostředí</t>
  </si>
  <si>
    <t>Příspěvkové organizace v odvětví životního prostředí celkem</t>
  </si>
  <si>
    <r>
      <t xml:space="preserve">Očekávané výdaje v roce 2015 </t>
    </r>
    <r>
      <rPr>
        <b/>
        <vertAlign val="superscript"/>
        <sz val="8"/>
        <rFont val="Tahoma"/>
        <family val="2"/>
        <charset val="238"/>
      </rPr>
      <t>(1)</t>
    </r>
  </si>
  <si>
    <r>
      <t xml:space="preserve">0,0 </t>
    </r>
    <r>
      <rPr>
        <vertAlign val="superscript"/>
        <sz val="8"/>
        <rFont val="Tahoma"/>
        <family val="2"/>
        <charset val="238"/>
      </rPr>
      <t>(2)</t>
    </r>
  </si>
  <si>
    <t>PŘEHLED VÝDAJŮ V ODVĚTVÍ DOPRAVY V ROCE 2014</t>
  </si>
  <si>
    <t>(tis. Kč)</t>
  </si>
  <si>
    <t>Schválený rozpočet 2014</t>
  </si>
  <si>
    <t>Upravený rozpočet 2014</t>
  </si>
  <si>
    <t xml:space="preserve">Skutečné čerpání </t>
  </si>
  <si>
    <t>Plnění (%)</t>
  </si>
  <si>
    <t xml:space="preserve">Výdaje na samosprávné a jiné činnosti </t>
  </si>
  <si>
    <t>Příspěvek na provoz příspěvkovým organizacím</t>
  </si>
  <si>
    <t>Reprodukce majetku kraje vyjma akcí spolufin. z evropských fin. zdrojů</t>
  </si>
  <si>
    <t>Akce spolufinancované z evropských finančních zdrojů</t>
  </si>
  <si>
    <t>Řádek č.</t>
  </si>
  <si>
    <t>Stav akce</t>
  </si>
  <si>
    <t>Zdůvodnění nečerpání</t>
  </si>
  <si>
    <t>Výdaje na samosprávné a jiné činnosti zajišťované prostřednictvím krajského úřadu</t>
  </si>
  <si>
    <t>ukončená</t>
  </si>
  <si>
    <t>opakovaná</t>
  </si>
  <si>
    <t xml:space="preserve">Nevyčerpané finanční prostředky představují úsporu v rámci poskytnuté dotace na realizaci programu aktivní bezpečnosti na pozemních komunikacích – „BESIP“ v Moravskoslezském kraji a zajištění celostátního finále Dopravní soutěže mladých cyklistů 2014 na území Moravskoslezského kraje. </t>
  </si>
  <si>
    <t>Prostředky byly určeny na poskytnutí účelové dotace organizaci Koordinátor ODIS s.r.o. na vybrané záměry v  integrované dopravě. Nedočerpání části prostředků bylo zapříčiněno podmínkami uvedenými ve smlouvě o poskytnutí dotace, kde bylo stanoveno, že finanční prostředky v případě investiční části dotace budou poskytnuty příjemci dotace teprve po předložení faktur za provedení prací a poměrová část neinvestiční dotace v průběhu roku 2015. V návaznosti na to rada kraje svým usnesením č. 61/4739 ze dne 3.2.2015 zapojila nevyčerpané finanční prostředky ve výši 4.761 tis. Kč tis. Kč do rozpočtu roku 2015.</t>
  </si>
  <si>
    <t>Zvýšení základního kapitálu obchodní společnosti Letiště Ostrava, a.s.</t>
  </si>
  <si>
    <t xml:space="preserve">Akční plán snižování hluku pro okolí hlavních pozemních komunikací                    </t>
  </si>
  <si>
    <t xml:space="preserve">Finanční prostředky byly určeny na úhradu služeb souvisejících se zpracováním aktualizace akčního plánu protihlukových opatření pro územní aglomeraci Ostrava. S ohledem na stanovené platební podmínky ve smlouvě, kdy finanční prostředky jsou uvolněny až po předložení faktury, byly usnesením rady kraje č. 61/4739 ze dne 3.2.2015 zapojeny nevyčerpané finanční prostředky ve výši 478 tis. Kč do rozpočtu 2015 na dofinancování akce. </t>
  </si>
  <si>
    <t>pokračující</t>
  </si>
  <si>
    <r>
      <t>Nevyčerpané finanční prostředky byly vyčleněny na poskytnutí účelové dotace městu Bílovec na přípravu stavby "Rekonstrukce ulice B. Němcové v Bílovci vedoucí k areálu Integrovaného výjezdového centra Bílovec, včetně vybudování parkovacích míst s touto stavbou souvisejících". Vzhledem k tomu, že finanční prostředky jsou dle smluvního ujednání poskytnuty až po předložení faktur za realizaci projektu, nebyla tak v roce 2014 čerpána ani část finančních prostředků. Předmětná dotace má dobu použitelnosti na základě dodatku ke smlouvě stanovenou i v roce 2015.</t>
    </r>
    <r>
      <rPr>
        <b/>
        <sz val="8"/>
        <rFont val="Tahoma"/>
        <family val="2"/>
        <charset val="238"/>
      </rPr>
      <t xml:space="preserve"> </t>
    </r>
    <r>
      <rPr>
        <sz val="8"/>
        <rFont val="Tahoma"/>
        <family val="2"/>
        <charset val="238"/>
      </rPr>
      <t xml:space="preserve">V návaznosti na to rada kraje svým usnesením č. 61/4739 ze dne 3.2.2015 zapojila nevyčerpané finanční prostředky ve výši 500 tis. Kč do rozpočtu roku 2015.       </t>
    </r>
  </si>
  <si>
    <t>Ostatní výdaje v odvětví dopravy</t>
  </si>
  <si>
    <t xml:space="preserve">Nevyčerpané finanční prostředky byly vyčleněny na úhradu právního poradenství v oblasti veřejného investování a administrace zadávacích řízení se společností MT Legal s.r.o. Předmětem  uzavřené smlouvy bylo poskytování poradenských činností v oblasti veřejné linkové osobní dopravy, přičemž dle smluvního ujednání budou finanční prostředky poskytnuty až po ukončení těchto činností. Současně byly finanční prostředky účelově určeny na úhradu za administraci veřejné zakázky pod názvem "Zajištění dopravní obslužnosti Moravskoslezského kraje – oblast Jablunkovsko - Třinecko". Vzhledem k tomu, že rámcová smlouva stanovuje v platebních podmínkách úhradu za administraci zakázky až po předložení kompletní dokumentace k realizované veřejné zakázce a nebyly ukončeny veškeré činnosti dle uzavřené smlouvy s MT Legal s. r. o., nebylo možné finanční prostředky vyčerpat do konce roku 2014. V návaznosti na to rada kraje svým usnesením č. 60/4684 ze dne 13.1.2015 zapojila nevyčerpané finanční prostředky ve výši 1.137 tis. Kč do rozpočtu roku 2015. </t>
  </si>
  <si>
    <t>Podpora Moravskoslezského kraje prostřednictvím leteckého dopravce</t>
  </si>
  <si>
    <t>Nevyčerpané finanční prostředky byly určeny na zajištění plnění uzavřené smlouvy se společností ČSA, a.s. na zajištění propagace MSK prostřednictvím leteckého dopravce. S ohledem na stanovené platební podmínky ve smlouvě, kdy finanční prostředky jsou uvolněny až po předložení faktury za realizaci ukončeného projektu, byly usnesením rady kraje č. 61/4739 ze dne 3.2.2015 zapojeny nevyčerpané finanční prostředky ve výši 6.016 tis. Kč tis. Kč do rozpočtu roku 2015.</t>
  </si>
  <si>
    <t>Provozování železniční dráhy</t>
  </si>
  <si>
    <t xml:space="preserve">Na základě usnesení rady kraje č. 39/2872 ze dne 25.3.2014 došlo v dubnu 2014 k uzavření smlouvy o provozování regionální dráhy Sedlnice - Mošnov, Ostrava Aiport. V souladu s čl. IV. odst. 6 bylo stanoveno, že Moravskoslezský kraj uhradí v roce 2014 provozovateli pouze zálohu ve výši 40,04 tis. Kč odpovídající administrativním nákladům na zajištění provozování dráhy a tvorbě pomůcek ke grafikonu vlakové dopravy. Zbývající finanční prostředky byly převedeny do rozpočtové rezervy. </t>
  </si>
  <si>
    <t>Technická údržba, podpora a služby k software v odvětví dopravy</t>
  </si>
  <si>
    <t>Příspěvek na provoz příspěvkové organizaci v odvětví dopravy  (Správa silnic Moravskoslezského kraje, příspěvková organizace, Ostrava)</t>
  </si>
  <si>
    <t>Příspěvek na provoz příspěvkové organizaci v odvětví dopravy - krytí odpisů (Správa silnic Moravskoslezského kraje, příspěvková organizace, Ostrava)</t>
  </si>
  <si>
    <t>Výdaje související s vrácením finančních prostředků z uzavřených smluv o  budoucích smlouvách o zřízení věcného břemene (Správa silnic Moravskoslezského kraje, příspěvková organizace, Ostrava) - příspěvek na provoz</t>
  </si>
  <si>
    <t>Úspora v rámci výdajů související s vrácením finančních prostředků z uzavřených smluv o budoucích smlouvách o zřízení věcného břemene.</t>
  </si>
  <si>
    <t>Reprodukce majetku kraje vyjma akcí spolufinancovaných z evropských finančních zdrojů</t>
  </si>
  <si>
    <t xml:space="preserve">Akce byla schválena usnesením zastupitelstva kraje č. 7/519 ze dne 19.12.2013. Finanční prostředky nebyly příspěvkovou organizací v roce 2014 zcela vyčerpány z důvodu průtahů při realizaci opravy povrchu silnice III/4654 Zbyslavice – Olbramice, která byla realizována ve spolupráci s obcí Zbyslavice (chodníky, obruby). Tato stavba nabrala vlivem obcí nerealizovaných prací zpoždění, čímž nebylo vzhledem ke klimatickým podmínkám možné realizovat živičné práce v roce 2014. V návaznosti na to rada kraje svým usnesením č. 61/4739 ze dne 3.2.2015 zapojila nevyčerpané finanční prostředky ve výši 3.000 tis. Kč do rozpočtu roku 2015 na dofinancování akce.       </t>
  </si>
  <si>
    <t>Akční plán snižování hluku pro okolí hlavních pozemních komunikací</t>
  </si>
  <si>
    <t>Akce převedena do oddílu "Výdaje na samosprávné a jiné činnosti zajišťované prostřednictvím krajského úřadu".</t>
  </si>
  <si>
    <t>Nákup pozemků v areálu Letiště Ostrava, a.s.</t>
  </si>
  <si>
    <t xml:space="preserve">S ohledem na to, že nedošlo k nákupu pozemku v katastrálním území Harty, obec Petřvald účelově určeného pro Letiště Leoše Janáčka Ostrava, byly finanční prostředky ve výši 472,9 tis. Kč převedeny do rozpočtové rezervy. </t>
  </si>
  <si>
    <t>Letiště Leoše Janáčka Ostrava, bezpečnostní centrum - l. etapa</t>
  </si>
  <si>
    <t>Akce byla schválena usnesením zastupitelstva kraje č. 22/1837 ze dne 14.12.2011 ve výši 20.000 tis. Kč. Rada kraje usnesením č. 91/5719 ze dne 24.8.2011 rozhodla o uzavření Dohody o výstavbě bezpečnostního centra na Letišti Leoše Janáčka Ostrava s Řízením letového provozu ČR, s. p. (dále jen "ŘLP"), kde spoluúčast Moravskoslezského kraje spočívá ve financování místní komunikace. Investorem stavby je ŘLP. Stavební práce byly zahájeny v závěru roku 2014. V návaznosti na výše uvedené rada kraje svým usnesením č. 61/4739 ze dne 3.2.2015 zapojila nevyčerpané finanční prostředky ve výši 20.000 tis. Kč do rozpočtu roku 2015.</t>
  </si>
  <si>
    <t>Zastupitelstvo kraje rozhodlo o profinancování a kofinancování projektu dne  21.9.2011 usnesením č. 21/1759 a rozhodlo o změně operačního programu, v jehož rámci bude projekt spolufinancován usnesením č.3/191 dne 21.3.2013. Z důvodu nepříznivých klimatických podmínek došlo k mírnému zpoždění oproti původně plánovanému harmonogramu realizace. V listopadu 2014 byly ukončeny stavební práce a zahájen zkušební provoz. Vzhledem k nastaveným obchodním podmínkám se zhotovitelem bylo nutné přesunout část stavebních výdajů do roku 2015. Zastupitelstvo kraje usnesením č. 8/772 ze dne 18.11.2009 rozhodlo o koupi pozemku parc. č. 1121/7 v katastrálním území Sedlnice pro potřeby vybudování nové elektrizované železniční přípojky napojené na stávající trať Studénka – Veřovice a ukončené v nové železniční stanici Letiště Leoše Janáčka Ostrava. Dle uzavřené kupní smlouvy č. 03009/2009/IM bude část kupní ceny zaplacena do 15 kalendářních dnů ode dne, kdy bude prodávajícím předloženo potvrzení o zaplacení daně z převodu nemovitostí místně příslušným správcem daně. Vzhledem k tomu, že do konce roku 2014 nebyl předložen příslušný doklad, byly nevyčerpané finanční prostředky  převedeny do rozpočtu roku 2015 na základě usnesení rady kraje č. 60/4684 ze dne 13.1.2015.</t>
  </si>
  <si>
    <t>Zastupitelstvo kraje rozhodlo o profinancování a kofinancování projektu dne  20.6.2013 usnesením č. 4/326 a následně rozhodlo o změně usnesením č. 8/691 ze dne 27.2.2014. V rámci projektu byla v závěru roku 2014 uzavřena smlouva se zhotovitelem stavby. Komplikovaný a časově náročný proces výběru zhotovitele stavby (dlouhé lhůty pro podání nabídek, opakované zasedání hodnotící komise) měl za následek zpoždění v předpokládaném zahájení stavebních prací. Z výše uvedených důvodů budou nevyčerpané stavební výdaje realizovány v roce 2015. Nevyčerpané finanční prostředky byly převedeny do rozpočtu roku 2015 na základě usnesení rady kraje č. 61/4739 ze dne 3.2.2015.</t>
  </si>
  <si>
    <t>Letiště Leoše Janáčka Ostrava, ostatní zpevněné plochy</t>
  </si>
  <si>
    <t>Silnice 2009 - obchvat Opava</t>
  </si>
  <si>
    <t xml:space="preserve">Zastupitelstvo kraje rozhodlo o profinancování a kofinancování projektu a o zahájení realizace dne 29.2.2012 usnesením č. 23/1994. Administrativní průtahy v rámci procesu výběrového řízení na zhotovitele stavby (opakované vyhlášení veřejné zakázky, dlouhý hodnotící proces) způsobily  posun v zahájení stavebních prací oproti plánovanému harmonogramu realizace, a to na konec září 2014. S ohledem na splatnost faktur za stavební práce realizované v posledním čvrtletí roku 2014 sjednanou v rámci smlouvy o dílo zůstala část stavebních výdajů v roce 2014 nevyčerpána. Výdaje budou realizovány v roce 2015. Nevyčerpané finanční prostředky byly převedeny do rozpočtu roku 2015 na základě usnesení rady kraje č. 61/4739 ze dne 3.2.2015. </t>
  </si>
  <si>
    <t>Zastupitelstvo kraje rozhodlo o profinancování a kofinancování projektu a o zahájení realizace dne 29.2.2012 usnesením č. 23/1994.  Stavební práce v rámci projektu jsou realizovány v souladu s harmonogramem realizace projektových prací. Oproti původnímu předpokladu a s ohledem na vzniklé podmínky na stavbě byly přednostně realizovány takové části stavebních objektů, které jsou méně finančně náročné. Z výše uvedených důvodů nebyla část stavebních výdajů určená na rok 2014 zcela vyčerpána. Nevyčerpané finanční prostředky byly převedeny do rozpočtu roku 2015 na základě usnesení rady kraje č. 60/4684 ze dne 13.1.2015.</t>
  </si>
  <si>
    <t>Zastupitelstvo kraje rozhodlo o profinancování a kofinancování projektu a o zahájení realizace dne 29.2.2012 usnesením č. 23/1994. Z důvodu celkově pomalejšího průběhu realizace stavby oproti předloženému finančnímu harmonogramu, které však v důsledku nebude mít vliv na dodržování smluvních termínů (nutnost přijetí technických úprav z důvodu nově vzniklých okolností, které mají za následek méně a vícepráce), došlo k posunu čerpání části stavebních výdajů do roku 2015. Nevyčerpané finanční prostředky byly převedeny do rozpočtu roku 2015 na základě usnesení rady kraje č. 60/4684 ze dne 13.1.2015.</t>
  </si>
  <si>
    <t>Zastupitelstvo kraje rozhodlo o profinancování a kofinancování projektu a o zahájení realizace projektu usnesením č. 25/2516 ze dne 5.9.2012. V rámci projektu probíhají stavební práce. V důsledku vzniklých víceprací (přeložka plynu apod.) v úseku silnice III/01148 Návsí včetně mostů ev.č. 01148-4 a ev.č. 01148-5, došlo ke zpoždění v rámci plánovaného finančního harmonogramu projektu a část stavebních výdajů bude  čerpána až v průběhu roku 2015. Nevyčerpané finanční prostředky byly převedeny do rozpočtu roku 2015 na základě usnesení rady kraje č. 60/4684 ze dne 13.1.2015.</t>
  </si>
  <si>
    <t>Zastupitelstvo kraje rozhodlo o profinancování a kofinancování projektu a o zahájení realizace projektu usnesením č. 3/194 ze dne 21.3.2013, kdy zároveň došlo ke sloučení dvou projektů a označení společného názvu. Projekt byl předložen k financování z Regionálního operačního programu NUTS II Moravskoslezsko 2007 – 2013. V rámci projektu probíhají v současné chvíli stavební práce.  Vzhledem k tomu, že v úseku "Rekonstrukce mostu ev. č. 477-039 přes silnici I/56 v obci Baška" a v úseku "Silnice II/473 Frýdek-Místek - Šenov (Sedliště)" došlo ke komplikacím technického charakteru, což mělo za následek vícepráce, byl plánovaný  finanční harmonogram plateb  na tomto projektu částečně přesunut z r. 2014 do r. 2015. Nevyčerpané finanční prostředky byly převedeny do rozpočtu roku 2015 na základě usnesení rady kraje č. 60/4684 ze dne 13.1.2015.</t>
  </si>
  <si>
    <t>Zastupitelstvo kraje rozhodlo o profinancování a kofinancování projektu a o zahájení realizace projektu usnesením č. 25/2516 ze dne 5.9.2012. Projekt byl předložen k financování z Regionálního operačního programu NUTS II Moravskoslezsko 2007 – 2013. Vzhledem k tomu, že došlo k opoždění podpisu smlouvy o dotaci z důvodu kontroly projektové žádosti, došlo i k opoždění  zahájení stavby a  následného čerpání finančních prostředků. Nevyčerpané finanční prostředky byly převedeny do rozpočtu roku 2015 na základě usnesení rady kraje č. 60/4684 ze dne 13.1.2015.</t>
  </si>
  <si>
    <t>Zastupitelstvo kraje rozhodlo o profinancování a kofinancování projektu a o zahájení realizace dne 20.6.2013 usnesením č. 4/387. V rámci projektu probíhají stavební práce. Vzhledem k neshodám mezi zhotovitelem a  objednatelem ohledně způsobu zhotovení stavby Silnice III/4774 Morávka, rekonstrukce mostu ev.č. 4774-19, kdy podle objednatele průběh stavebních prací neodpovídá podmínkám sjednaným v rámci smlouvy o dílo, došlo k  pozastavení fakturace. Následkem výše uvedeného zůstala část výdajů za stavební práce nedočerpána. Nevyčerpané finanční prostředky byly převedeny do rozpočtu roku 2015 na základě usnesení rady kraje č. 61/4739 ze dne 3.2.2015.</t>
  </si>
  <si>
    <t>Letiště Leoše Janáčka Ostrava, ostatní zpevněné plochy -světlotechnika</t>
  </si>
  <si>
    <t>Zastupitelstvo kraje rozhodlo o profinancování a kofinancování projektu a o zahájení realizace dne 20.6.2013 usnesením č. 4/326. Vzhledem k administrativním průtahům v rámci výběrového řízení na zhotovitele stavby (veřejná zakázka byla opakována) došlo k posunu termínu pro předání staveniště, a to na konec října 2014. S ohledem na platební podmínky sjednané ve smlouvě o dílo byly výdaje za stavební práce provedené v měsících listopadu a prosinci hrazeny počátkem roku  2015. Nevyčerpané finanční prostředky byly převedeny do rozpočtu roku 2015 na základě usnesení rady kraje č. 61/4739 ze dne 3.2.2015.</t>
  </si>
  <si>
    <t>Zastupitelstvo kraje rozhodlo o profinancování a kofinancování projektu a o zahájení realizace dne 25.7.2013 usnesením č. 5/398. Z důvodu administrativně náročného průběhu výběrového řízení na zhotovitele stavby a rovněž časově náročného procesu hodnocení zakázky řídícím orgánem bylo přijato rozhodnutí (s ohledem na klimatické podmínky) o odložení zahájení stavebních prací z podzimu 2014 na jaro 2015. Nevyčerpané finanční prostředky na úhradu výdajů za výběrová řízení a část stavebních prací byly převedeny do rozpočtu roku 2015 na základě usnesení rady kraje č. 61/4739 ze dne 3.2.2015.</t>
  </si>
  <si>
    <t>Zastupitelstvo kraje rozhodlo o profinancování a kofinancování projektu a o zahájení realizace usnesením č. 5/398 ze dne 25.7.2013. Administrativně náročný průběh výběrového řízení na zhotovitele stavby způsobil zpoždění v termínu zahájení realizace stavebních prací. Z tohoto důvodu došlo k posunutí harmonogramu výdajů za stavbu do roku 2015. Nevyčerpané finanční prostředky byly převedeny do rozpočtu roku 2015 na základě usnesení rady kraje č. 61/4739 ze dne 3.2.2015.</t>
  </si>
  <si>
    <t>Zastupitelstvo kraje rozhodlo o profinancování a kofinancování projektu a o zahájení realizace usnesením č. 6/458 ze dne 19.9.2013. V důsledku administrativně náročného průběhu výběrového řízení na zhotovitele stavby a rovněž časově náročného procesu hodnocení zakázky řídícím orgánem bylo přijato rozhodnutí (s ohledem na obavy z nepříznivých klimatických podmínek) o odložení zahájení stavebních prací z podzimu 2014 na jaro 2015.  Úhrada výdajů za výběrová řízení a část stavebních výdajů proběhne až v roce 2015. Nevyčerpané finanční prostředky byly převedeny do rozpočtu roku 2015 na základě usnesení rady kraje č. 61/4739 ze dne 3.2.2015.</t>
  </si>
  <si>
    <t xml:space="preserve">Zastupitelstvo kraje rozhodlo o profinancování a kofinancování projektu a o zahájení realizace usnesením č. č. 6/458 ze dne 19.9.2013. V důsledku administrativně náročného průběhu výběrového řízení na zhotovitele stavby došlo k posunu v harmonogramu realizace stavebních prací. Z výše uvedených důvodů budou výdaje za výběrová řízení v souladu se sjednanými platebními podmínkami hrazeny v roce 2015. Nevyčerpané finanční prostředky byly převedeny do rozpočtu roku 2015 na základě usnesení rady kraje č. 61/4739 ze dne 3.2.2015. </t>
  </si>
  <si>
    <t>Zastupitelstvo kraje rozhodlo o profinancování a kofinancování projektu a o zahájení realizace usnesením č. č. 8/693 ze dne 27.2.2014. V rámci projektu byla zpracována žádost o dotaci včetně všech povinných příloh a projekt byl po předložení do příslušné výzvy doporučen řídícím orgánem k financování. Vzhledem k delšímu procesu vyhodnocování projektu a také mírnému skluzu v rámci výběrového řízení byla část výdajů za zajištění výběrového řízení přesunuta do roku 2015. Nevyčerpané finanční prostředky byly převedeny do rozpočtu roku 2015 na základě usnesení rady kraje č. 61/4739 ze dne 3.2.2015.</t>
  </si>
  <si>
    <t>Zastupitelstvo kraje rozhodlo o profinancování a kofinancování projektu a o zahájení realizace usnesením č. 9/799 ze dne 24.4.2014. V rámci projektu byla zpracována žádost o poskytnutí dotace a následně předložena do příslušné výzvy Operačního programu ROP NUTS II Moravskoslezsko 2007 – 2013. Výběrové řízení na zhotovitele stavby nebylo ukončeno, a proto  s ohledem na sjednané platební podmínky s externí právní firmou došlo k přesunu výdajů za výběrová řízení na počátek roku 2015. Nevyčerpané finanční prostředky byly převedeny do rozpočtu roku 2015 na základě usnesení rady kraje č. 61/4739 ze dne 3.2.2015.</t>
  </si>
  <si>
    <t>Zastupitelstvo kraje rozhodlo o profinancování a kofinancování projektu a o zahájení realizace usnesením č. 9/799 ze dne 24.4.2014. V rámci projektu byla zpracována žádost o poskytnutí dotace a následně předložena do příslušné výzvy Operačního programu ROP NUTS II Moravskoslezsko 2007 – 2013. Výběrové řízení na zhotovitele stavby nebylo dosud ukončeno, a proto s ohledem na sjednané platební podmínky s externí právní firmou došlo k přesunu výdajů za výběrová řízení na počátek roku 2015. Nevyčerpané finanční prostředky byly převedeny do rozpočtu roku 2015 na základě usnesení rady kraje č. 61/4739 ze dne 3.2.2015.</t>
  </si>
  <si>
    <t>Zastupitelstvo kraje rozhodlo o profinancování a kofinancování projektu a o zahájení realizace usnesením č. 11/952 ze dne 11.9.2014. V rámci projektu byla zpracována žádost o poskytnutí dotace a následně předložena do příslušné výzvy v rámci Operačního programu ROP NUTS II Moravskoslezsko 2007 – 2013.  Přijetí projektu k financování je očekáváno v roce 2015. Z důvodů nepřiznivých klimatických podmínek  došlo k mírnému zpoždění probíhajících stavebních prací. S ohledem na platební podmínky sjednané se zhotovitelem stavby bylo čerpání části stavebních výdajů přesunuto na počátek roku 2015. Nevyčerpané finanční prostředky byly převedeny do rozpočtu roku 2015 na základě usnesení rady kraje č. 60/4684 ze dne 13.1.2015.</t>
  </si>
  <si>
    <t xml:space="preserve">Zastupitelstvo kraje rozhodlo o profinancování a kofinancování projektu a o zahájení realizace usnesením č. 11/952 ze dne 11.9.2014. V rámci projektu byla zpracována žádost o poskytnutí dotace a následně předložena do příslušné výzvy v rámci Operačního programu ROP NUTS II Moravskoslezsko 2007 – 2013.  Přijetí projektu k financování je očekáváno v roce 2015. Z důvodů nepřiznivých klimatických podmínek  došlo k mírnému zpoždění probíhajících stavebních prací. S ohledem na platební podmínky sjednané se zhotovitelem stavby bylo čerpání části stavebních výdajů přesunuto na počátek roku 2015. Nevyčerpané finanční prostředky byly převedeny do rozpočtu roku 2015 na základě usnesení rady kraje č. 60/4684 ze dne 13.1.2015. </t>
  </si>
  <si>
    <t>O profinancování a kofinancování projektu rozhodlo zastupitelstvo kraje usnesením č. 25/2287 ze dne 25.9.2008 a o zahájení realizace dne 18.2.2009 usnesením č. 3/96. Moravskoslezský kraj je hlavním přeshraničním partnerem projektu. Dne 30.12.2014 obdržel na účet dotaci pro partnera projektu Správa silnic Moravskoslezského kraje ve výši 15.928,08 EUR. Tyto dotační prostředky byly partnerovi přeposlány v lednu 2015. Nevyčerpané finanční prostředky byly převedeny do rozpočtu roku 2015 na základě usnesení rady kraje č. 60/4684 ze dne 13.1.2015.</t>
  </si>
  <si>
    <t>Rekonstrukce úseku silnice Bílá - Klokočov - Turzovka</t>
  </si>
  <si>
    <t>Rekonstrukce cest mezi MSK a ŽSK</t>
  </si>
  <si>
    <t>sloučená</t>
  </si>
  <si>
    <t>Usnesením zastupitelstva kraje č. 7/519 ze dne 19. 12. 2013 byl stanoven závazný ukazatel organizaci Správa silnic Moravskoslezského kraje, p.o. Finanční prostředky nebyly v roce 2014 zcela vyčerpány z důvodu průtahů v majetkoprávní přípravě dvou staveb (Silnice II/478 Ostrava ulice Mostní I. etapa, Nové vedení trasy silnice III/4848, ul. Palkovická, Frýdek-Místek), které jsou řešeny vyvlastňovacím řízením. Vzhledem k jeho složitosti, zákonným lhůtám a předpokládaným průtahům (odvolání) nedošlo v roce 2014 k úhradě nákladů spojených s nabytím těchto pozemků. Nevyčerpané finanční prostředky byly převedeny do rozpočtu roku 2015 na základě usnesení rady kraje č. 61/4739 ze dne 3.2.2015.</t>
  </si>
  <si>
    <t>PŘEHLED VÝDAJŮ V ODVĚTVÍ KRIZOVÉHO ŘÍZENÍ V ROCE 2014</t>
  </si>
  <si>
    <t xml:space="preserve">Realizace koncepce ochrany obyvatel kraje - příprava na mimořádné situace </t>
  </si>
  <si>
    <t xml:space="preserve">Zajištění činnosti krizového štábu </t>
  </si>
  <si>
    <t>Úspora finančních prostředků vznikla z důvodu nižších požadavků členů bezpečnostní rady a krizového štábu na nákup ochranných prostředků a nižším čerpáním prostředků určených na pohoštění.</t>
  </si>
  <si>
    <t xml:space="preserve">Odborná příprava orgánů krizového řízení </t>
  </si>
  <si>
    <t xml:space="preserve">Nevyčerpané finanční prostředky představují úsporu na položce nájemné, kde bylo v souvislosti s uskutečněným školením pracovníků krizového řízení obcí s rozšířenou působností a pověřených obcí fakturováno nižší nájemné než bylo předpokládáno a současně nevyvstala potřeba nákupu drobného materiálu v rámci uvedeného školení ani v rámci přípravy členů stálé pracovní skupiny krizového štábu kraje.   </t>
  </si>
  <si>
    <t xml:space="preserve">Pořízení techniky pro Hasičský záchranný sbor Moravskoslezského kraje </t>
  </si>
  <si>
    <t>Rada kraje usnesením č. 51/3955 ze dne 11.9.2014 rozhodla o pořízení dvou technických protiplynových automobilů pro Hasičský záchranný sbor Moravskoslezského kraje. S ohledem na termín dodání a platební podmínky uvedené ve smlouvě byly nevyčerpané finanční prostředky ve výši 3.526 tis. Kč usnesením č. 61/4739 ze dne 3.2.2015 zapojeny do rozpočtu roku 2015.</t>
  </si>
  <si>
    <t xml:space="preserve">Mezinárodní spolupráce v oblasti požární ochrany a integrovaného záchranného systému </t>
  </si>
  <si>
    <t xml:space="preserve">Ověřování připravenosti Integrovaného záchranného systému </t>
  </si>
  <si>
    <t xml:space="preserve">Ostatní výdaje v odvětví krizového řízení </t>
  </si>
  <si>
    <t xml:space="preserve">Zabezpečení technické podpory pro Integrované bezpečnostní centrum Moravskoslezského kraje </t>
  </si>
  <si>
    <t>SR - Neinvestiční transfery krajům z rozpočtu MV - GŘ HZS ČR  podle § 27 zákona č. 133/1985 Sb., o požární ochraně, pro jednotky sborů dobrovolných hasičů obcí a měst na rok 2014</t>
  </si>
  <si>
    <t>Nevyčerpané finanční prostředky představují vratku do státního rozpočtu v rámci finančního vypořádání dotací za rok 2014.</t>
  </si>
  <si>
    <t>ID - Účast členů sdružení na významných mezinárodních sportovních soutěžích hasičů (Sportovní klub Hasičského záchranného sboru Moravskoslezského kraje o.s.)</t>
  </si>
  <si>
    <t>ID - Rekonstrukce hasičské stanice v Bohumíně na ulici Čs. Armády 1141 (Česká republika - Hasičský záchranný sbor Moravskoslezského kraje)</t>
  </si>
  <si>
    <t>ID - Oprava hasičské klubovny (Obec Roudno)</t>
  </si>
  <si>
    <t>Finanční prostředky byly účelově určeny na doplnění technologie vzduchotechniky, instalaci zařízení pro měření dodávky spotřeby pohonných hmot dieselagregátu a zajištění lokalizace tísňových volání z mobilních telefonů s předpokládanými náklady ve výši 1.620 tis. Kč. V průběhu roku 2014 došlo k úhradě díla "Lokalizace tísňových volání z mobilních telefonů". Dále proběhlo zadávací řízení na výběr zhotovitele stavby na doplnění technologie vzduchotechniky a instalaci pro měření dodávky spotřeby pohonných hmot dieselagregátu. Realizace byla zahájena v listopadu 2014. Převzetí hotového díla proběhlo 19.12.2014. S ohledem na ukončení  termínu realizace stavby a platební podmínky vyplývající z uzavřené smlouvy o dílo byly usnesením rady kraje č. 60/4684 ze dne 13.1.2015 nevyčerpané finanční prostředky ve výši 990 tis. Kč zapojeny do rozpočtu roku 2015 na úhradu závazku vyplývající z uzavřené smlouvy o dílo.</t>
  </si>
  <si>
    <t>Zastupitelstvo kraje rozhodlo profinancovat a kofinancovat projekt usnesením č. 40/3027 ze dne 8.4.2014. Z důvodu prodloužení procesu realizace veřejné zakázky byly nevyčerpané finanční prostředky zapojeny do rozpočtu roku 2015 na základě usnesení rady kraje č. 61/4739 ze dne 3.2.2015.</t>
  </si>
  <si>
    <t>Zastupitelstvo kraje rozhodlo profinancovat a kofinancovat projekt usnesením č. 40/3027 ze dne 8.4.2014. Z důvodu prodloužení procesu realizace veřejné zakázky byly nevyčerpané finanční zapojeny do rozpočtu roku 2015 na základě usnesení rady kraje č. 61/4739 ze dne 3.2.2015.</t>
  </si>
  <si>
    <t>Zastupitelstvo kraje rozhodlo profinancovat a kofinancovat projekt usnesením č. 5/397 ze dne 25.7.2013. Z důvodu zdlouhavé kontroly veřejné zakázky na zhotovitele stavby ze strany řídícího orgánu došlo ke zpoždění termínu zahájení stavby (konec října 2014). S ohledem na platební podmínky uvedené ve smlouvě o dílo neproběhlo čerpání stavebních výdajů vyplývajících z fakturace v závěrečných měsících roku 2014, ale až v průběhu roku 2015. Nevyčerpané finanční prostředky byly zapojeny do rozpočtu roku 2015 na základě usnesení rady kraje č. 61/4739 ze dne 3.2.2015.</t>
  </si>
  <si>
    <t>Zastupitelstvo kraje rozhodlo profinancovat a kofinancovat projekt usnesením č. 7/601 ze dne 19.12.2013. Dle harmonogramu realizace projektu mělo dojít k započetí stavebních prací v září, nicméně v důsledku zdlouhavého procesu výběrového řízení na zhotovitele stavby a rovněž časově náročného procesu hodnocení zakázky řídícím orgánem došlo k několikaměsíčnímu posunu v zahájení stavebních prací. Z uvedených důvodů byla část výdajů za výběrová řízení a stavební práce přesunuta do roku 2015. Nevyčerpané finanční prostředky byly zapojeny usnesením rady kraje č. 61/4739 ze dne 3.2.2015 do rozpočtu kraje na rok 2015.</t>
  </si>
  <si>
    <t>Zastupitelstvo kraje rozhodlo profinancovat a kofinancovat projekt usnesením č. 8/694 ze dne 27.2.2014. V důsledku zdlouhavého procesu výběrového řízení na zhotovitele stavby a rovněž časově náročného procesu hodnocení zakázky řídícím orgánem došlo k předání staveniště až v prosinci 2014. Toto několikaměsíční zpoždění oproti harmonogramu realizace projektu vedlo k přesunu čerpání stavebních výdajů do roku 2015. Nevyčerpané finanční prostředky byly zapojeny usnesením rady kraje č. 61/4739 ze dne 3.2.2015 do rozpočtu kraje na rok 2015.</t>
  </si>
  <si>
    <t>Zastupitelstvo kraje rozhodlo profinancovat a kofinancovat projekt usnesením č. 40/3027 ze dne 8.4.2014. Z důvodu prodloužení procesu realizace veřejné zakázky byly nevyčerpané finanční prostředky zapojeny usnesením rady kraje č. 61/4739 ze dne 3.2.2015 do rozpočtu kraje na rok 2015.</t>
  </si>
  <si>
    <t>CHEMICKÝ MONITORING – CHEMON</t>
  </si>
  <si>
    <t>Zastupitelstvo kraje rozhodlo o profinancování a kofinancování projektu usnesením č. 25/2236 dne 5.9.2012. Dle nařízení řídícího orgánu proběhlo jednání o přesunu finančních prostředků alokovaných v roce 2014 do roku 2015. Kraj obdržel kladné stanovisko Státního fondu životního prostředí a začátkem roku 2015 proběhla realizace projektu vč. úhrady. Nevyčerpané finanční prostředky byly zapojeny usnesením rady kraje č. 60/4684 ze dne 13.1.2015 do rozpočtu roku 2015.</t>
  </si>
  <si>
    <t>PŘEHLED VÝDAJŮ V ODVĚTVÍ KULTURY V ROCE 2014</t>
  </si>
  <si>
    <t>Program rozvoje muzejnictví v Moravskoslezském kraji</t>
  </si>
  <si>
    <t>Nevyčerpané prostředky byly způsobeny nižšími skutečnými náklady na zajištění účasti Moravskoslezského kraje na veletrhu Památky 2014, než se předpokládalo (úspora při nákupu občerstvení).</t>
  </si>
  <si>
    <t>Cena hejtmana Moravskoslezského kraje</t>
  </si>
  <si>
    <t>Odměny obyvatelstvu (archeologické nálezy)</t>
  </si>
  <si>
    <t>Nevyčerpané prostředky představovaly rezervu na odměny obyvatelstvu pro případ archeologického nálezu, k takové situaci nedošlo.</t>
  </si>
  <si>
    <t>Propagace a publicita kraje v odvětví kultury</t>
  </si>
  <si>
    <t>Technická údržba, podpora a služby k software v odvětví kultury</t>
  </si>
  <si>
    <t>Nevyčerpané finanční prostředky představují úsporu v souvislosti s veřejnou zakázkou, kdy dodavatel nabídl nižší cenu, než bylo předpokládáno.</t>
  </si>
  <si>
    <t>ID - Celostátní pěvecký festival "Nad oblaky aneb Každý může být hvězdou" (Pro Mancus, o.p.s.)</t>
  </si>
  <si>
    <t>ID - "VI. setkání opuštěných a handicapovaných dětí MSK" (Fond pro opuštěné a handicapované děti a mládež)</t>
  </si>
  <si>
    <t>ID - "Výměna osvětlení včetně rozvodu elektrické energie a rozvodu vodovodního potrubí v Národopisném areálu v Dolní Lomné" (Matice slezská, místní odbor v Dolní Lomné)</t>
  </si>
  <si>
    <t>Příspěvek na provoz (Moravskoslezská vědecká knihovna v Ostravě, příspěvková organizace)</t>
  </si>
  <si>
    <t>Příspěvek na provoz (Galerie výtvarného umění v Ostravě, příspěvková organizace)</t>
  </si>
  <si>
    <t>Příspěvek na provoz (Těšínské divadlo Český Těšín, příspěvková organizace)</t>
  </si>
  <si>
    <t>Příspěvek na provoz (Muzeum Těšínska, příspěvková organizace)</t>
  </si>
  <si>
    <t>Příspěvek na provoz (Muzeum Beskyd Frýdek-Místek, příspěvková organizace)</t>
  </si>
  <si>
    <t>Příspěvek na provoz (Muzeum v Bruntále, příspěvková organizace.)</t>
  </si>
  <si>
    <t>Příspěvek na provoz (Muzeum Novojičínska, příspěvková organizace)</t>
  </si>
  <si>
    <t>Příspěvek na provoz - účelově určený na odpisy - příspěvkové organizace v odvětví kultury</t>
  </si>
  <si>
    <t xml:space="preserve">Podpora akcí v oblasti kultury pro občany se zdravotním postižením - příspěvkové organizace v odvětví kultury  </t>
  </si>
  <si>
    <t>Nákup a ochrana knihovního fondu a nákup licencí k databázím (Moravskoslezská vědecká knihovna v Ostravě, příspěvková organizace)</t>
  </si>
  <si>
    <t>Kulturní akce krajského a nadregionálního významu v příspěvkových organizacích MSK  (Těšínské divadlo Český Těšín, příspěvková organizace)</t>
  </si>
  <si>
    <t>Program rozvoje muzejnictví v Moravskoslezském kraji - příspěvkové organizace v odvětví kultury</t>
  </si>
  <si>
    <t>Regionální funkce knihoven  (Moravskoslezská vědecká knihovna v Ostravě, příspěvková organizace)</t>
  </si>
  <si>
    <t>SR - Program státní podpory profesionálních divadel a stálých profesionálních symfonických orchestrů a pěveckých sborů (Těšínské divadlo Český Těšín, příspěvková organizace)</t>
  </si>
  <si>
    <t>SR - Kulturní aktivity ((Muzeum Těšínska, příspěvková organizace, Muzeum Novojičínska, příspěvková organizace)</t>
  </si>
  <si>
    <t>Přístavba Domu umění – Galerie 21. století (Galerie výtvarného umění v Ostravě, příspěvková organizace)</t>
  </si>
  <si>
    <t>Finanční prostředky v roce 2014 byly vyčleněny na zpracování projektové dokumentace, inženýrskou činnost a úhradu faktury za připojení odběrného elektrického zařízení k distribuční soustavě. V roce 2014 probíhalo majetkové vypořádání pozemků. Majetkové smlouvy se dosud nepodařilo uzavřít se všemi subjekty. V roce 2015 bude pokračovat příprava projektové dokumentace a příprava veřejné zakázky na výběr zhotovitele stavby. Z tohoto důvodu byly na úhradu projektové dokumentace a dalších uzavřených závazků usnesením rady kraje č. 61/4739 ze dne 3.2.2015 nevyčerpané finanční prostředky ve výši 3.999 tis. Kč zapojeny do rozpočtu roku 2015.</t>
  </si>
  <si>
    <t>Akce byla schválena usnesením zastupitelstva kraje č. 16/1350 ze dne 22.12.2010. Stavba byla zahájena dne 28.6.2012 předáním staveniště vybranému zhotoviteli - společnosti VOKD a.s. Tento zhotovitel stavbu nakonec z důvodu svého úpadku nedokončil a 15.8.2014 byla převzata nedokončená část stavby. Nedočerpané prostředky budou použity na dokončení akce. Bude proveden výběr nového zhotovitele stavby, který zajistí dostavbu zbylé části stavby, kterou nedokončila před úpadkem společnost VOKD, a.s., a zároveň budou odstraněny následky škodní události ze srpna roku 2013. Z tohoto důvodu byly usnesením rady kraje č. 61/4739 ze dne 3.2.2015 převedeny nevyčerpané finanční prostředky ve výši  21.739 tis. Kč do rozpočtu roku 2015.</t>
  </si>
  <si>
    <t>Akce byla ukončena v roce 2014. V závěru stavby byla se zhotovitelem uzavřena dohoda o narovnání řešící snížení ceny díla o práce, které nebylo potřeba realizovat. V rámci celé akce vznikla úspora ve výši 439 tis. Kč.</t>
  </si>
  <si>
    <t>Reprodukce majetku v odvětví kultury realizovaná ze státního rozpočtu - Obnova  národní kulturní památky - zámek č.p. 1 (Muzeum v Bruntále, příspěvková organizace)</t>
  </si>
  <si>
    <t>Zastupitelstvo kraje rozhodlo o profinancování a kofinancování projektu usnesením č. 8/746 ze dne 18.11.2009. V rámci projektu došlo ke zpoždění v souvislosti s projektovou dokumentací (průtahy při vyřizování stavebního povolení z důvodů nedořešených majetkových vztahů vlastníků dotčených pozemků), jehož důsledkem je i posun v harmonogramu realizace projektu do roku 2015. Vzhledem k nastaveným platebním podmínkám byly finanční prostředky převedeny k využití v roce 2015, a to usnesením č. 61/4739 ze dne 3.2.2015.</t>
  </si>
  <si>
    <t>Revitalizace zámku ve Frýdku včetně obnovy expozice </t>
  </si>
  <si>
    <t>ukončena příprava</t>
  </si>
  <si>
    <t>Projekt byl zastupitelstvem kraje schválen k přípravě usnesením č. 25/2198 ze dne 25.9.2008. V průběhu přípravných prací došlo ke změně priorit a příprava projektů byla pozastavena. Dle smluvních podmínek na zpracování projektové dokumentace byla uplatněna pozastávka, jejíž uvolnění bude možné až v roce 2015. Finanční prostředky byly převedeny do rozpočtu roku 2015 usnesením č. 61/4739 ze dne 3.2.2015.</t>
  </si>
  <si>
    <t>Zastupitelstvo kraje rozhodlo o profinancování a kofinancování a o zahájení realizace projektu dne 21.3.2013 usnesením č. 3/197. V souladu s metodikou poskytovatele dotace a s kontrolou veřejných zakázek došlo ke zrušení výběru nejvhodnější nabídky na zhotovitele stavby. Z důvodu nově vyhlášené veřejné zakázky na zhotovitele stavby byla realizace a s tím související finanční plnění přesunuto do roku 2015, a to usnesením č. 61/4739 ze dne 3.2.2015.</t>
  </si>
  <si>
    <t>PŘEHLED VÝDAJŮ V ODVĚTVÍ PREZENTACE KRAJE A EDIČNÍHO PLÁNU V ROCE 2014</t>
  </si>
  <si>
    <t>Ediční plán</t>
  </si>
  <si>
    <t>Nedočerpané finanční prostředky představují úsporu vzniklou objednáním nižšího počtu publikací ve srovnání s plánem a dále pak zrušení vydání publikace "Informační leták o pečující osoby" odvětvovým odborem. Dalším faktorem majícím vliv na úsporu jsou nižší výdaje na nákup autorských fotografií, které se využívají v publikacích v rámci Edičního plánu.</t>
  </si>
  <si>
    <t>Propagace kraje a prezentační předměty</t>
  </si>
  <si>
    <t>Požadavky jednotlivých odborů krajského úřadu a dalších žadatelů o prezentační předměty byly nižší, než bylo předpokládáno.</t>
  </si>
  <si>
    <t xml:space="preserve">Realizace komunikační strategie </t>
  </si>
  <si>
    <t>Nevyčerpané finanční prostředky byly určeny na pokrytí výdajů v souvislosti s realizací komunikační strategie na základě uzavřených víceletých smluv a objednávek. Usnesením rady kraje č. 60/4684 ze dne 13.1.2015 byly nevyčerpané finanční prostředky zapojeny do rozpočtu kraje na rok 2015.</t>
  </si>
  <si>
    <t xml:space="preserve">Jednotný vizuální styl Moravskoslezského kraje </t>
  </si>
  <si>
    <t>Nevyčerpané finanční prostředky představují úsporu vzniklou vysoutěžením veřejné zakázky na inovaci grafického design manuálu za nižší cenu, než bylo plánováno.</t>
  </si>
  <si>
    <t>Výdaje za služby, cestovné a pohoštění nebyly čerpány v plánované výši z důvodu neuskutečnění pracovních návštěv a delegací z partnerských regionů v Moravskoslezském kraji, zejména z Ruské federace a z Číny.</t>
  </si>
  <si>
    <t>Prezentace a propagace kraje v EU</t>
  </si>
  <si>
    <t xml:space="preserve">K významné úspoře došlo u zadávání analýz a studií v definovaných prioritních oblastech, které vypracovává  pro Moravskoslezský kraj evropské ekonomické zájmové sdružení Access EU! - EEIG. Dále pak se na úspoře finančních prostředků podílela neúčast kraje na akcích iniciovaných orgány Evropské unie v Bruselu (např. Czech Street Party, Open Days) a nevznikl požadavek na úhradu pohoštění u příležitosti uspořádání společných akcí partnerů v rámci Evropského seskupení pro územní spolupráci ESÚS TRITIA.  </t>
  </si>
  <si>
    <t>Příspěvky mezinárodním organizacím</t>
  </si>
  <si>
    <t>Ostatní výdaje v odvětví prezentace kraje</t>
  </si>
  <si>
    <t>Usnesením rady kraje č. 56/4359 ze dne 25.11.2014 bylo rozhodnuto o poskytnutí peněžitého daru na zhotovení vyšívaného praporu Československé obci legionářské. Smlouva byla podepsána koncem roku 2014. S ohledem na platební podmínky uvedené v darovací smlouvě byly finanční prostředky ve výši 30 tis. Kč zapojeny usnesením č. 60/4684 ze dne 13.1.2015 do rozpočtu kraje na rok 2015.</t>
  </si>
  <si>
    <t>ID - Projekt "Na kole dětem - sportovní projekt na podporu onkologicky nemocných dětí" (NA KOLE DĚTEM - nadační fond Josefa Zimovčáka)</t>
  </si>
  <si>
    <t>ID - Organizace oblastního kola dětské pěvecké soutěže "Festival Brána a Folkový kvítek" (Matlášková Andrea Mgr.)</t>
  </si>
  <si>
    <t>ID - Realizace závodu "Hyundai Perun SkyMarathon" (free.lepus.cz)</t>
  </si>
  <si>
    <t>ID - Vydání odborné lékařské publikace Intenzivní medicína (2010 -2014) (Galén, spol. s r.o.)</t>
  </si>
  <si>
    <t>ID - Realizace projektu "The Global Battle of the Bands" (GBOB CZ s.r.o.)</t>
  </si>
  <si>
    <t>ID - Krajské kolo projektu "Cena Ď v Moravskoslezském kraji 2015" (Richard Langer)</t>
  </si>
  <si>
    <t>Usnesením rady kraje č. 56/4359 ze dne 25.11.2014 bylo rozhodnuto o poskytnutí dotace na zajištění projektu "Cena Ď v Moravskoslezském kraji 2015" p. Langerovi. Smlouva o poskytnutí dotace byla podepsána koncem roku 2014. S ohledem na platební podmínky uvedené ve smlouvě byly finanční prostředky ve výši 10 tis. Kč zapojeny usnesením č. 60/4684 ze dne 13.1.2015 do rozpočtu kraje na rok 2015.</t>
  </si>
  <si>
    <t>ID - Vydání publikace "Pět proti gestapu" (MONTANEX a.s.)</t>
  </si>
  <si>
    <t>ID - Úhrada nákladů spojených s nájmem nebytových prostor na adrese Havlíčkovo nábřeží 2728/38, 702 00 Ostrava a s nájmem sálu za účelem pořádání slavnostního koncertu (Ostravský ruský dům)</t>
  </si>
  <si>
    <t>ID - Oslavy 100. výročí založení ČS legií v Moravskoslezském kraji (Československá obec legionářská)</t>
  </si>
  <si>
    <t>ID - Úhrada uznatelných nákladů spojených s účastí slečny Alexandry Volkmerové ve dnech 8. - 9. dubna 2014 ve Varšavě na akci "Diamenciki l Edycja" (NEMOROS s.r.o.)</t>
  </si>
  <si>
    <t>ID - "Cena za mimořádný přínos v oboru gerontologie" (DTO CZ, s.r.o.)</t>
  </si>
  <si>
    <t>ID - "XX. Setkání podnikatelů" (Česko-polská smíšená obchodní komora)</t>
  </si>
  <si>
    <t>ID - Úhrada režijních výdajů ústředí Vojenského sdružení rehabilitovaných AČR (VOJENSKÉ SDRUŽENÍ REHABILITOVANÝCH)</t>
  </si>
  <si>
    <t>ID - Vydání edice III. dílu "Hořké vzpomínání" (Moravskoslezský svaz Vojenských táborů nucených prací-Pomocné technické prapory, o. s.)</t>
  </si>
  <si>
    <t>ID - Soutěž na téma "Ostravsko-opavská operace" a putovní výstava "Mnichov - okupace - osvobození" (Český svaz bojovníků za svobodu, o.s.)</t>
  </si>
  <si>
    <t>PŘEHLED VÝDAJŮ V ODVĚTVÍ REGIONÁLNÍHO ROZVOJE V ROCE 2014</t>
  </si>
  <si>
    <t>Nedočerpané prostředky jsou určeny na poskytnutí druhých splátek dotací po předložení závěrečného vyúčtování a byly účelově převedeny do rozpočtu kraje roku 2015.</t>
  </si>
  <si>
    <t>Nedočerpané prostředky jsou určeny na poskytnutí druhých splátek dotací po předložení závěrečného vyúčtování a na poskytnutí dotací těm příjemcům, o kterých rozhodne zastupitelstvo kraje v roce 2015. Finanční prostředky byly účelově převedeny do rozpočtu kraje roku 2015.</t>
  </si>
  <si>
    <t>Nedočerpané prostředky jsou určeny na poskytnutí dotace na 1 projekt v rámci programu a budou poskytnuty po uzavření smlouvy o poskytnutí dotace. Finanční prostředky byly účelově převedeny do rozpočtu kraje roku 2015.</t>
  </si>
  <si>
    <t>Nedočerpané prostředky jsou určeny na poskytnutí druhých splátek dotací po předložení závěrečného vyúčtování a na poskytnutí dotací těm příjemcům, o kterých rozhodlo zastupitelstvo kraje v prosinci 2014. Finanční prostředky byly účelově převedeny do rozpočtu kraje roku 2015.</t>
  </si>
  <si>
    <t>Nedočerpané prostředky ve výši 6.518 tis. Kč jsou určeny na úhradu nákladů souvisejících s účastí kraje na investičních veletrzích EXPO REAL 2014 a MIPIM 2015, dále na poskytnutí individuálních dotací po předložení závěrečného vyúčtování dotací. Tyto prostředky byly účelově převedeny do rozpočtu kraje roku 2015, zbývající prostředky ve výši 2.721 tis. Kč představují úsporu u této akce.</t>
  </si>
  <si>
    <t>Nedočerpané prostředky ve výši 1.057 tis. Kč jsou určeny na poskytnutí 3. splátky dotace na projekt "Stezka technických atraktivit v MSK" a 2.splátky dotace na projekt "Destinační management MSK". Finanční prostředky byly účelově převedeny do rozpočtu kraje roku 2015.</t>
  </si>
  <si>
    <t>Členský poplatek za účast v zájmovém sdružení právnických osob Trojhalí Karolina</t>
  </si>
  <si>
    <t>Program podpory malých a středních podniků v Moravskoslezském kraji</t>
  </si>
  <si>
    <t>Nedočerpané prostředky ve výši 500 tis. Kč byly určeny na poskytnutí úvěru v rámci Programu podpory malých a středních podniků v Moravskoslezském kraji, od kterého zájemce o úvěr odstoupil. Do rozpočtu kraje roku 2015 byly převedeny prostředky ve výši 58 tis. Kč určené na hodnotitele projektů v rámci tohoto programu.</t>
  </si>
  <si>
    <t>Zabezpečení aktivit pracovních skupin tripartity pro řešení hospodářské a sociální situace Moravskoslezského kraje</t>
  </si>
  <si>
    <t>Nedočerpané finanční prostředky ve výši 296 tis. Kč souvisí s úhradou výdajů za vypracování právní analýzy rozvoje Letiště Leoše Janáčka ve vtahu k veřejné podpoře. S ohledem na termín plnění a platební podmínky byly tyto prostředky účelově převedeny do rozpočtu kraje roku 2015.</t>
  </si>
  <si>
    <t>Průmyslová zóna Nošovice</t>
  </si>
  <si>
    <t xml:space="preserve">Akce byla schválena usnesením ZK č. 15/1277/1 ze dne 21.6.2006. Jedná se o víceletou akci s termínem ukončení v roce 2015. Upravený rozpočet na rok 2014 činil 15.850 tis. Kč. V roce 2015 bude realizována přeložka vedení elektrické energie a budou dořešeny smlouvy týkající se věcných břemen. S ohledem na platební podmínky v uzavřených smlouvách byly usnesením rady kraje č. 61/4739 ze dne 3.2.2015 nevyčerpané finanční prostředky ve výši 4.400 tis. Kč zapojeny do rozpočtu roku 2015. </t>
  </si>
  <si>
    <t xml:space="preserve">Akce byla schválena usnesením ZK č. 7/519 ze dne 19.12.2013. Upravený rozpočet na rok 2014 činil 31.000 tis. Kč. Nevyčerpané finanční prostředky ve výši 2.655 tis. Kč byly usnesením rady kraje č. 61/4739 ze dne 3.2.2015 účelově převedeny do rozpočtu roku 2015 na dofinancování. Jedná se o poskytnutí účelové dotace Slezské diakonii na rekonstrukci nově pořizovaného objektu pro výkon své činnosti. Původní objekt se nachází v lokalitě budoucí průmyslové zóny Nad Barborou a je součástí plánovaného výkupu nemovitostí v rámci výstavby průmyslové zóny. S ohledem na standardní podmínky dotačních smluv se předpokládá, že finanční prostředky budou vyplaceny příjemci až v roce 2015. </t>
  </si>
  <si>
    <t>ID - Rekonstrukce společenského, kulturního a sportovního areálu v obci Kyjovice (obec Kyjovice)</t>
  </si>
  <si>
    <t>ID - Propagace obce spojená se získáním titulu „Vesnice roku 2013" (Obec Jeseník nad Odrou)</t>
  </si>
  <si>
    <t>ID - Pořízení mobilního bazénového zvedáku včetně příslušenství (FREE WILL, o.s.)</t>
  </si>
  <si>
    <t>ID - Pořízení tréninkových a ochranných pomůcek (Český svaz Wa-te jitsu do a bojových umění, o.s.)</t>
  </si>
  <si>
    <t>ID - Pořízení sportovního oblečení (TJ Dolní Lomná)</t>
  </si>
  <si>
    <t>ID - Odstranění havarijního stavu opěrné zdi podél komunikace III/01151 (obec Dolní Lomná)</t>
  </si>
  <si>
    <t>ID - BarCamp Ostrava 2014 (Moravio, s.r.o.)</t>
  </si>
  <si>
    <t>ID - Projekt "Stanovení hladiny vitamínů rozpustných v tucích a hladiny antioxidačních enzymů u dětských pacientů s diagnózou Crohnova nemoc, Celiakie a Ulcerózní kolitidou" (Ostravská univerzita v Ostravě)</t>
  </si>
  <si>
    <t>ID - Vyhotovení sborníků k 40. výročí otevření budovy základní školy Jablunkov, Lesní 190 (Základní škola Jablunkov, Lesní 190, příspěvková organizace)</t>
  </si>
  <si>
    <t>ID - Mistrovství České a Slovenské republiky ADCC 2014 (Oddíl bojových umění Doubrava - H.P. Martial Gym, o.s.)</t>
  </si>
  <si>
    <t>Nečerpané prostředky jsou určeny na poskytnutí dotace po předložení závěrečného vyúčtování stanoveného do 28.2.2015, byly účelově převedeny do rozpočtu kraje roku 2015.</t>
  </si>
  <si>
    <t>ID - Pořádání soutěže ve zpěvu harckých kanárů (Český svaz chovatelů - základní organizace Třinec 1)</t>
  </si>
  <si>
    <t>ID - Sportovní činnost ČSWABU (Český svaz Wa-te jitsu do a bojových umění, o.s.)</t>
  </si>
  <si>
    <t>Nečerpané prostředky jsou určeny na poskytnutí dotace po předložení závěrečného vyúčtování stanoveného do 30.7.2015, byly účelově převedeny do rozpočtu kraje roku 2015.</t>
  </si>
  <si>
    <t>ID - Znovuobnovení vrtu Písek - P1 a provedení čerpací zkoušky (obec Písek)</t>
  </si>
  <si>
    <t>Nečerpané prostředky jsou určeny na poskytnutí dotace na základě smlouvy, která bude uzavřena po předložení investičního záměru včetně časového harmonogramu a finančního plánu projektu (do 28.2.2015), prostředky byly účelově převedeny do rozpočtu kraje roku 2015.</t>
  </si>
  <si>
    <t>Reprodukce majetku v odvětví regionálního rozvoje</t>
  </si>
  <si>
    <t>Finanční prostředky byly určeny na zpracování propagačního spotu - představení investičních příležitostí kraje pro korejské investory. K realizaci spotu nedošlo a prostředky ve výši 200 tis. Kč byly určeny na úhradu souboru dat a kartogramů "Typologie území ČR". Tyto prostředky byly převedeny do rozpočtu kraje roku 2015, zbývající prostředky ve výši 450 tis. Kč představují úsporu v rámci akce.</t>
  </si>
  <si>
    <t>Šance pro Moravskoslezský kraj – Vzdělaní lidé a připravený venkov</t>
  </si>
  <si>
    <t>Zastupitelstvo kraje rozhodlo o profinancování a kofinancování projektu usnesením č. 11/960 ze dne 11.9.2014. Na konci roku 2014 obdržel kraj dotaci, která je určena k financování aktivit projektu i v roce 2015, a proto byly nevyčerpané finanční prostředky zapojeny do rozpočtu roku 2015 na základě usnesení č. 60/4684 ze dne 13.1.2015.</t>
  </si>
  <si>
    <t>Zastupitelstvo kraje schválilo profinancování a kofinancování projektu dne 21.9.2011 usnesením č. 21/1764. V roce 2014 obdržel kraj dotaci v celkové výši 1.837.475,53 Kč. Nevyčerpané prostředky jsou určeny na aktivity projektu v roce 2015, proto byly zapojeny do rozpočtu roku 2015 na základě usnesení rady kraje č. 60/4684 ze dne 13.1.2015.</t>
  </si>
  <si>
    <t>Zastupitelstvo kraje schválilo profinancování a kofinancování projektu dne 19.12.2013 usnesením č. 7/592. Prostředky ve výši 21 tis. Kč určené na úhradu platů a povinných pojistných odvodů za měsíc prosinec 2014 byly účelově převedeny do rozpočtu kraje 2015.</t>
  </si>
  <si>
    <t>Zastupitelstvo kraje rozhodlo o profinancování a kofinancování projektu a o zahájení realizace projektu usnesením č. 25/2234 ze dne dne 5.9.2012. Vzhledem ke změně harmonogramu projektu z důvodu pozdního schválení žádosti ze strany řídícího orgánu bylo nutné některé aktivity projektu přesunout do roku 2015. Z tohoto důvodu byly nevyčerpané finanční prostředky zapojeny do rozpočtu roku 2015 na základě usnesení rady kraje č. 60/4684 ze dne 13.1.2015.</t>
  </si>
  <si>
    <t>Projekty připravované k dočerpání finanční alokace Regionálního operačního programu NUTS II Moravskoslezsko</t>
  </si>
  <si>
    <t>Rada kraje vyčlenila finanční prostředky na tuto akci usnesením č. 40/2964 ze dne 8.4.2014. Z této akce byly finanční prostředky průběžně převáděny na přípravu a realizaci konkrétních projektů.</t>
  </si>
  <si>
    <t>Nové programové období 2014+</t>
  </si>
  <si>
    <t xml:space="preserve">Prostředky ve výši 500 tis. Kč určené na expertní poradenství v propagačních aktivitách v oblasti investičních příležitostí a podpory podnikání v kraji, týkající se programovacího období EU 2014 – 2020, byly účelově převedeny do rozpočtu kraje na rok 2015. </t>
  </si>
  <si>
    <t>Prostředky na přípravu projektů</t>
  </si>
  <si>
    <t>Jedná se o nevyčerpané prostředky určené na přípravu projektů. Tyto prostředky představují rezervu, aby bylo možné v průběhu roku v případě získání finančního zdroje adekvátně reagovat na následnou přípravu. Až v okamžiku, kdy orgány kraje schválí zahájení přípravy projektu, stávají se výdajem daného projektu (nikoli této akce). Nevyčerpané finančního prostředky představují neúčelovou úsporu rozpočtu za rok 2014.</t>
  </si>
  <si>
    <t>PŘEHLED VÝDAJŮ V ODVĚTVÍ CESTOVNÍHO RUCHU V ROCE 2014</t>
  </si>
  <si>
    <t>Nedočerpané prostředky jsou určeny na poskytnutí druhých splátek dotací po předložení závěrečného vyúčtování, byly účelově převedeny do rozpočtu kraje roku 2015.</t>
  </si>
  <si>
    <t>Nedočerpané prostředky jsou určeny na poskytnutí individuálních dotací po předložení závěrečného vyúčtování, účelově byly převedeny do rozpočtu kraje roku 2015.</t>
  </si>
  <si>
    <t>Založení a zajištění provozu nové incomingové společnosti (s.r.o.)</t>
  </si>
  <si>
    <t>Nedočerpané prostředky jsou určené na 2. splátku dotace po předložení závěrečného vyúčtování stanoveného do 31.1.2016, byly účelově převedeny do rozpočtu kraje roku 2015.</t>
  </si>
  <si>
    <t>Nedočerpané prostředky jsou určeny na úhradu sportovních akcí a veletrhů cestovního ruchu smluvně zajištěných v roce 2014, byly účelově převedeny do rozpočtu kraje roku 2015.</t>
  </si>
  <si>
    <t>Hipostezky v MSK</t>
  </si>
  <si>
    <t>Nedočerpané prostředky jsou určeny na úhradu nájemného z pozemků využívaných pro singltreky v katastru obce Bílá a byly účelově převedeny do rozpočtu kraje roku 2015.</t>
  </si>
  <si>
    <t>Nedočerpané prostředky jsou určeny na poskytnutí dotace ve dvou splátkách, po předložení průběžného vyúčtování a závěrečného vyúčtování projektu stanoveného do 31.10.2015, byly účelově převedeny do rozpočtu kraje roku 2015.</t>
  </si>
  <si>
    <t>Propagace MS v hokeji 2015</t>
  </si>
  <si>
    <t>Nečerpané prostředky jsou určeny na marketingové aktivity zaměřené na propagaci kraje v rámci hokejového mistroství světa, které se bude konat v květnu 2015 a byly účelově převedeny do rozpočtu kraje roku 2015.</t>
  </si>
  <si>
    <t>Prezentace kraje na výstavě EXPO 2015</t>
  </si>
  <si>
    <t>Nedočerpané prostředky jsou určeny na zajištění prezentace kraje na Všeobecné světové výstavě EXPO 2015 v Miláně v prostorách pavilónu České republiky a byly účelově převedeny do rozpočtu kraje roku 2015.</t>
  </si>
  <si>
    <t>Služby pro informační systém Beskydská a Jesenická magistrála</t>
  </si>
  <si>
    <t>Nevyčerpané finanční prostředky představují úsporu vzniklou neobjednáním služeb pro Jesenickou magistrálu z důvodu posunutí termínu realizace této akce.</t>
  </si>
  <si>
    <t>ID - Hrčavské ostatky (obec Hrčava)</t>
  </si>
  <si>
    <t>ID - Podpora rozšíření výstavní expozice železničního muzea (Železniční muzeum moravskoslezské, o.p.s.)</t>
  </si>
  <si>
    <t>ID - Vydání publikace pod pracovním názvem "Kapitoly z historie severní Moravy a Slezska" (JAVOR Morava s.r.o.)</t>
  </si>
  <si>
    <t>Nečerpané prostředky jsou určeny na poskytnutí dotace po předložení závěrečného vyúčtování stanoveného do 30.1.2015, byly účelově převedeny do rozpočtu kraje roku 2015.</t>
  </si>
  <si>
    <t>ID - 10. výročí otevření Slezskoostravského hradu (Ostravské výstavy, a.s.)</t>
  </si>
  <si>
    <t>ID - Lesní slavnost Lapků z Drakova 2014 (Spolek Přátelé Vrbenska)</t>
  </si>
  <si>
    <t>ID - Podpora činností KČT (Klub českých turistů )</t>
  </si>
  <si>
    <t>ID - Military centrum (Sdružení vojenské historie Těšínského Slezska)</t>
  </si>
  <si>
    <t>ID - Rekonstrukce skautské mohyly Ivančena (Junák - svaz skatů a skautek ČR, Moravskoslezský kraj)</t>
  </si>
  <si>
    <t>Nedočerpané prostředky jsou určeny na poskytnutí jednotlivých splátek dotace po předložení účetních dokladů prokazujících uznatelné náklady projektu, prostředky ve výši 84 tis. Kč byly účelově převedeny do rozpočtu kraje roku 2015.</t>
  </si>
  <si>
    <t>ID - Provoz vlaků Slezských zemských drah (Slezské zemské dráhy, o.p.s.)</t>
  </si>
  <si>
    <t>ID - Ligotský jarmark (Sbor dobrovolných hasičů Komorní Lhotka)</t>
  </si>
  <si>
    <t>ID - Výstavba dětského hřiště ve Ski areálu Mosty u Jablunkova (Hotel Ski Mosty s.r.o.)</t>
  </si>
  <si>
    <t>ID - Úprava lyžařských běžeckých tras na Ondřejníku (Mikeska Petr)</t>
  </si>
  <si>
    <t>Nečerpané prostředky jsou určeny na poskytnutí dotace po předložení závěrečného vyúčtování stanoveného do 30.4.2015, byly účelově převedeny do rozpočtu kraje roku 2015.</t>
  </si>
  <si>
    <t>Nedočerpané prostředky jsou určeny na poskytnutí druhé splátky dotace příspěvkové organizaci kraje po předložení závěrečného vyúčtování, byly účelově převedeny do rozpočtu kraje roku 2015.</t>
  </si>
  <si>
    <t xml:space="preserve">SingleTrails Bílá </t>
  </si>
  <si>
    <t xml:space="preserve">Nedočerpané finanční prostředky ve výši 493 tis. Kč nebyly účelově převedeny do rozpočtu roku 2015 z důvodů nedořešených majetkoprávních vztahů v důsledku církevních restitucí. Po dořešení těchto skutečností budou prostředky na danou akci nárokovány v dalším rozpočtovém roce. </t>
  </si>
  <si>
    <t>Zastupitelstvo kraje rozhodlo o profinancování  a kofinancování projektu dne 22.12.2010 usnesením č. 16/1372. Vzhledem ke lhůtám stanovených zákonem o veřejných zakázkách a k opakování některých velkých zakázek došlo ke zpoždění realizace projektu. Nevyčerpané finanční prostředky byly zapojeny do rozpočtu roku 2015 na základě usnesení rady kraje č. 60/4684 ze dne 13.1.2015.</t>
  </si>
  <si>
    <t>Zastupitelstvo kraje rozhodlo o profinancování  a kofinancování projektu a o jeho zahájení dne 5.9.2012 usnesením č. 25/2237. Vzhledem ke lhůtám stanoveným metodikou poskytovatele dotace v souvislosti s kontrolou veřejných zakázek došlo ke zpoždění realizace projektu a proplácení faktur z tohoto projektu. Z tohoto důvodu byly nevyčerpané finanční prostředky zapojeny do rozpočtu roku 2015 na základě usnesení rady kraje č. 60/4684 ze dne 13.1.2015.</t>
  </si>
  <si>
    <t>Zastupitelstvo kraje rozhodlo o profinancování a kofinancování projektu dne 5.9.2012 usnesením č. 25/2237 a o zahájení realizace dne 20.6.2013 usnesením č. 4/322. Vzhledem ke lhůtám stanovených zákonem o veřejných zakázkách a metodikou poskytovatele dotace v souvislosti s kontrolou veřejných zakázek došlo ke zpoždění realizace projektu a proplácení faktur z tohoto projektu. Nevyčerpané finanční prostředky byly zapojeny do rozpočtu roku 2015 na základě usnesení rady kraje č. 60/4684 ze dne 13.1.2015.</t>
  </si>
  <si>
    <t>Zastupitelstvo kraje rozhodlo o profinancování a kofinancování a zahájení realizace projektu dne 12.6.2014 usnesením č. 10/857. V roce 2014 byl projekt přijat k financování a probíhaly veřejné zakázky. Nevyčerpané finanční prostředky byly plánovány ke krytí objednávek na realizaci výběrových řízení, a proto byly zapojeny do rozpočtu roku 2015 na základě usnesení rady kraje č. 60/4684 ze dne 13.1.2015.</t>
  </si>
  <si>
    <t>PŘEHLED VÝDAJŮ V ODVĚTVÍ SOCIÁLNÍCH VĚCÍ V ROCE 2014</t>
  </si>
  <si>
    <t>Návratná finanční výpomoc</t>
  </si>
  <si>
    <t>Jedná se o nevyčerpané finanční prostředky (vratky dotací) vrácené na účet kraje v prosinci 2014.</t>
  </si>
  <si>
    <t>Jedná se o nevyčerpané finanční prostředky (vratka dotace) vrácené na účet kraje v prosinci 2014.</t>
  </si>
  <si>
    <t>Konzultační a poradenská činnost v odvětví sociálních věcí</t>
  </si>
  <si>
    <t>Zpracování odborných posudků - psychologická vyšetření</t>
  </si>
  <si>
    <t>Finanční prostředky nebyly dočerpány z důvodů nižší fakturace a aktuálních potřeb v oblasti náhradní rodinné péče.</t>
  </si>
  <si>
    <t>Zastupitelstvo kraje svým usnesením č. 11/948 ze dne 11.9.2014 rozhodlo o poskytnutí dotace městu Bruntál účelově určenou pro organizaci Centrum sociálních služeb pro seniory Pohoda, příspěvková organizace. Nedočerpané finanční prostředky této dotace byly z důvodu víceletého smluvního závazku převedeny usnesením RK č. 61/4739 ze dne 3.2.2015 do upraveného rozpočtu roku 2015.</t>
  </si>
  <si>
    <t>Technická údržba, podpora a služby k software v odvětví sociálních věcí</t>
  </si>
  <si>
    <t>SR - Podpora koordinátorů romských poradců pro rok 2014</t>
  </si>
  <si>
    <t>Jedná se o nedočerpané prostředky z dotace v Programu na podporu koordinátorů pro romské záležitosti, kde nebyly čerpány zejména výdaje spojené s rozšiřováním a prohlubováním kvalifikace koordinátora, úhradou poplatků za účast koordinátora na konferencích a cestovné. Nedočerpané prostředky byly vráceny do státního rozpočtu.</t>
  </si>
  <si>
    <t>SR - Transfery na státní příspěvek zřizovatelům zařízení pro děti vyžadující okamžitou pomoc</t>
  </si>
  <si>
    <t>Jedná se o nedočerpané finanční prostředky z dotace poskytnuté Ministerstvem práce a sociálních věcí na výplatu státního příspěvku pro zřizovatele zařízení pro děti vyžadující okamžitou pomoc, které nebyly čerpány v plné výši, jelikož Krajský úřad vydal v roce 2014 rozhodnutí o poskytnutí státního příspěvku v nižším objemu. Nevyčerpané prostředky z dotace byly vráceny do státního rozpočtu.</t>
  </si>
  <si>
    <t>SR - Program prevence kriminality pro rok 2014</t>
  </si>
  <si>
    <t>ID -  Projekt "Aktivity seniorů MS kraje v roce 2014" (Krajská rada seniorů Moravskoslezského kraje, Ostrava-Moravská Ostrava a Přívoz)</t>
  </si>
  <si>
    <t>ID -  Projekt "Nemůžeš chodit, můžeš tančit! II." (Bílá holubice-občanské sdružení na podporu umělecké a sociální integrace občanů se zdravotním postižením)</t>
  </si>
  <si>
    <t>ID - Nákup 2 ks repasovaných rehabilitačních přístrojů MOTOmed (FREE WILL o. s., Tichá)</t>
  </si>
  <si>
    <t>ID -  Projekt "Diakonické vzdělávací centrum" (Slezská diakonie, Český Těšín)</t>
  </si>
  <si>
    <t>Zastupitelstvo kraje č. 7/576 ze dne 19.12.2013 rozhodlo poskytnout Slezské diakonii investiční dotaci k úhradě uznatelných nákladů projektu "Diakonické vzdělávací centrum".  Nevyčerpané finanční prostředky byly z důvodu víceletého smluvního závazku převedeny usnesením rady kraje č. 61/4739 ze dne 3.2.2015 do upraveného rozpočtu roku 2015.</t>
  </si>
  <si>
    <t>ID - Projekt "Koně pod kapotou pro Dětský ranč Hlučín" (Dětský ranč Hlučín)</t>
  </si>
  <si>
    <t>ID - Projekt "Podpora zdraví občanů s těžkým tělesným postižením" (APROPO, Havířov-Šumbark)</t>
  </si>
  <si>
    <t>ID - Projekt „Krajský den seniorů“ (Svaz důchodců České republiky, o.s. Krajská rada Moravskoslezského kraje)</t>
  </si>
  <si>
    <t>V důsledku úspěšného jednání kraje v průběhu roku 2014 s Ministerstvem práce a sociálních věcí ve věci dofinancování poskytovatelů sociálních služeb ze státního rozpočtu nebyly finanční prostředky pro příspěvkové organizace kraje čerpány v alokované výši.</t>
  </si>
  <si>
    <t>Konzultační činnost pro pěstouny (Centrum psychologické pomoci, příspěvková organizace, Karviná)</t>
  </si>
  <si>
    <t>Příprava a posuzování žadatelů o náhradní rodinnou péči (Centrum psychologické pomoci, příspěvková organizace, Karviná)</t>
  </si>
  <si>
    <t>Dohody o výkonu pěstounské péče (Centrum psychologické pomoci, příspěvková organizace)</t>
  </si>
  <si>
    <t>V důsledku úspěšného jednání kraje v průběhu roku 2014 s Ministerstvem práce a sociálních věcí ve věci dofinancování poskytovatelů sociálních služeb ze státního rozpočtu nebyly finanční prostředky pro příspěvkové organizace kraje čerpány v alokované výši. Finanční prostředky ve výši 39.285 tis. Kč  ze schváleného rozpočtu této akce byly usneseními rady kraje č. 38/2843 ze dne 11.3.2014 a č. 53/4112 ze dne 7.10.2014 převedeny v průběhu roku na investiční akci v odvětví sociálních věcí "Rekonstrukce objektu Domova Vítkov".</t>
  </si>
  <si>
    <t>SR - Neinvestiční nedávkové transfery  podle zákona č. 108/2006., o sociálních službách (§101 - 103)</t>
  </si>
  <si>
    <t>Finanční prostředky byly určeny na zabezpečení běžného chodu příspěvkových organizací kraje v odvětví sociálních věcí v případě opožděných transferů ze státního rozpočtu; po provedených rozborech hospodaření nebylo potřebné vyplatit návratné finanční výpomoci v celé rozpočtované výši.</t>
  </si>
  <si>
    <t>Akce byla schválena usnesením zastupitelstva kraje č. 16/1350 ze dne 22.12.2010.  Jedná se o akci s předpokladem spoluúčasti státního rozpočtu ve výši 15 mil. Kč v rámci programu "Rozvoj a obnova materiálně technické základny sociálních služeb - Aktualizace IV" vyhlášeného Ministerstvem práce a sociálních věcí. Finanční prostředky v roce 2014 byly určeny k úhradě části projektové dokumentace. V současné době  probíhá veřejná zakázka na zhotovitele stavby. Předpoklad zahájení stavby je červen 2015 a doba realizace  je 18 měsíců (dokončení stavby 12/2016). Nevyčerpané finanční prostředky byly usnesením rady kraje č. 61/4739 ze dne 3.2.2015 ve výši 39.607 tis. Kč zapojeny do rozpočtu roku 2015.</t>
  </si>
  <si>
    <t>Akce  byla schválena zastupitelstvem kraje usnesením č. 7/519 ze dne 19.12.2013 v rámci rozpočtu kraje na rok 2014. Původní předpoklad dokončení akce byl dle harmonogramu stavby stanoven nejpozději do konce roku 2014. Vzhledem k průtahům souvisejících s veřejnou zakázkou na zhotovitele stavby došlo k posunutí termínu zahájení stavby na 9/2014 a zároveň termínu dokončení stavby na 3/1015 a dále nebyla vysoutěžena veřejná zakázka na vybavení movitým majetkem. V roce 2014 byla vyčerpána pouze část finančních prostředků. Z tohoto důvodu byly usnesením rady kraje č. 60/4684 ze dne 13.1.2015 nevyčerpané finanční prostředky ve výši 9.390 tis. Kč na dokončení stavby a ve výši 2.365 tis. Kč na pořízení movitého majetku zapojeny do rozpočtu roku 2015.</t>
  </si>
  <si>
    <t>Zateplení budovy č.p. 410 (Domov Odry, příspěvková organizace)</t>
  </si>
  <si>
    <t>Zastupitelstvo kraje rozhodlo o profinancování a kofinancování projektu a o zahájení realizace projektu dne 19.12.2013 usnesením č. 7/599. Vzhledem ke lhůtám stanoveným metodikou poskytovatele dotace v souvislosti s kontrolou veřejných zakázek a vzhledem k nastaveným platebním podmínkám dojde k úhradě výdajů souvisejících se zajištěním veřejných zakázek a části výdajů za stavební práce až v roce 2015. Nevyčerpané finanční prostředky byly zapojeny do rozpočtu roku 2015 na základě usnesení č. 60/4684 ze dne 13.1.2015.</t>
  </si>
  <si>
    <t>Zastupitelstvo kraje rozhodlo o profinancování a kofinancování projektu a o zahájení realizace projektu dne 19.12.2013 usnesením č. 7/599. Z důvodu opětovného vyhlášení veřejné zakázky v roce 2014 byla smlouva se zhotovitelem stavebních prací uzavřena až v lednu roku 2015. Z toho důvodu byly nevyčerpané finanční prostředky zapojeny do rozpočtu roku 2015 na základě usnesení rady kraje č. 61/4739 ze dne 3.2.2015.</t>
  </si>
  <si>
    <t>Zastupitelstvo kraje rozhodlo o profinancování a kofinancování akce dne 21.4.2010 usnesením č. 11/1033 a usnesením č. 13/1187 ze dne 22.9.2010 rozhodlo o zahájení realizace projektu. Realizace stavebních úprav byla ukončena, ale v roce 2015 proběhne jejich dofinancování. Pro rok 2015 je smluvně zajištěno pořízení zdravotnického vybavení. Nevyčerpané finanční prostředky byly zapojeny do rozpočtu roku 2015 na základě usnesení rady kraje č. 61/4739 ze dne 3.2.2015.</t>
  </si>
  <si>
    <t>Zastupitelstvo kraje rozhodlo o profinancování a kofinancování a o zahájení realizace projektu usnesením č. 24/2119 dne 6.6.2012. Projekt se nachází ve fázi realizace stavebních úprav. Nevyčerpané prostředky z roku 2014 byly zapojeny usnesením rady kraje č. 60/4684 ze dne 13.1.2015 k použití v průběhu roku 2015 na úhradu zbývající části výdajů za stavební práce a výdajů za nákup vybavení.</t>
  </si>
  <si>
    <t xml:space="preserve">Rekonstrukce domova pro osoby se zdravotním postižením Benjamín </t>
  </si>
  <si>
    <t>Zastupitelstvo kraje rozhodlo o profinancování a kofinancování a o zahájení realizace projektu usnesením č. 24/2119 ze dne 6.6.2012. Zhotovitelem stavby byla společnost O.K.D.C. mont s.r.o., na kterou byl dne 11.3.2014 prohlášen konkurs. Moravskoslezský kraj dne 10.4.2014 uzavřel s touto společností dohodu o ukončení smlouvy o dílo na zhotovení dostavby. Následně proběhl výběr zhotovitele stavby, který rekonstrukci dokončí. Nevyčerpané prostředky z roku 2014 byly zapojeny usnesením č. 61/4739 ze dne 3.2.2015 a budou použity v průběhu roku 2015 na úhradu zbývající části výdajů za stavební práce a výdajů za nákup vybavení.</t>
  </si>
  <si>
    <t>Zastupitelstvo kraje rozhodlo o profinancování a kofinancování projektu usnesením č. 3/271 ze dne 21.3.2013. Projekt se nachází ve fázi realizace stavebních úprav. Nevyčerpané prostředky z roku 2014 byly zapojeny usnesením rady kraje č. 60/4684 ze dne 13.1.2015 k použití v průběhu roku 2015 na úhradu zbývající části výdajů za stavební práce a výdajů za nákup vybavení.</t>
  </si>
  <si>
    <t>Zastupitelstvo kraje rozhodlo o profinancování a kofinancování projektu usnesením č. 3/271 ze dne 21.3.2013. Projekt se nachází ve fázi realizace stavebních úprav. Nevyčerpané prostředky z roku 2014 byly zapojeny usnesením rady kraje č. 61/4739 ze dne 3.2.2015 k použití v průběhu roku 2015 na úhradu zbývající části výdajů za stavební práce a výdajů za nákup vybavení.</t>
  </si>
  <si>
    <t>Zastupitelstvo kraje rozhodlo o profinancování a kofinancování projektu usnesením č. 6/460 ze dne 19.9.2013. Projekt se nachází ve fázi realizace stavebních úprav. Nevyčerpané prostředky smluvně vázané na úhradu zbývající části výdajů za stavební práce a výdajů za nákup vybavení byly zapojeny do rozpočtu roku 2015 na základě usnesení rady kraje č. 60/4684 ze dne 13.1.2015.</t>
  </si>
  <si>
    <t>Zastupitelstvo kraje rozhodlo o profinancování a kofinancování projektu usnesením č. 6/460 ze dne 19.9.2013.  Z důvodu opětovného vyhlašení veřejné zakázky na dodavatele v roce 2014, nebyly v plánovaných termínech zahájeny stavební práce. Z tohoto důvodu byly nevyčerpané finanční prostředky zapojeny do rozpočtu roku 2015 na základě usnesení rady kraje č. 61/4739 ze dne 3.2.2015.</t>
  </si>
  <si>
    <t>Zastupitelstvo kraje rozhodlo o zahájení realizace a profinancování a kofinancování projektu dne 11.9.2014 usnesením č. 11/955. Vzhledem k neukončenému procesu výběru dodavatele byly nevyčerpané finanční prostředky na služby spojené s veřejnou zakázkou zapojeny do rozpočtu roku 2015 na základě usnesení rady kraje č. 61/4739 ze dne 3.2.2015.</t>
  </si>
  <si>
    <t>Zastupitelstvo kraje rozhodlo o profinancování a kofinancování projektu usnesením č. 4/328 ze dne 20.6.2013. V roce 2014 obdržel kraj zálohu v celkové výši 2.591.247,72 Kč, která byla částečně vyčerpána. Prostředky jsou určeny ke krytí výdajů i v roce 2015. Nevyčerpané finanční prostředky byly zapojeny rozpočtu roku 2015 na základě usnesení rady kraje č. 60/4684 ze dne 13.1.2015.</t>
  </si>
  <si>
    <t>Zastupitelstvo kraje rozhodlo o profinancování a kofinancování projektu usnesením č. 4/328 ze dne 20.6.2013. V roce 2014 obdržel kraj zálohy v celkové výši 3.819.736,83 Kč, které byly částečně vyčerpány. Zbývající část je určena ke krytí výdajů v roce 2015, proto byly nevyčerpané finanční prostředky zapojeny do rozpočtu roku 2015 na základě usnesení rady kraje č. 60/4684 ze dne 13.1.2015.</t>
  </si>
  <si>
    <t>Zastupitelstvo kraje rozhodlo o profinancování a kofinancování projektu usnesením č. 4/328 ze dne 20.6.2013. V roce 2014 obdržel kraj zálohu ve výši 2.232.797 Kč, která byla částečně vyčerpána. Zbývající část je určena ke krytí výdajů v roce 2015, proto byly nevyčerpané finanční prostředky zapojeny do rozpočtu roku 2015 na základě usnesení rady kraje č. 60/4684 ze dne 13.1.2015.</t>
  </si>
  <si>
    <t>Zastupitelstvo kraje rozhodlo o profinancování a kofinancování projektu usnesením č. 4/328 ze dne 20.6.2013. V roce 2014 obdržel kraj zálohu ve 1.754.219 Kč, která byla částečně vyčerpána. Zbývající část je určena ke krytí výdajů v roce 2015, proto byly nevyčerpané finanční prostředky zapojeny do rozpočtu roku 2015 na základě usnesení rady kraje č. 60/4684 ze dne 13.1.2015.</t>
  </si>
  <si>
    <t>Zastupitelstvo kraje rozhodlo o profinancování a kofinancování projektu dne 21.3.2013 usnesením č. 3/192 a o zahájení realizace projektu dne 20.6.2013 usnesením č. 4/328. V roce 2014 obdržel kraj zálohové dotace ve výši 1.923.294,04 Kč, které byly vyčerpány jen částečně. Zbývající prostředky jsou určeny k financování projektu v roce 2015. Nevyčerpané finanční prostředky byly převedeny do rozpočtu roku 2015 na základě usnesení rady kraje č. 60/4684 ze dne 13.1.2015.</t>
  </si>
  <si>
    <t>Zastupitelstvo kraje rozhodlo o profinancování a kofinancování projektu dne 21.3.2013 usnesením č. 3/192 a o zahájení realizace projektu dne 20.6.2013 usnesením č. 4/328. V roce 2014 kraj obdržel zálohové platby ve výši 226.619,55 Kč. Prostředky byly částečně vyčerpány a dále jsou určeny k financování aktivit projektu v roce 2015. Nevyčerpané finanční prostředky byly převedeny do rozpočtu roku 2015 na základě usnesení rady kraje č. 60/4684 ze dne 13.1.2015.</t>
  </si>
  <si>
    <t>Zastupitelstvo kraje rozhodlo o profinancování a kofinancování projektu dne 5.9.2012 usnesením č. 25/2238 a o zahájení realizace projektu dne 20.12.2012 usnesením č. 25/2238. Kraj obdržel v roce 2014 zálohové platby ve výši 14.521.254,58 Kč. Tyto prostředky byly částečně vyčerpány, zbývající prostředky jsou určeny k financování aktivit projektu v následujícím roce 2015. Nevyčerpané finanční prostředky byly převedeny do rozpočtu roku 2015 na základě usnesení rady kraje č. 60/4684 ze dne 13.1.2015.</t>
  </si>
  <si>
    <t>Podpora a rozvoj služeb v sociálně vyloučených lokalitách Moravskoslezského kraje</t>
  </si>
  <si>
    <t>Zastupitelstvo kraje rozhodlo o profinancování a kofinancování projektu dne 22.12.2010 usnesením č. 16/1372. V roce 2014 obdržel kraj zálohové platby v celkové výši 102.761.209,61 Kč. Tyto prostředky byly v průběhu roku částečně vyčerpány, zbývající část zálohy je určena k financování projektu v roce 2015. Nevyčerpané finanční prostředky byly převedeny do rozpočtu roku 2015 na základě usnesení rady kraje č. 60/4684 ze dne 13.1.2015.</t>
  </si>
  <si>
    <t>Podpora sociálních služeb v sociálně vyloučených lokalitách MSK III</t>
  </si>
  <si>
    <t>Zastupitelstvo kraje rozhodlo o profinancování a kofinancování projektu a o zahájení realizace usnesením č. 2/75 ze dne 20.12.2012. V roce 2014 obdržel kraj zálohu ve výši 6.242.676,11 Kč, která byla částečně vyčerpána a zbývající část je určena k financování projektu v roce 2015. Nevyčerpané finanční prostředky byly převedeny do rozpočtu roku 2015 na základě usnesení rady kraje č. 60/4684 ze dne 13.1.2015.</t>
  </si>
  <si>
    <t>Podpora sociálního podnikání v Moravskoslezském kraj</t>
  </si>
  <si>
    <t>Zastupitelstvo kraje rozhodlo usnesením č. 55/4277 ze dne 4.11.2014 o ukončení přípravy projektu.</t>
  </si>
  <si>
    <t>Zastupitelstvo kraje rozhodlo o profinancování a kofinancování projektu dne 21.3.2013 usnesením č. 3/192. Vzhledem k problémům při veřejných zakázkách pro projekt došlo ke zpoždění v realizaci projektu. Finanční prostředky, které byly určené na aktivity v roce 2014, bylo nutné převést do rozpočtu roku 2015. Nevyčerpané finanční prostředky byly převedeny do rozpočtu roku 2015 na základě usnesení rady kraje č. 60/4684 ze dne 13.1.2015.</t>
  </si>
  <si>
    <t>Zastupitelstvo kraje rozhodlo o profinancování a kofinancování projektu usnesením č. 16/1372 ze dne 22.12.2010. V projektu došlo k prodloužení termínu pro vydání územního rozhodnutí a tím i k pozdějšímu vyhlášení veřejné zakázky. Z toho důvodu se posouvá harmonogram finančních toků a nevyčerpané finanční prostředky z roku 2014 byly zapojeny usnesením č. 61/4739 ze dne 3.2.2015 k využití v roce 2015.</t>
  </si>
  <si>
    <t>Zastupitelstvo kraje rozhodlo o profinancování a kofinancování projektu usnesením č. 18/1506 ze dne 23.3.2011. Vlivem řešení víceprací na projektové dokumentaci došlo ke změně harmonogramu projektu a pozdějšímu vyhlášení veřejných zakázek. Nevyčerpané finanční prostředky byly zapojeny usnesením č. 61/4739 ze dne 3.2.2015 k úhradě výdajů za stavební práce v roce 2015.</t>
  </si>
  <si>
    <t xml:space="preserve">3. etapa transformace organizace Marianum </t>
  </si>
  <si>
    <t xml:space="preserve">Transformace zámku Dolní Životice </t>
  </si>
  <si>
    <t>Zastupitelstvo kraje rozhodlo o profinancování a kofinancování projektu usnesením č. 3/271 ze dne 21.3.2013. Vzhledem ke lhůtám stanoveným metodikou poskytovatele dotace v souvislosti s kontrolou veřejných zakázek a vzhledem k nastaveným platebním podmínkám dojde k úhradě výdajů souvisejících se zajištěním veřejné zakázky a části výdajů za stavební práce až v roce 2015. Finanční prostředky byly zapojeny usnesením č. 61/4739 ze dne 3.2.2015.</t>
  </si>
  <si>
    <t>Zastupitelstvo kraje rozhodlo o profinancování a kofinancování projektu dne 20.12.2012 usnesením č. 2/76 a o zahájení realizace projektu usnesením č. 6/454 ze dne 19.9.2013. Vzhledem k prodloužení procesu výběru na zhotovitele stavby došlo ke změně harmonogramu projektu. Nevyčerpané finanční prostředky byly zapojeny usnesením č. 61/4739 ze dne 3.2.2015 do rozpočtu roku 2015 k úhradě výdajů za služby spojené s realizací veřejné zakázky a částečně za stavební práce.</t>
  </si>
  <si>
    <t>Humanizace domova pro seniory na ul. Rooseveltově v Opavě</t>
  </si>
  <si>
    <t xml:space="preserve">Zastupitelstvo kraje schválilo přípravu projektu usnesením č. 16/1372 ze dne 22.12.2010 a profinancování a kofinancování projektu dne 22.12.2010 usnesením č. 16/1372. Vzhledem k zdlouhavému procesu schvalování veřejné zakázky ze strany poskytovatele dotace došlo k posunu zahájení stavebních prací. Nevyčerpané finanční prostředky byly zapojeny usnesením č. 61/4739 ze dne 3.2.2015 k využití do rozpočtu roku 2015. </t>
  </si>
  <si>
    <t>Finanční prostředky od řídícího orgánu (Ministerstvo práce a sociálních věcí ČR) pro příspěvkové organizace kraje realizující individuální projekty v rámci Operačního programu Lidské zdroje a zaměstnanost</t>
  </si>
  <si>
    <t>PŘEHLED VÝDAJŮ V ODVĚTVÍ ŠKOLSTVÍ V ROCE 2014</t>
  </si>
  <si>
    <t>Dotační program - Podpora aktivit v oblasti prevence rizikového chování dětí a mládeže</t>
  </si>
  <si>
    <t>DP – Moravskoslezský kraj podporuje Ostravu – Evropské město sportu 2014</t>
  </si>
  <si>
    <t>Ocenění nejúspěšnějších žáků a školních týmů středních škol v Moravskoslezském kraji</t>
  </si>
  <si>
    <t xml:space="preserve">Ocenění práce pedagogických pracovníků a ostatní výdaje </t>
  </si>
  <si>
    <t>Kvalita vzdělávání na středních školách</t>
  </si>
  <si>
    <t>Podpora aktivit k rozvoji vzdělanosti</t>
  </si>
  <si>
    <t>Podpora environmentálního vzdělávání, výchovy a osvěty (EVVO) – soutěž ekologická škola</t>
  </si>
  <si>
    <t>Prevence rizikových projevů chování – krajská konference</t>
  </si>
  <si>
    <t>Příjmy a výdaje za zrušené příspěvkové organizace v odvětví školství</t>
  </si>
  <si>
    <t>Technická údržba, podpora a služby k software v odvětví školství</t>
  </si>
  <si>
    <t>SR - Rozvojový program na podporu škol, které realizují inkluzivní vzdělávání a vzdělávání dětí se sociokulturním znevýhodněním</t>
  </si>
  <si>
    <t>SR - Rozvojový program MŠMT pro děti-cizince ze 3. zemí</t>
  </si>
  <si>
    <t>SR - Vybavení škol pomůckami kompenzačního a rehabilitačního charakteru</t>
  </si>
  <si>
    <t>SR - Podpora organizace a ukončování středního vzdělávání maturitní zkouškou na vybraných školách v podzimním zkušebním období</t>
  </si>
  <si>
    <t>SR - Hodnocení žáků a škol podle výsledků v soutěžích v roce 2013 - Excelence středních škol 2013</t>
  </si>
  <si>
    <t>SR - Podpora implementace Etické výchovy</t>
  </si>
  <si>
    <t>SR - Rozvojový program Podpora logopedické prevence v předškolním vzdělávání</t>
  </si>
  <si>
    <t>SR - Podpora výuky vzdělávacího oboru Další cizí jazyk</t>
  </si>
  <si>
    <t>SR - Podpora odborného vzdělávání</t>
  </si>
  <si>
    <t>SR - Podpora školních psychologů, školních speciálních pedagogů a metodiků</t>
  </si>
  <si>
    <t>SR - Zvýšení platů pedagogických pracovníků regionálního školství</t>
  </si>
  <si>
    <t>SR - Zvýšení platů pracovníků regionálního školství</t>
  </si>
  <si>
    <t>SR - Dotace pro soukromé školy</t>
  </si>
  <si>
    <t>SR - Soutěže a přehlídky</t>
  </si>
  <si>
    <t>SR - Asistenti pedagogů v soukromých a církevních speciálních školách</t>
  </si>
  <si>
    <t>SR - Přímé náklady na vzdělávání</t>
  </si>
  <si>
    <t>SR - Bezplatná příprava dětí azylantů, účastníků řízení o azyl a dětí osob se státní příslušností jiného členského státu EU k začlenění do základního vzdělávání</t>
  </si>
  <si>
    <t>SR - Asistenti pedagogů pro děti, žáky a studenty se sociálním znevýhodněním</t>
  </si>
  <si>
    <t>ID - Odkaz starých mistrů - BUDO na hradě (Oddíl bojových umění Doubrava - H.P. Martial Gym, o.s.)</t>
  </si>
  <si>
    <t>Snížení rozpočtu z důvodu převodu části prostředků  na reprodukci majetku kraje na akce související s optimalizací sítě škol.</t>
  </si>
  <si>
    <t>Ocenění práce pedagogických pracovníků a ostatní výdaje - příspěvkové organizace MSK</t>
  </si>
  <si>
    <t xml:space="preserve">Z důvodu změny formy poskytování odměn při oceňování ke Dni učitelů (nově finanční dar) byly prostředky převedeny na tutéž akci do samosprávných výdajů. </t>
  </si>
  <si>
    <t>SR - Vybavení školských poradenských zařízení diagnostickými nástroji</t>
  </si>
  <si>
    <t>Pořízení diagnostického nástroje bylo povinně vázáno na školení a v době možného pořízení nástroje již nebylo možné zajistit účast na školení - pouze 1 termín ročně.</t>
  </si>
  <si>
    <t>SR - Podpora dalšího vzdělávání učitelů odborných předmětů v prostředí reálné praxe</t>
  </si>
  <si>
    <t>SR - Program sociální prevence a prevence kriminality</t>
  </si>
  <si>
    <t>SR - Podpora sociálně znevýhodněných romských žáků středních škol a studentů vyšších odborných škol</t>
  </si>
  <si>
    <t xml:space="preserve">SR - Program protidrogové politiky </t>
  </si>
  <si>
    <t>SR - Spolupráce s francouzskými, vlámskými a španělskými školami</t>
  </si>
  <si>
    <t>SR - Přímé náklady na vzdělávání - sportovní gymnázia</t>
  </si>
  <si>
    <t>SR - Ostatní neinvestiční dotace obcím a krajům</t>
  </si>
  <si>
    <t>SR - Kulturní aktivity</t>
  </si>
  <si>
    <t>Návratná finanční výpomoc příspěvkovým organizacím v odvětví školství</t>
  </si>
  <si>
    <t>Návratné finanční výpomoci (NFV) byly schváleny k překlenutí financování projektu NatTech. Průběh realizace projektu a financování ze strany MŠMT nevyvolaly potřebu čerpat všechny NFV.</t>
  </si>
  <si>
    <t>Posílení kapacity elektrických rozvodů v souvislosti s rozšířením vybavenosti školy (Střední škola gastronomie a služeb, Frýdek-Místek, tř. T. G. Masaryka 451, příspěvková organizace, Frýdek - Místek)</t>
  </si>
  <si>
    <t>Nevyčerpané finanční prostředky představují úsporu, která vznikla v průběhu realizace díla, především v souvislosti s upřesněním konkrétních technologií a změny úprav dispozic u některých místností.</t>
  </si>
  <si>
    <t>Tělocvična Gymnázia Český Těšín (Gymnázium, Český Těšín, příspěvková organizace)</t>
  </si>
  <si>
    <t>Akce byla schválena usnesením ZK č. 7/519 ze dne 19.12.2013 s předpokládanými náklady ve výši 3.000 tis. Kč. Vzhledem k tomu, že se nepodařilo zajistit spolufinancování akce ze státního rozpočtu, byly finanční prostředky usnesením rady kraje č. 52/4064  ze dne 23.9.2014 převedeny na financování dalších potřeb v roce 2014.</t>
  </si>
  <si>
    <t>Jedná se o pokračující akci. Pro rok 2015 byly usnesením zastupitelstva kraje č. 12/996 ze dne 11.12.2014 schváleny finanční prostředky ve výši 3.000 tis. Kč na realizaci další etapy.</t>
  </si>
  <si>
    <t>Rekonstrukce střechy spojovacího koridoru (Střední zdravotnická škola a Vyšší odborná škola zdravotnická, Ostrava, příspěvková organizace)</t>
  </si>
  <si>
    <t>Akce byla schválena usnesením rady kraje č. 35/2619 ze dne 11.2.2014 s předpokládanými náklady ve výši 1.050 tis. Kč. Projektová dokumentace pro výběr zhotovitele byla uhrazena z vlastních zdrojů příspěvkové organizace. Veřejná zakázka byla zadavatelem zrušena a následně vyhlášena znovu v únoru roku 2015. K dnešnímu dni je již  smlouva o dílo se zhotovitelem uzavřená a je předáno staveniště. Nevyčerpané finanční prostředky ve výši 1.050 tis. Kč byly usnesením rady kraje č. 61/4739 ze dne 3.2.2015 zapojeny do rozpočtu roku 2015.</t>
  </si>
  <si>
    <t>Rekonstrukce budovy na ul. Opavská 22 ve Vítkově (Střední škola, Vítkov-Podhradí, příspěvková organizace)</t>
  </si>
  <si>
    <t>Akce byla schválena usnesením rady kraje č. 49/3695 ze dne 5.8.2014 s předpokládanými náklady ve výši 3.950 tis. Kč. V průběhu projektové přípravy došlo ke komplikacím, probíhala jednání s ČEZ a.s. týkající se technického řešení přípojky vysokého napětí, transformátoru a přípojky nízkého napětí. Z tohoto důvodu byly usnesením rady kraje č. 61/4739 ze dne 3.2.2015 zapojeny nevyčerpané finanční prostředky ve výši 3.950 tis. Kč do rozpočtu roku 2015.  Začátkem roku 2015 proběhlo zadávací řízení na výběr zhotovitele.</t>
  </si>
  <si>
    <t>Úpravy krytého bazénu (Střední škola a Základní škola, Havířov-Šumbark, příspěvková organizace</t>
  </si>
  <si>
    <t>Jedná se o pokračující akci. Pro rok 2015 byly usnesením zastupitelstva kraje č. 12/996 ze dne 11.12.2014 schváleny finanční prostředky ve výši 3.600 tis. Kč.</t>
  </si>
  <si>
    <t>Oprava střechy objektu Husova  (Střední škola, Bohumín, příspěvková organizace)</t>
  </si>
  <si>
    <t>Akce byla schválena usnesením zastupitelstva kraje č. 7/519 ze dne 19.12.2013 s předpokládanými náklady ve výši 5.000 tis. Kč. V roce 2014 bylo nutné dopřesnit zadání průzkumů z důvodu napadení dřevěných prvků krovu a výskytu chráněných živočichů. V návaznosti na to došlo k opoždění vyhlášení výběrového řízení na zpracování projektové dokumentace. V současné době probíhá zpracování projektové dokumentace. Následně bude vyhlášeno výběrové řízení na výběr zhotovitele stavby. Z tohoto důvodu byly usnesením rady kraje č. 60/4684 ze dne 13.1.2015 nevyčerpané finanční prostředky ve výši 5.000 tis Kč zapojeny do rozpočtu roku 2015.</t>
  </si>
  <si>
    <t>Úspora finančních prostředků vznikla na základě nejnižší nabídkové ceny v rámci výběrového řízení.</t>
  </si>
  <si>
    <t>Nákup 9-ti místného automobilu (Dětský domov a Školní jídelna, Budišov nad Budišovkou,ČSA 718, příspěvková organizace)</t>
  </si>
  <si>
    <t>Zastupitelstvo kraje rozhodlo o profinancování a kofinancování projektu dne 22.6.2011 usnesením č. 20/1630 a následně rozhodlo o změně usnesením č. 6/457 ze dne 19.9.2013. Do konce roku 2014 byly uskutečněny dodávky na speciální pomůcky a výpočetní techniku, jejichž finanční plnění je v důsledku nastavených platebních podmínek až v r. 2015. Nevyčerpané finanční prostředky byly zapojeny do rozpočtu roku 2015 na základě usnesení rady kraje č. 60/4684 ze dne 13.1.2015.</t>
  </si>
  <si>
    <t>Zastupitelstvo kraje rozhodlo o profinancování a kofinancování projektu usnesením č. 13/1188 ze dne 22.9.2010. V roce 2014 se vysoutěžený dodavatel dostal do platební insolvence. Z tohoto důvodu došlo k zastavení prací a k novému výběru zhotovitele stavby. Ukončení projektu se posouvá do roku 2015. Nevyčerpané finanční prostředky byly zapojeny do rozpočtu roku 2015 na základě usnesení rady kraje č. 60/4684 ze dne 13.1.2015.</t>
  </si>
  <si>
    <t>Zastupitelstvo kraje rozhodlo o profinancování a kofinancování projektu usnesením č. 23/1996 ze dne 29.2.2012.  V průběhu realizace stavebních prací došlo ke zjištění nezbytnosti archeologického průzkumu, a tím i k posunu termínů harmonogramu stavby, což zapříčinilo nevyčerpání finančních prostředků v roce 2014 a nutnost jejich převodu do roku 2015. Nevyčerpané finanční prostředky byly zapojeny do rozpočtu roku 2015 na základě usnesení rady kraje č. 60/4684 ze dne 13.1.2015.</t>
  </si>
  <si>
    <t>Výstavba fóliovníků v Opavě</t>
  </si>
  <si>
    <t>Zastupitelstvo kraje rozhodlo o profinancování a kofinancování a o zahájení realizace projektu usnesením č. 9/794 ze dne 24.4.2014. Z důvodu opětovného vyhlášení veřejné zakázky na zhotovitele stavby, nebyla uzavřena smlouva o dílo v plánovaném termínu. Nevyčerpané finanční prostředky byly zapojeny do rozpočtu roku 2015 na základě usnesení rady kraje č. 61/4739 ze dne 3.2.2015.</t>
  </si>
  <si>
    <t>Zastupitelstvo kraje rozhodlo o profinancování a kofinancování a o zahájení realizace projektu usnesením č. 9/794 ze dne 24.4.2014. V závěru roku 2014 probíhala výběrová řízení na dodavatele, která nebyla ukončena v plánovaných termínech z důvodu opětovného vyhlášení veřejných zakázek. Nevyčerpané finanční prostředky byly převedeny do rozpočtu roku 2015 na základě usnesení rady kraje č. 61/4739 ze dne 3.2.2015.</t>
  </si>
  <si>
    <t>Zastupitelstvo kraje rozhodlo o profinancování a kofinancování a o zahájení realizace projektu usnesením č. 9/794 ze dne 24.4.2014.  V závěru roku 2014 probíhala výběrová řízení na dodavatele, která nebyla ukončena v plánovaných termínech z důvodu opětovného vyhlášení veřejných zakázek. Nevyčerpané finanční prostředky byly převedeny do rozpočtu roku 2015 na základě usnesení rady kraje č. 61/4739 ze dne 3.2.2015.</t>
  </si>
  <si>
    <t>Zastupitelstvo kraje rozhodlo o profinancování a kofinancování a o zahájení realizace projektu usnesením č. 9/794 ze dne 24.4.2014. V rámci projektu byla předložena žádost o poskytnutí dotace do příslušné výzvy k předkládání projektů. Vzhledem k dlouhému trvání schvalovacího procesu došlo k úpravě finančních toků projektu a část výdajů za zpracování žádosti o dotaci, zajištění výběrového řízení na zhotovitele stavby a výdajů za stavební práce bude čerpána v průběhu roku 2015. Nevyčerpané finanční prostředky byly převedeny do rozpočtu roku 2015 na základě usnesení rady kraje č. 61/4739 ze dne 3.2.2015.</t>
  </si>
  <si>
    <t>Zastupitelstvo kraje rozhodlo o profinancování a kofinancování projektu a o zahájení realizace projektu usnesením č. 24/2120 ze dne 6.6.2012.  V závěru roku 2014 probíhalo vyhlášení veřejné zakázky na dodavatele didaktických pomůcek. Dále probíhala dodávka technického zařízení (mikroskopy, měřící sady), jejichž finanční plnění je v důsledku nastavených platebních podmínek až na začátku roku 2015. Nevyčerpané finanční prostředky byly zapojeny do rozpočtu roku 2015 na základě usnesení rady kraje č. 60/4684 ze dne 13.1.2015.</t>
  </si>
  <si>
    <t>Zastupitelstvo kraje rozhodlo o profinancování a kofinancování projektu a o zahájení realizace projektu usnesením č. 24/2120 ze dne 6.6.2012. Vzhledem k průtahům souvisejících s veřejnou zakázkou na zhotovitele nábytku a zároveň v důsledku posunutí dodávek technického zařízení na konec roku 2014  došlo k úpravě harmonogramu finančních toků a přesunu zůstatku finančních prostředků z rozpočtu na rok 2014 do roku 2015. Nevyčerpané finanční prostředky byly zapojeny do rozpočtu roku 2015 na základě usnesení rady kraje č. 60/4684 ze dne 13.1.2015.</t>
  </si>
  <si>
    <t>Zastupitelstvo kraje rozhodlo o profinancování a kofinancování a o zahájení realizace projektu usnesením č. 6/457 ze dne 19.9.2013. V závěru roku 2014 probíhalo výběrové řízení na dodavatele nábytku, které nebylo ukončeno v plánovaném termínu z důvodu opětovného vyhlášení veřejné zakázky. Nevyčerpané finanční prostředky byly zapojeny do rozpočtu roku 2015 na základě usnesení rady kraje č. 60/4684 ze dne 13.1.2015.</t>
  </si>
  <si>
    <t>Zastupitelstvo kraje rozhodlo o profinancování a kofinancování a o zahájení realizace projektu usnesením č. 6/457 ze dne 19.9.2013. Vzheldem k tomu, že se veřejná zakázka na dodávky vyhlašovala opakovaně, došlo k časovému posunu její realizace. Na podzim loňského roku byla podepsaná smlouva s dodavatelem a uskutečněn nákup technického a didaktického vybavení. Vzhledem k nastavené době plnění a platebním podmínkám byly finanční prostředky využity až v roce 2015. Nevyčerpané finanční prostředky byly zapojeny do rozpočtu roku 2015 na základě usnesení rady kraje č. 60/4684 ze dne 13.1.2015.</t>
  </si>
  <si>
    <t>Zastupitelstvo kraje rozhodlo o profinancování a kofinancování a o zahájení realizace projektu usnesením č. 6/457 ze dne 19.9.2013. Ještě stále probíhá  výběrové řízení na dodavatele vybavení. Vzhledem k nastaveným platebním podmínkám dojde k úhradě výdajů souvisejících se zajíštěním veřejné zakázky až v roce 2015. Nevyčerpané finanční prostředky byly převedeny do rozpočtu roku 2015 na základě usnesení rady kraje č. 61/4739 ze dne 3.2.2015.</t>
  </si>
  <si>
    <t>Zastupitelstvo kraje rozhodlo o profinancování a kofinancování a o zahájení realizace projektu usnesením č. 6/457 ze dne 19.9.2013. Na podzim roku 2014 probíhala  výběrová řízení na dodavatele, která nebyla ukončena v plánovaných termínech z důvodu opětovného vyhlášení veřejné zakázky. Nevyčerpané finanční prostředky byly zapojeny do rozpočtu roku 2015 na základě usnesení rady kraje č. 60/4684 ze dne 13.1.2015.</t>
  </si>
  <si>
    <t>Vybudování dílen ve Střední škole technické a zemědělské, Nový Jičín, příspěvkové organizaci</t>
  </si>
  <si>
    <t>Zastupitelstvo kraje rozhodlo o profinancování a kofinancování a o zahájení realizace projektu usnesením č. 6/457 ze dne 19.9.2013. Vzhledem ke lhůtám stanoveným metodikou poskytovatele dotace v souvislosti s kontrolou veřejných zakázek a vzhledem k nastaveným platebním podmínkám dojde k úhradě výdajů souvisejících se zajištěním veřejné zakázky a část výdajů za stavební práce až v roce 2015. Nevyčerpané finanční prostředky byly převedeny do rozpočtu roku 2015 na základě usnesení rady kraje č. 61/4739 ze dne 3.2.2015.</t>
  </si>
  <si>
    <t>Zastupitelstvo kraje rozhodlo o profinancování a kofinancování akce dne 22.6.2011 usnesením č. 20/1630 a následně rozhodlo změně usnesením č. 6/457 ze dne 19.9.2013. Výběrové řízení na dodavatele měřících sad a pomůcek není stále ukončen z důvodu  opětovné vyhlášení veřejné zakázky.  Do konce roku 2014 byla uskutečněna dodávka na  výpočetní techniku, jejíž finanční plnění proběhlo na základě platebních podmínek až v  lednu roku 2015. Nevyčerpané finanční prostředky byly zapojeny do rozpočtu roku 2015 na základě usnesení rady kraje č. 60/4684 ze dne 13.1.2015.</t>
  </si>
  <si>
    <t>Zastupitelstvo kraje rozhodlo o profinancování a kofinancování projektu a o zahájení realizace projektu usnesením č. 24/2120 ze dne 6.6.2012.  Vzhledem k prodloužení hodnotícího procesu veřejné zakázky na didaktické pomůcky a finančnímu plnění za realizované dodávky na nábytek a informační technologie na základě platebních podmínek až v roce 2015, zůstal rozpočet 2014 nevyčerpán. Nevyčerpané finanční prostředky byly zapojeny do rozpočtu roku 2015 na základě usnesení rady kraje č. 60/4684 ze dne 13.1.2015.</t>
  </si>
  <si>
    <t>Vzdělávání zaměstnanců územní veřejné správy MSK</t>
  </si>
  <si>
    <t>Zastupitelstvo kraje rozhodlo o profinancování a kofinancování projektu dne 19.12.2013 usnesením č. 7/604. Realizace projektu byla zahájena v 9/2014, kraj obdržel první dotaci ve výši 1.322.386 Kč. Tyto prostředky jsou určeny především k realizaci projektu v roce 2015. Nevyčerpané finanční prostředky byly zapojeny do rozpočtu roku 2015 na základě usnesení rady kraje č. 60/4684 ze dne 13.1.2015.</t>
  </si>
  <si>
    <t>Zastupitelstvo kraje rozhodlo o profinancování a kofinancování projektu dne 21.3.2013 usnesením č. 3/193. V letech 2013 až 2014 kraj obdržel zálohové platby v celkové výši 153.192,39 tis. Kč. Dle finančního harmonogramu došlo k částečnému vyčerpání poskytnutých záloh. Nevyčerpané finanční prostředky jsou určeny k financování realizace aktivit v roce 2015. Nevyčerpané finanční prostředky byly zapojeny do rozpočtu roku 2015 na základě usnesení rady kraje č. 60/4684 ze dne 13.1.2015.</t>
  </si>
  <si>
    <t xml:space="preserve">pokračující </t>
  </si>
  <si>
    <t>Zastupitelstvo kraje rozhodlo o profinancování a kofinancování projektu usnesením č. 6/467 ze dne 19.9.2013. Nevyčerpané finanční prostředky určené na přípravu projektu  budou použity na úhradu za doposud nevyfakturované výdaje za zpracování žádostí o dotaci a byly zapojeny do rozpočtu roku 2015 na základě usnesení rady kraje č. 60/4684 ze dne 13.1.2015.</t>
  </si>
  <si>
    <t>Zateplení Střední školy prof. Zdeňka Matějčka v Ostravě - Porubě</t>
  </si>
  <si>
    <t xml:space="preserve">Zastupitelstvo kraje rozhodlo o profinancování a kofinancování akce usnesením č. 7/394 ze dne 14.10.2009 a následně rozhodlo o změně usnesením č. 2/77 ze dne 20.12.2012. Projekt je již ukončen, u řídícího orgánu byla podána závěrečná žádost o platbu. Posledním výdajem, který se vztahuje k tomuto projektu, je uhrazení výdaje v souvisejícího s měřením dosažené úspory. Z tohoto důvodu byly nevyčerpané finanční prostředky zapojeny do rozpočtu roku 2015 na základě usnesení rady kraje č. 61/4739 ze dne 3.2.2015. </t>
  </si>
  <si>
    <t>Zastupitelstvo kraje rozhodlo profinancovat a kofinancovat projekt usnesením č. 6/467 ze dne 19.9.2013. Z důvodu prodloužení procesu veřejné zakázky na výběr zhotovitele stavby a vzhledem k poměrně dlouhému trvání procesu pro vydání Rozhodnutí o poskytnutí dotace došlo k úpravě finančních toků projektu. Z tohoto důvodu byly nevyčerpané finanční prostředky zapojeny do rozpočtu roku 2015 na základě usnesení rady kraje č. 61/4739 ze dne 3.2.2015.</t>
  </si>
  <si>
    <t>Energetické úspory SOŠ Český Těšín, budova školy Tyršova</t>
  </si>
  <si>
    <t>Zastupitelstvo kraje rozhodlo profinancovat a kofinancovat projekt usnesením č. 6/467 ze dne 19.9.2013. Smlouva s dodavatelem stavby byla oproti harmonogramu akce uzavřena se zpožděním z důvodu správního řízení o přezkoumání úkonů zadavatele učiněných ve veřejné zakázce, které bylo zahájeno Úřadem pro ochranu hospodářské soutěže na návrh jednoho z uchazečů. Vzhledem k výše uvedené skutečnosti dojde k úhradě výdajů souvisejících s realizací projektu až v roce 2015; nevyčerpané finanční prostředky byly zapojeny do rozpočtu roku 2015 na základě usnesení rady kraje č. 61/4739 ze dne 3.2.2015.</t>
  </si>
  <si>
    <t>Zateplení vybraných budov Vyšší odborné školy, Střední odborné školy a Středního odborného učiliště v Kopřivnici</t>
  </si>
  <si>
    <t>Zastupitelstvo kraje rozhodlo profinancovat a kofinancovat projekt usnesením č. 6/467 ze dne 19.9.2013. Z důvodu dosud nevysoutěžené veřejné zakázky na výběr zhotovitele stavby došlo k úpravě finančních toků projektu; nevyčerpané finanční prostředky byly zapojeny do rozpočtu roku 2015 na základě usnesení rady kraje č. 61/4739 ze dne 3.2.2015.</t>
  </si>
  <si>
    <t>Zateplení Střední školy techniky a služeb v Karviné</t>
  </si>
  <si>
    <t>Zastupitelstvo kraje rozhodlo profinancovat a kofinancovat projekt usnesením č. 6/467 ze dne 19.9.2013. Z důvodu prodloužení procesu veřejné zakázky na výběr zhotovitele stavby a vzhledem k poměrně dlouhému trvání procesu pro vydání Rozhodnutí o poskytnutí dotace došlo k úpravě finančních toků projektu; nevyčerpané finanční prostředky byly zapojeny do rozpočtu roku 2015 na základě usnesení č. 61/4739 ze dne 3.2.2015.</t>
  </si>
  <si>
    <t>Zateplení Střední školy technické a dopravní v Ostravě-Vítkovicích</t>
  </si>
  <si>
    <t>Zastupitelstvo kraje rozhodlo profinancovat a kofinancovat projekt usnesením č. 6/467 ze dne 19.9.2013. Z důvodu prodloužení procesu veřejné zakázky na výběr zhotovitele stavby a vzhledem k poměrně dlouhému trvání procesu pro vydání Rozhodnutí o poskytnutí dotace došlo k úpravě finančních toků projektu; nevyčerpané finanční prostředky byly zapojeny do rozpočtu roku 2015 na základě usnesení rady kraje č. ze dne 13.1.2015.</t>
  </si>
  <si>
    <t>Zastupitelstvo kraje rozhodlo profinancovat a kofinancovat projekt usnesením č. 6/467 ze dne 19.9.2013. Z důvodu prodloužení procesu veřejné zakázky na výběr zhotovitele stavby a vzhledem k poměrně dlouhému trvání procesu pro vydání Rozhodnutí o poskytnutí dotace došlo k úpravě finančních toků projektu;  nevyčerpané finanční prostředky byly zapojeny do rozpočtu roku 2015 na základě usnesení rady kraje č. 60/4684 ze dne 13.1.2015.</t>
  </si>
  <si>
    <t>Zateplení Střední odborné školy v Bruntále</t>
  </si>
  <si>
    <t>Zastupitelstvo kraje rozhodlo profinancovat a kofinancovat projekt usnesením č. 6/467 ze dne 19.9.2013. Z důvodu opětovně vyhlášené veřejné zakázky na výběr zhotovitele stavby došlo k úpravě finančních toků projektu; nevyčerpané finanční prostředky byly zapojeny do rozpočtu roku 2015 na základě usnesení rady kraje č. 61/4739 ze dne 3.2.2015.</t>
  </si>
  <si>
    <t>Zastupitelstvo kraje rozhodlo profinancovat a kofinancovat projekt usnesením č. 6/467 ze dne 19.9.2013. Z důvodu prodloužení procesu veřejné zakázky na výběr zhotovitele stavby a vzhledem k poměrně dlouhému trvání procesu pro vydání Rozhodnutí o poskytnutí dotace došlo k úpravě finančních toků projektu; nevyčerpané finanční prostředky byly zapojeny do rozpočtu roku 2015 na základě usnesení rady kraje č. 61/4739 ze dne 3.2.2015.</t>
  </si>
  <si>
    <t>Zateplení tělocvičny Wichterlova gymnázia v Ostravě-Porubě</t>
  </si>
  <si>
    <t>Zastupitelstvo kraje rozhodlo profinancovat a kofinancovat projekt usnesením č. 6/467 ze dne 19.9.2013. Z důvodu prodloužení procesu veřejné zakázky na výběr zhotovitele stavby a vzhledem k poměrně dlouhému trvání procesu pro vydání Rozhodnutí o poskytnutí dotace došlo k úpravě finančních toků projektu; nevyčerpané finanční prostředky byly zapojeny do rozpočtu roku 2015 na základě usnesení rady kraje č. 60/4684 ze dne 13.1.2015.</t>
  </si>
  <si>
    <t>Zateplení Střední průmyslové školy a Obchodní akademie v Bruntále (areál na ul. Kavalcova)</t>
  </si>
  <si>
    <t>Zastupitelstvo kraje rozhodlo profinancovat a kofinancovat projekt usnesením č. 6/467 ze dne 19.9.2013. Z důvodu odstoupení vítězného uchazeče a následně přijetí dalšího v pořadí došlo k prodloužení termínu pro podepsání smlouvy o dílo. Z tohoto důvodu byly nevyčerpané finanční prostředky zapojeny do rozpočtu roku 2015 na základě usnesení rady kraje č. 61/4739 ze dne 3.2.2015.</t>
  </si>
  <si>
    <t>Gymnázium a Střední odborná škola, Rýmařov, příspěvková organizace (budova gymnázia s přístavbou a budova tělocvičny)</t>
  </si>
  <si>
    <t>Zateplení Sportovního gymnázia Dany a Emila Zátopkových v Ostravě</t>
  </si>
  <si>
    <t>Zastupitelstvo kraje rozhodlo profinancovat a kofinancovat projekt usnesením č. 6/467 ze dne 19.9.2013. Z důvodu prodloužení procesu veřejné zakázky na výběr zhotovitele stavby a vzhledem k poměrně dlouhému trvání procesu pro vydání Rozhodnutí o poskytnutí dotace došlo k úpravě finančních toků projektu; nevyčerpané finanční prostředky byly zapojeny do rozpočtu kraje na rok 2015 na základě usnesení rady kraje č. 60/4684 ze dne 13.1.2015.</t>
  </si>
  <si>
    <t>Zateplení Gymnázia Mikuláše Koperníka v Bílovci</t>
  </si>
  <si>
    <t>Zastupitelstvo kraje rozhodlo profinancovat a kofinancovat projekt usnesením č. 6/467 ze dne 19.9.2013. Z důvodu prodloužení procesu veřejné zakázky na výběr zhotovitele stavby a vzhledem k poměrně dlouhému trvání procesu pro vydání Rozhodnutí o poskytnutí dotace došlo k úpravě finančních toků projektu; nevyčerpané finanční prostředky byly zapojeny do rozpočtu kraje na rok 2015 na základě usnesení rady kraje č. 61/4739 ze dne 3.2.2015.</t>
  </si>
  <si>
    <t>Zastupitelstvo kraje rozhodlo profinancovat a kofinancovat projekt usnesením č. 6/467 ze dne 19.9.2013. Z důvodu prodloužení procesu veřejné zakázky na výběr zhotovitele stavby a vzhledem k poměrně dlouhému trvání procesu pro vydání Rozhodnutí o poskytnutí dotace došlo k úpravě finančních toků projektu; nevyčerpané finanční prostředky byly zapojeny do rozpočtu kraje na rok 2015 na základě usnesení rady kraje č.61/4739 ze dne 3.2.2015.</t>
  </si>
  <si>
    <t>Zateplení SOŠ a SOU podnikání a služeb v Jablunkově - budova na ulici Školní</t>
  </si>
  <si>
    <t>Zateplení Střední školy zahradnické v Ostravě - SPV na ulici U Hrůbků</t>
  </si>
  <si>
    <t>Zateplení Dětského domova na ulici Čelakovského v Havířově - Podlesí</t>
  </si>
  <si>
    <t>Zastupitelstvo kraje rozhodlo profinancovat a kofinancovat projekt usnesením č. 6/467 ze dne 19.9.2013. Z důvodu dosud nevysoutěžené veřejné zakázky na výběr zhotovitele stavby došlo k úpravě finančních toků projektu; nevyčerpané finanční prostředky byly zapojeny do rozpočtu kraje na rok 2015 na základě usnesení rady kraje č. 60/4684 ze dne 13.1.2015.</t>
  </si>
  <si>
    <t>Zateplení sportovního centra Střední školy a Základní školy v Havířově - Šumbarku</t>
  </si>
  <si>
    <t>Zastupitelstvo kraje schválilo zahájení přípravy projektu a rozhodlo o profinancování a kofinancování dne 29.2.2012 usnesením č. 23/1998. V roce 2013 obdržel kraj zálohu ve výši 80% grantu, která je určena k pokrytí nákladů projektu i v letech 2014 a 2015. Nevyčerpané finanční prostředky byly zapojeny do rozpočtu roku 2015 na základě usnesení rady kraje č. 60/4684 ze dne 13.1.2015.</t>
  </si>
  <si>
    <t>Zastupitelstvo kraje rozhodlo o profinancování a kofinancování projektu dne 21.3.2013 usnesením č. 3/188. V roce 2013 byla na projektový účet přijata záloha ve výši 80% celkového grantu. Tato záloha je určena k financování aktivit projektu i v letech 2014 a 2015. Nevyčerpané finanční prostředky byly zapojeny do rozpočtu roku 2015 na základě usnesení rady kraje č. 60/4684 ze dne 13.1.2015.</t>
  </si>
  <si>
    <t xml:space="preserve">Zastupitelstvo kraje rozhodlo o profinancování a kofinancování projektu dne 21.3.2013 usnesením č. 3/188. V roce 2013 byla na projektový účet přijata záloha ve výši 80% celkového grantu. Tato záloha je určena k financování aktivit projektu i v letech 2014 a 2015. Nevyčerpané finanční prostředky byly zapojeny do rozpočtu roku 2015 na základě usnesení rady kraje č. 60/4684 ze dne 13.1.2015. </t>
  </si>
  <si>
    <t>Zastupitelstvo kraje rozhodlo o profinancování a kofinancování projektu dne 19.9.2013 usnesením č. 6/462. V roce 2014 byla na projektový účet přijata záloha ve výši 80% celkového grantu. Tato záloha je určena k financování aktivit projektu i v roce 2015. Nevyčerpané finanční prostředky byly zapojeny do rozpočtu roku 2015 na základě usnesení rady kraje č. 60/4684 ze dne 13.1.2015.</t>
  </si>
  <si>
    <t>Zastupitelstvo kraje rozhodlo o profinancování a kofinancování projektu dne 24.4.2014 usnesením č. 9/801. Vzhledem k posunu zahájení realizace projektu byly nevyčerpané finanční prostředky  zapojeny do rozpočtu roku 2015 na základě usnesení rady kraje č. 60/4684 ze dne 13.1.2015.</t>
  </si>
  <si>
    <t>Zastupitelstvo kraje rozhodlo o profinancování a kofinancování projektu dne 20.12.2012 usnesením č. 2/75. V roce 2013 byla na projektový účet přijata záloha ve výši 80% celkového grantu. Tato záloha je určena k financování aktivit projektu i v letech 2014 a 2015. Nevyčerpané finanční prostředky byly zapojeny do rozpočtu roku 2015 na základě usnesení rady kraje č. 60/4684 ze dne 13.1.2015.</t>
  </si>
  <si>
    <t>Globální grant OP VK - Zvyšování kvality ve vzdělávání v kraji Moravskoslezském</t>
  </si>
  <si>
    <t>Jedná se o úroky připsané na účtu globálního grantu a přijaté prostředky od příjemců dotace za porušení rozpočtové kázně. Finanční prostředky budou odeslány na MŠMT a MF a byly účelově převedeny do rozpočtu kraje roku 2015.</t>
  </si>
  <si>
    <t>Globální grant OP VK - Rovné příležitosti ve vzdělávání v kraji Moravskoslezském</t>
  </si>
  <si>
    <t>Globální grant OP VK - Další vzdělávání pracovníků škol v kraji Moravskoslezském</t>
  </si>
  <si>
    <t>Jedná se o přijaté zálohové platby ze státního rozpočtu určené na realizaci víceletých grantových projektů OP VK. Platby jsou poskytovány na základě Rozhodnutí o poskytnutí dotace a nekorespondují se skutečnou potřebou v příslušném rozpočtovém období. Finanční prostředky byly účelově převedeny do rozpočtu kraje roku 2015.</t>
  </si>
  <si>
    <t>Jedná se o přijaté zálohové platby ze státního rozpočtu určené na realizaci technické pomoci pro víceleté grantové projekty OP VK. Platby jsou poskytovány na základě Rozhodnutí o poskytnutí dotace na projekt technické pomoci a nekorespondují se skutečnou potřebou v příslušném rozpočtovém období. Finanční prostředky byly účelově převedeny do rozpočtu kraje roku 2015.</t>
  </si>
  <si>
    <t>Technická pomoc pro globální grant OP VK -Informovanost a publicita GG OP Moravskoslezského kraje II</t>
  </si>
  <si>
    <t>Finanční prostředky od řídícího orgánu (Ministerstvo školství, mládeže a tělovýchovy ČR) pro příspěvkové organizace kraje realizující individuální projekty v rámci Operačního programu Vzdělávání pro konkurenceschopnost</t>
  </si>
  <si>
    <t>PŘEHLED VÝDAJŮ V ODVĚTVÍ ÚZEMNÍHO PLÁNOVÁNÍ A STAVEBNÍHO ŘÁDU V ROCE 2014</t>
  </si>
  <si>
    <t>Dotační programy - Program podpory tvorby územních plánů obcí</t>
  </si>
  <si>
    <t>Nevyčerpané finanční prostředky jsou úsporou z důvodu nižších uznatelných nákladů projektů.</t>
  </si>
  <si>
    <t>Konzultační a poradenské služby - územní plánování a stavební řád</t>
  </si>
  <si>
    <t>Finanční prostředky byly určeny na zajištění expertních posudků, oponentních studií, právních služeb, znaleckých posudků. Nevyčerpané prostředky představují úsporu.</t>
  </si>
  <si>
    <t>Nákup ostatních služeb - územní plánování a stavební řád</t>
  </si>
  <si>
    <t>Prostředky určené pro nákup vícetisků, menších studií apod. pro potřeby činnosti oddělení územního plánování a stavebního řádu. Nevyčerpané prostředky představují úsporu. Během roku došlo převodu částky 90 tis. Kč do odvětví regionálního rozvoje na aktualizaci územně analytických podkladů kraje.</t>
  </si>
  <si>
    <t xml:space="preserve">Aktualizace Zásad územního rozvoje </t>
  </si>
  <si>
    <t>Finanční prostředky byly usnesením rady kraje č. 61/4739 ze dne 3.2.2015 převedeny do rozpočtu na rok 2015, úhrada díla proběhne po zpracování jednotlivých etap dle platné smlouvy se zhotovitelem.</t>
  </si>
  <si>
    <t xml:space="preserve">Studie k aktualizaci a vyplývající ze Zásad územního rozvoje Moravskoslezského kraje </t>
  </si>
  <si>
    <t xml:space="preserve">V odvětví územního plánování a stavebního řádu byly vyčleněny investiční finanční prostředky ve výši 448 tis. Kč na realizaci „Studie k aktualizaci a vyplývající ze Zásad územního rozvoje Moravskoslezského kraje“. V měsíci září 2014 byla uzavřena smlouva o dílo na aktualizaci „Studie sídelní struktury Moravskoslezského kraje“. S ohledem na stanovené dodací a platební podmínky byly nevyčerpané finanční prostředky v plné výši usnesením rady kraje č. 61/4739 ze dne 3.2.2015 zapojeny do rozpočtu kraje na rok 2015 na úhradu předmětného díla. </t>
  </si>
  <si>
    <t>PŘEHLED VÝDAJŮ V ODVĚTVÍ ZDRAVOTNICTVÍ V ROCE 2014</t>
  </si>
  <si>
    <t xml:space="preserve">Finanční prostředky na akci byly schváleny usnesením zastupitelstva kraje č. 7/519 ze dne 19.12.2013 a usnesením č. 8/672 ze dne 27.2.2014 zastupitelstvo rozhodlo poskytnout účelové dotace v rámci vyhlášeného dotačního programu (usnesení rady č. 29/2197 ze dne 19.11.2013). Finanční prostředky nebyly vyčerpány z důvodu jejich nerozdělení žadatelům o dotaci s ohledem na nesplnění podmínek vyhlášeného dotačního programu.  </t>
  </si>
  <si>
    <t>Nemocnice s poliklinikou v Novém Jičíně</t>
  </si>
  <si>
    <t>Finanční prostředky této akce byly určeny na úhradu poskytnutých náhrad a poskytovaných konzultačních, poradenských a právních služeb. Nebyly vyčerpány z důvodu poskytnutí nižšího objemu služeb, než bylo předpokládáno.</t>
  </si>
  <si>
    <t>Zajištění ohledání těl zemřelých</t>
  </si>
  <si>
    <t xml:space="preserve">Rada kraje usnesením č. 45/3395 ze dne 12.6.2014 rozhodla o uzavření smlouvy č. 01318/2014/KŘ s Městskou nemocnicí Ostrava, příspěvková organizace, o zajištění ohledání těl zemřelých. S ohledem na skutečnost, že nelze dopředu stanovit přesný počet ohledání, nebyly finanční prostředky dočerpány. V roce 2015 proběhne úhrada za provedená ohledání v prosinci 2014 a úhrada nákladů za zajištění realizace veřejné zakázky. Z tohoto důvodu byly finanční prostředky ve výši 629,2 tis. Kč převedeny do rozpočtu na rok 2015. </t>
  </si>
  <si>
    <t>Zastupitelstvo kraje usnesením č. 8/671 ze dne 27.2.2014 rozhodlo o uzavření smlouvy č. 00588/2014/ZDR s Dětským centrem Domeček, příspěvková organizace, na spolufinancování nákladů souvisejících s umísťováním dětí s trvalým pobytem mimo území statutárního města Ostravy do lůžkové péče. S ohledem na skutečnost, že nelze dopředu stanovit přesný počet dětí, které budou umístěny na žádost kraje, nebyly finanční prostředky dočerpány. V roce 2015 budou ještě uhrazeny uznatelné náklady za prosinec 2014, z tohoto důvodu byly finanční prostředky ve výši 434 tis. Kč  převedeny do rozpočtu roku 2015.</t>
  </si>
  <si>
    <t>Zpracování odborných posudků, činnost nezávislých odborných komisí a znalců</t>
  </si>
  <si>
    <t xml:space="preserve">Čerpání finančních prostředků probíhalo na základě smlouvy č. 02135/2013/ZDR o zajištění činnosti nezávislých odborných komisí (NOK) a o úhradě nákladů spojených s jejich činností uzavřené s FN Ostrava (paušální částka, odměny a cestovní náhrady jednotlivým členům NOK) a na základě požadavků na zpracování znaleckých posudků. Četnost realizovaných NOK nelze předvídat, rovněž nelze dopředu stanovit či odhadnout četnost znaleckých posudků pro potřeby odvolacího řízení apod. Z uvedeného důvodu došlo k nedočerpání finančních prostředků této akce.  </t>
  </si>
  <si>
    <t>Optimalizace a řízení zdravotnických zařízení</t>
  </si>
  <si>
    <t>Odborní garanti v odvětví zdravotnictví</t>
  </si>
  <si>
    <t>Důvodem nevyčerpání finančních prostředků bylo vyplacení nižší částky u dohod uzavřených s jednotlivými garanty.</t>
  </si>
  <si>
    <t>Vracení správních poplatků</t>
  </si>
  <si>
    <t>Zákonem č. 372/2011 Sb., o zdravotních službách (dále zákon), účinným od 1.4.2012, vznikla poskytovatelům zdravotních služeb povinnost požádat o udělení oprávnění (za správní poplatek 1.000 Kč) k poskytování zdravotních služeb v případě, že hodlali poskytovat zdravotní péči i po datu 31.3.2015. Ústavní soud ČR nálezem vyhlášeným ve Sbírce zákonů dne 10.12.2012 pod č. 437/2012 Sb. zrušil časové omezení platnosti stávajících registrací a povinnost poskytovatelů zdravotních služeb požádat si do 31.12.2012 o přeregistraci. Pokud rozhodnutí nebylo vydáno a žadatel vezme písemně svou žádost zpět a uhradil i správní poplatek, bude mu tento vrácen na základě písemně podané žádosti. Jelikož pro vrácení poplatku není stanovena lhůta a všichni žadatele o vrácení poplatku ještě nepožádali, byly z uvedeného důvodu finanční prostředky ve výši 150 tis. Kč převedeny do rozpočtu roku 2015.</t>
  </si>
  <si>
    <t>Mediální publicita v odvětví zdravotnictví</t>
  </si>
  <si>
    <t>Na základě usnesení rady kraje č. 44/3258 ze dne 27.5.2014 byla uzavřena se společností POLAR televize Ostrava, s.r.o. smlouva č. 01176/2014/KH na výrobu programového obsahu určeného pro vysílání, nákup vysílacího času a poskytnutí licence. Na základě této smlouvy hradí kraj odměnu za poskytnutí licence ke každému dílu určených pořadů, v odvětví zdravotnictví se jedná o pořad "TV Medicína". Smlouva byla uzavřena na dobu určitou, a to do 31.12.2014. Úhrada faktury za vyrobené díly v prosinci 2014 proběhne  v lednu 2015, z tohoto důvodu byly finanční prostředky ve výši 87,85 tis. Kč převedeny do rozpočtu roku 2015.</t>
  </si>
  <si>
    <t>Zvýšení základního kapitálu obchodní společnosti Bílovecká nemocnice, a.s.</t>
  </si>
  <si>
    <t>Technická údržba, podpora a služby k software v odvětví zdravotnictví</t>
  </si>
  <si>
    <t xml:space="preserve">V souvislosti s posunutím termínu realizace veřejné zakázky nebyly výdaje za technickou podporu hrazeny z rozpočtu roku 2014. Z tohoto důvodu došlo ke snížení schváleného rozpočtu o 375 tis. Kč, a to přesunem finančních prostředků do odvětví vlastní správní činnost kraje. </t>
  </si>
  <si>
    <t>SR - Účelové dotace krajům - TBC</t>
  </si>
  <si>
    <t>ID - Projekt "Počteníčko s babičkou" (Občanské sdružení Počteníčko s babičkou)</t>
  </si>
  <si>
    <t>ID - Konference „Organizace a metody plavání kojenců a batolat v jednotlivých zemích" (Česká asociace instruktorů psychomotorických aktivit kojenců, batolat a předškoláků)</t>
  </si>
  <si>
    <t>ID -  4. konference Sdružení nemocničních gynekologů a porodníků (Sdružení nemocničních gynekologů a porodníků o.s.)</t>
  </si>
  <si>
    <t>ID - Projekt "Vybavení Integračního centra s hernou" (ABC o.p.s.)</t>
  </si>
  <si>
    <t>ID - Kongresy „III. Kardiovaskulární dny“ a „VIII. Kongres kardiologických sester“ (DANTER - reklama a potisk, s.r.o.)</t>
  </si>
  <si>
    <t>ID - Konference "11. Ostravské dny miniinvazivní chirurgie, Ostravské gastroenterologicko-chirurgicko-onkologické dny 2014" (BOS.org s.r.o.)</t>
  </si>
  <si>
    <t>ID - Konference „Efektivní nemocnice 2014" (HEALTHCARE INSTITUTE o.p.s., Ostrava-Ji)</t>
  </si>
  <si>
    <t>ID - Konference Slezské dny preventivní medicíny (ENVIRTA CZ s.r.o.)</t>
  </si>
  <si>
    <t>ID -  IV. ročník Studentské vědecké konference Lékařské fakulty Ostravské univerzity v Ostravě (Ostravská univerzita v Ostravě)</t>
  </si>
  <si>
    <t>ID - Seminář "Světový den roztroušené sklerózy v Ostravě" (ROSKA OSTRAVA, regionální organizace Unie Roska v ČR)</t>
  </si>
  <si>
    <t>ID -  Projekt "XIII. Barevné DIAdny" (Občanské sdružení Dítě s diabetem)</t>
  </si>
  <si>
    <t>ID - Kongres XII. Ostravských traumatologických dnů (Fakultní nemocnice Ostrava)</t>
  </si>
  <si>
    <t>ID - Pořízení dekontaminačního boxu se sprchou (Fakultní nemocnice Ostrava)</t>
  </si>
  <si>
    <t>Dětský stacionář (Odborný léčebný ústav Metylovice - Moravskoslezské sanatorium, příspěvková organizace)</t>
  </si>
  <si>
    <t>Výdaje související s provozem Integrovaného bezpečnostního centra Moravskoslezského kraje (Zdravotnická záchranná služba Moravskoslezského kraje, příspěvková organizace, Ostrava)</t>
  </si>
  <si>
    <t>Čerpání finančních prostředků uvedené akce probíhá na základě předložených žádostí zdravotnických zařízení. Finanční prostředky nebyly vyčerpány z důvodu, že skutečné požadavky zdravotnických zařízení nedosáhly výše avizovaných (plánovaných).</t>
  </si>
  <si>
    <t>Stanice sociálních lůžek (Nemocnice Třinec, příspěvková organizace)</t>
  </si>
  <si>
    <t>Finanční prostředky na akci byly schváleny radou kraje usnesením č. 35/2619 ze dne 11.2.2014. Jedná se o vrácené prostředky z příspěvkových organizací (Frýdek-Místek, Opava), které nebyly vyčerpány z důvodu vysoutěžení nižší ceny, než se předpokládalo.</t>
  </si>
  <si>
    <t>SR - Specializační vzdělávání zdravotnických pracovníků - rezidenční místa - neinvestice</t>
  </si>
  <si>
    <t>SR  - Připravenost poskytovatele ZZS na řešení mimořádných událostí a krizových situací</t>
  </si>
  <si>
    <t>SR - Specializační vzdělávání nelékařů</t>
  </si>
  <si>
    <t>Pavilon chirurgických oborů včetně projektové dokumentace (Nemocnice ve Frýdku-Místku, příspěvková organizace, Frýdek - Místek)</t>
  </si>
  <si>
    <t>V roce 2014 byla akce přijata k spolufinancování z evropských finančních zdrojů v rámci Regionálního operačního programu NUTS II Moravskoslezsko 2007 – 2013.</t>
  </si>
  <si>
    <t xml:space="preserve">Akce byla schválena usnesením zastupitelstva kraje č. 22/1837 ze dne 14.12.2011. V roce 2013 byla zpracována projektová dokumentace a proběhlo zadávací řízení na výběr zhotovitele stavby. Zadávací řízení však bylo zrušeno, protože k hodnocení zbyla jediná nabídka. V roce 2014 proběhlo nové zadávací řízení, smlouva s vítězným uchazečem však nemohla být uzavřena z důvodu zahájení správního řízení ÚOHS pro přezkum úkonů zadavatele. V současné době je již smlouva o dílo uzavřena a ukončení realizace se předpokládá v březnu letošního roku. Z tohoto důvodu byly usnesením rady kraje č. 61/4739 ze dne 3.2.2015 nevyčerpané finanční prostředky ve výši 10.917 tis. Kč zapojeny do rozpočtu roku 2015.  </t>
  </si>
  <si>
    <t>Pronájem Nemocnice s poliklinikou v Novém Jičíně byl schválen usnesením rady kraje č. 93/5859 ze dne 21.9.2011 a usnesením zastupitelstva kraje č. 21/1723 ze dne 21.9.2011. V souladu s rozhodnutím orgánů kraje byla dne 26.9.2011 uzavřena s nájemcem Radioterapie a.s. (později Nemocnice Nový Jičín a.s.) smlouva o nájmu podniku č. 02262/2011/ZDR. Na základě této smlouvy se pronajímatel zavazuje prostředky ve výši 95% z reinvestiční části nájemného investovat zpět do pronajatého nemovitého majetku, přičemž nevyčerpaná částka určená v daném roce se  z jednoho kalendářního roku převádí do následujícího kalendářního roku. Z tohoto důvodu byly usnesením rady kraje č. 61/4739 ze dne 3.2.2015 nevyčerpané finanční prostředky ve výši 4.136 tis. Kč zapojeny do rozpočtu roku 2015.</t>
  </si>
  <si>
    <t>Akce byla schválena usnesením zastupitelstva kraje č. 2/30 ze dne 20.12.2012. V roce 2013 byla  provedena část akce, kterou zajišťovala příspěvková organizace. V roce 2014 se realizovala přeložka distribučního zařízení ČEZ Distribuce, a.s. Stavba byla zahájena v říjnu 2014 a v současné době je již dokončena. Vyúčtování akce ze strany ČEZ Distribuce, a.s. je předpokládáno v březnu 2015. Z tohoto důvodu byly usnesením rady kraje č. 61/4739 ze dne 3.2.2015 nevyčerpané finanční prostředky ve výši 311 tis. Kč zapojeny do rozpočtu roku 2015.</t>
  </si>
  <si>
    <t xml:space="preserve">Akce byla schválena usnesením zastupitelstva kraje č. 2/30 ze dne 20.12.2012. V roce 2013 bylo profinancováno 92,6 tis. Kč a v roce 2014 proběhla fakturace za část stavebních prací v celkové výši 3.392 tis. Kč. Realizace akce byla dokončena v prosinci 2014, v lednu 2015 proběhla kontrola, fakturace a následně úhrada za výkon autorského dozoru a uvolnění pozastávky. S ohledem na termín realizace stavby a platební podmínky byly usnesením rady kraje č. 60/4684 ze dne 13.1.2015 nevyčerpané finanční prostředky ve výši 572 tis. Kč zapojeny do rozpočtu roku 2015 na dofinancování akce. </t>
  </si>
  <si>
    <t>Finanční prostředky na akci  byly schváleny radou kraje usnesením č. 35/2641 ze dne 11.2.2014. K nedočerpání došlo z důvodu proplacení nižší fakturované částky (u veřejné zakázky byla vysoutěžena nižší kupní cena).</t>
  </si>
  <si>
    <r>
      <t>Finanční prostředky na akci ve výši 540 tis. Kč byly schváleny radou kraje usnesením č. 35/2916 ze dne 11.2.2014. Nemocnici bylo poskytnuto 445,995 tis. Kč na základě předložené faktury. K nevyčerpání došlo z důvodu úhrady nižší částky, než se předpokládalo - n</t>
    </r>
    <r>
      <rPr>
        <sz val="8"/>
        <rFont val="Tahoma"/>
        <family val="2"/>
        <charset val="238"/>
      </rPr>
      <t>a faktuře nebylo vyčíslena DPH; tato byla uhrazena z rozpočtu na rok 2015.</t>
    </r>
  </si>
  <si>
    <t>Pavilon chirurgických oborů – technická infrastruktura  (Nemocnice ve Frýdku – Místku, příspěvková organizace)</t>
  </si>
  <si>
    <t xml:space="preserve">Realizace akce byla schválena zastupitelstvem kraje usnesením č. 7/519 ze dne 19.12.2013. Realizace stavby byla započata v květnu 2014 a listopadu 2014 byla dokončena a uvedena do provozu její dílčí část. Zbývající část technické infrastruktury zasahuje do staveniště pavilonu chirurgických oborů, na jehož infrastrukturu také těsně navazuje. Na dokončení stavby pavilonu chirurgických oborů v červnu 2015  bude navázána realizace zbývající části technické infrastruktury. Z tohoto důvodu byly usnesením rady kraje č. 61/4739 ze dne 3.2.2015 nevyčerpané finanční prostředky ve výši 2.718 tis. Kč zapojeny do rozpočtu roku 2015 na úhradu prací na dokončení stavby. </t>
  </si>
  <si>
    <t>Rekonstrukce výtahů v blocích C , D , E (Nemocnice ve Frýdku – Místku, příspěvková organizace)</t>
  </si>
  <si>
    <t>Akce byla schválena usnesením zastupitelstva kraje č. 7/519 ze dne 19.12.2013. V roce 2014 proběhlo zadávací řízení na výběr zhotovitele stavby a byla podepsána smlouva o dílo s vítězným uchazečem, který však přes urgence nezahájil realizaci díla dle harmonogramu. Z tohoto důvodu došlo k posunutí realizace. Za provedené práce byla v roce 2014 uhrazena částka ve výši 974 tis. Kč. Ukončení akce je plánováno počátkem roku 2015. Z tohoto důvodu byly usnesením rady kraje č. 60/4684 ze dne 13.1.2015 nevyčerpané finanční prostředky ve výši 526 tis. Kč zapojeny do rozpočtu roku 2015.</t>
  </si>
  <si>
    <t>Akce byla schválena usnesením rady kraje č. 55/4293 ze dne 4.11.2014. Dne 22.9.2014 vznikla škodní událost na majetku kraje v hospodaření organizace Nemocnice ve Frýdku-Místku, příspěvková organizace. Škodu způsobil požár v denní místnosti sousedící s operačním sálem. Došlo k poškození prostor, zdravotnických přístrojů, zařízení, materiálu a dalšího vybavení. Předpokládané náklady na odstranění následků škody jsou odhadovány ve výši 14 mil. Kč. V říjnu 2014 Česká pojišťovna a.s. poskytla zálohu pojistného plnění, ze které budou postupně hrazeny faktury. Vzhledem k tomu, že příspěvková organizace při odstranění následků škod musí postupovat v souladu se zákonem o veřejných zakázkách, obnova majetku bude probíhat především v roce 2015. Z tohoto důvodu byly usnesením rady kraje č. 61/4739 ze dne 3.2.2015 nevyčerpané finanční prostředky ve výši 9 mil. Kč zapojeny do rozpočtu roku 2015.</t>
  </si>
  <si>
    <t>Úprava kanalizace areálu Karviná (Nemocnice s poliklinikou Karviná – Ráj, příspěvková organizace)</t>
  </si>
  <si>
    <t>Akce byla schválena usnesením rady kraje č. 40/2964 ze dne 8.4.2014. Při zpracování projektové dokumentace došlo ke komplikacím, kdy vlastník stavbou dotčených pozemků nesouhlasí s navrhovaným řešením trasy. Rovněž s technickým řešením nesouhlasila společnost SmVaK a.s., proto stále probíhala jednání v této záležitosti. V současné době je podána žádost na vydání územního rozhodnutí a zároveň se řeší přípravy smluv na zřízení věcných břemen s Magistrátem města Karviné. Z tohoto důvodu  byly usnesením rady kraje č. 61/4739 ze dne 3.2.2015 nevyčerpané finanční prostředky ve výši 8.784 tis. Kč zapojeny do rozpočtu roku 2015.</t>
  </si>
  <si>
    <t>Finanční prostředky na akci byly schváleny radou kraje usnesením č. 40/2964 ze dne 8.4.2014. K nedočerpání došlo z důvodu vysoutěžení nižší kupní ceny, než se předpokládalo.</t>
  </si>
  <si>
    <t>Akce byla schválena usnesením rady kraje č. 40/2964 ze dne 8.4.2014. V roce 2014 byla zpracována a uhrazena projektová dokumentace na modernizaci rehabilitace ve výši 90 tis. Kč. Na rekonstrukci plynové kotelny bylo opakovaně vyhlášeno zadávací řízení na výběr zhotovitele stavby. V prosinci roku 2014 bylo znovu vyhlášeno zadávací řízení na výběr zhotovitele stavby. V současně době je smlouva o dílo před podepsáním. Realizace díla bude probíhát v průběhu roku 2015. Z tohoto důvodu byly usnesením rady kraje č. 61/4739 ze dne 3.2.2015 nevyčerpané finanční prostředky ve výši 1.810 tis. Kč zapojeny do rozpočtu roku 2015.</t>
  </si>
  <si>
    <t xml:space="preserve">Realizace akce byla schválena usnesením rady kraje č. 50/3890 ze dne 26.8.2014. V roce 2014 proběhla fakturace za projektovou dokumentaci a část stavebních prací v celkové výši 315,1 tis. Kč. Akce byla dokončena v prosinci 2014. V lednu 2015 byla dokončena fakturace za stavební práce, úhrada za výkon autorského dozoru a dále uvolnění pozastávky. S ohledem na termín realizace stavby a platební podmínky vyplývající z uzavřených smluv byly usnesením rady kraje č. 60/4684 ze dne 13.1.2015 nevyčerpané finanční prostředky ve výši 1.370 tis. Kč zapojeny do rozpočtu roku 2015 na dofinancování stavby.  </t>
  </si>
  <si>
    <t>Akce byla schválena usnesením rady kraje č. 53/4126 ze dne 7.10.2014. V prosinci roku 2014 byla zpracována a uhrazena projektová dokumentace a zahájeno zadávací řízení na výběr zhotovitele stavby. Rekonstrukce sociálních zařízení musí být provedena vždy za úplného uvolnění příslušného lůžkového oddělení a toto vyžaduje dostatečný časový úsek. Z tohoto důvodu byly usnesením rady kraje č. 61/4739 ze dne 3.2.2015 nevyčerpané finanční prostředky ve výši 2.825 tis. Kč zapojeny do rozpočtu roku 2015.</t>
  </si>
  <si>
    <t>Akce byla schválena usnesením rady kraje č. 53/4126 ze dne 7.10.2014. V roce 2014 byla zpracována a uhrazena projektová dokumentace a proběhlo zadávací řízení na výběr zhotovitele stavby. V současné době je uzavřena smlouva o dílo. Výměna výtahů vyžaduje dle platné legislativy vydání stavebního povolení a vlastní výroba výtahu je cca 3 měsíce od podpisu smlouvy. Ukončení realizace akce je předpokládáno v červnu 2015. Z tohoto důvodu byly usnesením rady kraje č. 61/4739 ze dne 3.2.2015 nevyčerpané finanční prostředky ve výši 1.946 tis. Kč zapojeny do rozpočtu roku 2015.</t>
  </si>
  <si>
    <t>Modernizace operačních sálů Orlová (Nemocnice s poliklinikou Karviná-Ráj, příspěvková organizace)</t>
  </si>
  <si>
    <t>Akce byla schválena usnesením rady kraje č. 53/4126 ze dne 7.10.2014. V roce 2014 byla zpracována projektová dokumentace a v prosinci 2014 bylo zahájeno zadávací řízení na výběr zhotovitele stavby. Samotná realizace akce se z provozních důvodů předpokládá v srpnu 2015. Z tohoto důvodu byly usnesením rady kraje č. 61/4739 ze dne 3.2.2015 nevyčerpané finanční prostředky ve výši 5.000 tis. Kč zapojeny do rozpočtu roku 2015.</t>
  </si>
  <si>
    <t xml:space="preserve">Obnovení přístrojové techniky ve zdravotnických zařízeních </t>
  </si>
  <si>
    <t>Zastupitelstvo kraje rozhodlo profinancovat a kofinancovat projekt usnesením č. 25/2198 ze dne 25.9.2008. Projekt byl koncem roku 2014 ukončen, veškeré způsobilé výdaje byly realizovány. Veřejná zakázka na výběr dodavatele přístrojové techniky (hemodialýza) byla vzhledem k vzniklým problémům (několikanásobné znovuvyhlašování veřejné zakázky z důvodů nutnosti změnit kritéria pro výběr dodavatele, a to na základě námitek vznesených Úřadem pro ochranu hospodářské soutěže a Úřadem regionální rady) zrušena z důvodů rizik nesplnění časového harmonogramu projektu. Do rozpočtu roku 2015 byla převeda pouze část těchto nevyčerpaných prostředků, a to na úhradu výdaje na zajištění veřejné zakázky, a to usnesením rady kraje č. 60/4684 ze dne 13.1.2015</t>
  </si>
  <si>
    <t>Zastupitelstvo kraje rozhodlo o profinancování a kofinancování akce a zahájení realizace akce dne 14.12.2011 usnesením č. 22/1884. Z důvodu celkově pomalejšího průběhu realizace stavby oproti předloženému finančnímu harmonogramu, které však v důsledku nebude mít vliv na dodržování smluvních termínů (nutnost přijetí technických úprav z důvodu nově vzniklých okolností, které mají za následek méně a vícepráce), došlo k posunu čerpání části stavebních výdajů do roku 2015 usnesením rady kraje č. 61/4739 ze dne 3.2.2015.</t>
  </si>
  <si>
    <t>Zastupitelstvo kraje rozhodlo o profinancování a kofinancování akce a zahájení realizace akce dne 21.3.2013 usnesením č. 3/190. Na základě smluvních ujednání lze započít s realizací stavby až po uzavření smlouvy na dodávku lékařských technologií a vybavení. Průtahy v souvislosti s veřejnou zakázkou na dodávku technologií způsobily mírné zpoždění v zahájení stavebních prací, a proto lze předpokládat časový posun při úhradě faktur za zajištění výběrových řízení a stavební práce, a to do období první poloviny roku 2015. Nevyčerpané finanční prostředky byly zapojeny do rozpočtu roku 2015 usnesením rady kraje č. 61/4739 ze dne 3.2.2015.</t>
  </si>
  <si>
    <t>Zastupitelstvo kraje rozhodlo o profinancování a kofinancování akce a zahájení realizace akce dne 19.12.2013 usnesením č. 7/601. V rámci akce bylo dokončeno výběrové řízení na dodávku lůžek a matrací. Faktury za zajištění výběrového řízení externí právní firmou a za nákup notebooku, byly splatné vzhledem k nastaveným platebním podmínkám na počátku roku 2015 a tudíž zapojeny do rozpočtu roku 2015 usnesením rady kraje č. 61/4739 ze dne 3.2.2015.</t>
  </si>
  <si>
    <t>Zastupitelstvo kraje rozhodlo o profinancování a kofinancování akce  19.9.2013 usnesením č. 6/453. Opakované vyhlašování veřejných zakázek na dodávku technologií a vybavení nemocnice a celkově zdlouhavý průběh těchto výběrových řízení, který byl zapříčiněn dotazy uchazečů na zpřesnění parametrů pořizovaných technologií, způsobilo zpoždění, jehož důsledkem je přesun čerpání výdajů za nákup technologií do roku 2015. Nevyčerpané prostředky byly zapojeny do rozpočtu roku 2015 radou kraje usnesením č. 61/4739 ze dne 3.2.2015.</t>
  </si>
  <si>
    <t>Zastupitelstvo kraje rozhodlo o profinancování a kofinancování a zahájení relizace akce 11.9.2014 usnesením č. 11/953. Projekt byl v rámci Integrovaného operačního programu přijat řídícím orgánem k financování v závěru roku 2014. Právě probíhají výběrová řízení na dodávku sanitních vozů vč. zdravotní přístrojové techniky a systému pro výměnu informací. Vzhledem k nastaveným platebním podmínkám bude úhrada za zajištění výběrových řízení realizována v roce 2015. Nevyčerpané finanční prostředky byly zapojeny do rozpočtu roku 2015 radou kraje usnesením č. 61/4739 ze dne 3.2.2015.</t>
  </si>
  <si>
    <t>Zastupitelstvo kraje rozhodlo o zahájení realizace a profinancování a kofinancování projektu dne 24.4.2014 usnesením č. 9/797. V závěru roku 2014 nebyl ukončen proces výběru zhotovitele a nevyčerpané finanční prostředky byly zapojeny do rozpočtu roku 2015 na základě usnesení rady kraje č. 61/4739 ze dne 3.2.2015.</t>
  </si>
  <si>
    <t>Zastupitelstvo kraje schválilo zahájení přípravy projektu dne 27.2.2014 usnesením č. 8/699. Projekt je připravován jako náhradní a bude realizován jen v případě dostatečné alokace Regionálního operačního programu NUTS II Moravskoslezsko 2007–2013. Nevyčerpané prostředky na přípravu projektu byly zapojeny do rozpočtu roku 2015 na základě usnesení rady kraje č. 61/4739 ze dne 3.2.2015.</t>
  </si>
  <si>
    <t>Zastupitelstvo kraje rozhodlo o profinancování a kofinancování projektu dne 22.12.2010 usnesením č. 16/1372. V důsledku administrativních průtahů souvisejících s veřejnou zakázkou na dodávku majetku lze předpokládat odklad čerpání výdajů za zajištění veřejné zakázky a ostatních doprovodných výdajů do roku 2015. Nevyčerpané finanční prostředky byly zapojeny do rozpočtu roku 2015 na základě usnesení rady kraje č. 61/4739 ze dne 3.2.2015.</t>
  </si>
  <si>
    <t>Zastupitelstvo kraje usnesením č. 18/1505 ze dne 23.3.2011 rozhodlo o zajištění financování podílu žadatele (příspěvkových organizací kraje) u projektů zateplení. Fyzická realizace akce Zateplení vybraných objektů Nemocnice v Orlové-Lutyni je ukončena. Stále ještě není řídícím orgánem určena způsobilost výdajů souvisejících s DPH a vyplaceny finanční prostředky na uskutečněné vícepráce. Z tohoto důvodu byla část nevyčerpaných finančních prostředků zapojena do rozpočtu roku 2015 na základně usnesení č. 60/4684 ze dne 13.1.2015.</t>
  </si>
  <si>
    <t xml:space="preserve">Zateplení vybraných objektů nemocnice v Karviné - Ráji </t>
  </si>
  <si>
    <t>Zastupitelstvo kraje rozhodlo o profinancování a kofinancování projektu usnesením č. 10/879 ze dne 19.12.2013 a usnesením č. 2/77 ze dne 20.12.2012. Projekt je již ukončen, u řídícího orgánu byla podána závěrečná žádost o platbu. Posledním výdajem, který se vztahuje k tomuto projektu, je uhrazení výdaje na vypracování stanovisek projektantů a energetických auditorů k dosaženým úsporám. Z tohoto důvodu byla část nevyčerpaných finančních prostředků zapojena do rozpočtu roku 2015 na základně usnesení rady kraje č. 61/4739 ze dne 3.2.2015.</t>
  </si>
  <si>
    <t>Zastupitelstvo kraje rozhodlo o profinancování a kofinancování projektu usnesením č. 7/394 ze dne 14.10.2009, usnesením č. 2/77 ze dne 20.12.2012 a usnesením č. 7/601 ze dne 19.12.2013. Projekt je již ukončen, u řídícího orgánu byla podána závěrečná žádost o platbu. Posledním výdajem, který se vztahuje k tomuto projektu, je uhrazení výdaje na vypracování stanovisek projektantů a energetických auditorů k dosaženým úsporám. Z tohoto důvodu byla část nevyčerpaných výdajů zapojena do rozpočtu roku 2015 na základně usnesení rady kraje č. 61/4739 ze dne 3.2.2015.</t>
  </si>
  <si>
    <t>Zastupitelstvo kraje rozhodlo o profinancování a kofinancování projektu usnesením č. 7/601 ze dne 19.12.2013. Projekt je již ukončen, u řídícího orgánu byla podána závěrečná žádost o platbu. Posledním výdajem, který se vztahuje k tomuto projektu, je uhrazení výdaje na vypracování stanovisek projektantů a energetických auditorů k dosaženým úsporám. Z tohoto důvodu byly nevyčerpané prostředky převedeny do rozpočtu roku 2015 na základě usnesení rady kraje č. 61/4739 ze dne 3.2.2015.</t>
  </si>
  <si>
    <t>Zastupitelstvo kraje usnesením č. 16/1350 ze dne 22.12.2010 schválilo finanční prostředky na dofinancování vybavení iktového centra. Akce byla v roce 2014 ukončena, zbývající finanční prostředky nebyly vyčerpány z důvodu proplacení nižší fakturované částky (u veřejné zakázky byla vysoutěžena nižší kupní cena).</t>
  </si>
  <si>
    <t>PŘEHLED VÝDAJŮ V ODVĚTVÍ ŽIVOTNÍHO PROSTŘEDÍ V ROCE 2014</t>
  </si>
  <si>
    <t>Dotační program byl vyhlášen jako dvouletý a nevyplacené finanční prostředky jsou smluvně vázány. Příjemci dotací byli schváleni usnesením zastupitelstva kraje č. 8/683  ze dne 27.2.2014. Vyplácení dotací probíhá na základě výzev spolu s průběžným vyúčtováním, a proto čerpání finančních prostředků probíhá i v průběhu roku 2015. Nevyčerpané finanční prostředky byly zapojeny do rozpočtu na rok 2015 usnesením rady kraje č. 61/4739 ze dne 3.2.2015.</t>
  </si>
  <si>
    <t>Dotační program - Příspěvky na podporu včelařství</t>
  </si>
  <si>
    <t xml:space="preserve">Dotační program - Program na podporu výměny kotlů </t>
  </si>
  <si>
    <t>Nevyčerpané finanční prostředky představují úsporu z poskytnuté dotace v rámci tohoto dotačního programu.</t>
  </si>
  <si>
    <t>Povodňový plán Moravskoslezského kraje</t>
  </si>
  <si>
    <t xml:space="preserve">Plán rozvoje vodovodů a kanalizací </t>
  </si>
  <si>
    <t xml:space="preserve">Na základě usnesení rady kraje č. 48/3603 ze dne 15.7.2014 a  rozhodnutím zastupitelstva kraje usnesením č. 12/1037 ze dne 11.12.2014 byly finanční prostředky použity jako příděl do Fondu životního prostředí na financování 8. společné výzvy v rámci dotačního programu - Program na podporu výměny kotlů. </t>
  </si>
  <si>
    <t>Odběr podzemní vody</t>
  </si>
  <si>
    <t xml:space="preserve">Nevyčerpané finanční prostředky byly připsány v minulých letech na zvláštní účet, který byl zřízen za účelem příjmu části (50%) poplatků za odběr podzemní vody ve smyslu ustanovení §88 odst. 15 zákona č. 254/2001 Sb., o vodách, podle kterého mohou být použity pouze na vrácení přeplatků záloh z odvedených poplatků za odběr podzemní vody vybraných v minulém roce, na podporu výstavby a obnovy hospodářské infrastruktury a na zřízení a doplňování zvláštního účtu, tzv. havarijního účtu. Z důvodu zachování účelovosti těchto finančních prostředků byly tyto zapojeny usnesením rady kraje č. 61/4739 ze dne 3.2.2015 do rozpočtu kraje na rok 2015 na akci Odběr podzemní vody. </t>
  </si>
  <si>
    <t>Zpracování posudků EIA</t>
  </si>
  <si>
    <t xml:space="preserve">Situační zpráva o kvalitě ovzduší </t>
  </si>
  <si>
    <t>Vnější havarijní plán</t>
  </si>
  <si>
    <t xml:space="preserve">Na základě usnesení rady kraje č. 48/3603 ze dne 15.7.2014 a  rozhodnutím zastupitelstva kraje usnesením č. 12/1037 ze dne 11.12.2014 byly finanční prostředky použity jako příděl do Fondu životního prostředí na financování 8. společné výzvy v rámci DP Program na podporu výměny kotlů. </t>
  </si>
  <si>
    <t>Finanční prostředky jsou každoročně  určeny k úhradě nákladů spojených s odstraněním následků závadného stavu podle § 42 odst. 4 (havárie) a odst. 5 (ekologické újmy) zákona č. 254/2001 Sb., o vodách. Tyto finanční prostředky jsou uvolňovány z havarijního účtu, který je ročně doplňován do výše 10 mil. Kč v souladu se Zásadami pro poskytování finančních prostředků z rozpočtu kraje a na základě rozhodnutí zastupitelstva kraje. Nevyčerpané finanční prostředky byly usnesením rady kraje č. 61/4739 ze dne 3.2.2015 zapojeny do rozpočtu kraje na rok 2015.</t>
  </si>
  <si>
    <t xml:space="preserve">Informační kampaň na lokální topeniště </t>
  </si>
  <si>
    <t>Ekomagazín</t>
  </si>
  <si>
    <t>Expertní studie, průzkumy</t>
  </si>
  <si>
    <t>Koncepce EVVO - doplnění</t>
  </si>
  <si>
    <t>Výsadba a obnova alejí v okolí silničních komunikací ve vlastnictví Moravskoslezského kraje</t>
  </si>
  <si>
    <t xml:space="preserve">Osvětová činnost </t>
  </si>
  <si>
    <t>Krajské integrované centrum</t>
  </si>
  <si>
    <t xml:space="preserve">Finanční prostředky byly určeny k peněžitému vkladu kraje do společnosti KIC Odpady, a.s.. Zvýšení základního kapitálu se v loňském roce nerealizovalo a finanční prostředky byly převedeny do rezervy kraje. </t>
  </si>
  <si>
    <t>Finanční prostředky ve výši 106,06 tis. Kč jsou smluvně vázány v rámci projektu "Kontaminace vodního zdroje chlorovanými uhlovodíky - Bernartice nad Odrou" a byly usnesením rady kraje č. 61/4739 ze dne 3.2.2015 zapojeny do rozpočtu kraje na rok 2015.</t>
  </si>
  <si>
    <t xml:space="preserve">Územní energetická koncepce MSK </t>
  </si>
  <si>
    <t>Finanční prostředky na této akci rozpočtu byly určeny na vyhodnocování naplňování územní energetické koncepce a na aktualizaci územní energetické koncepce, a to v návaznosti na avizovanou aktualizaci Státní energetické koncepce. Vzhledem k tomu, že dosud nebyla státní koncepce schválena, představují tyto volné finanční prostředky úsporu.</t>
  </si>
  <si>
    <t>Implementace MA 21 a principů udržitelného rozvoje v Moravskoslezském kraji</t>
  </si>
  <si>
    <t>Nevyčerpané finanční prostředky představují úsporu z důvodu nižších výdajů v rámci realizované konference "Podzimní škola Národní sítě Zdravých měst".</t>
  </si>
  <si>
    <t>Dovybudování a aktualizace informačního systému životního prostředí MSK</t>
  </si>
  <si>
    <t>Podpora projektů s cílem zlepšení kvality ŽP</t>
  </si>
  <si>
    <t xml:space="preserve">Na základě usnesení rady kraje č. 48/3603 ze dne 15. 7. 2014 a  rozhodnutím zastupitelstva kraje usnesením č. 12/1037 ze dne 11. 12. 2014 byly finanční prostředky použity jako příděl do Fondu životního prostředí na financování 8. společné výzvy v rámci DP Program na podporu výměny kotlů. </t>
  </si>
  <si>
    <t xml:space="preserve">Nevyčerpané finanční prostředky představují úsporu. </t>
  </si>
  <si>
    <t>EMAS</t>
  </si>
  <si>
    <t>SR - Dotace z Ministerstva zemědělství ČR -  Meliorace a hrazení bystřin v lesích podle § 35 odst. 1 a 3 lesního zákona (investice)</t>
  </si>
  <si>
    <t>SR - Dotace ze Všeobecné pokladní správy -  Náhrady škod způsobených vybranými zvláště chráněnými živočichy</t>
  </si>
  <si>
    <t>SR - Dotace ze Všeobecné pokladní správy -  Účelové dotace krajům na likvidaci léčiv</t>
  </si>
  <si>
    <t>Příspěvek na provoz příspěvkové organizaci v odvětví životního prostředí  (Moravskoslezské energetické centrum, příspěvková organizace, Ostrava)</t>
  </si>
  <si>
    <t>Ostatní účelový příspěvek na provoz příspěvkové organizaci  v odvětví  životního prostředí - SR - Dotace ze Všeobecné pokladní správy -  Účelové dotace krajům na likvidaci léčiv</t>
  </si>
  <si>
    <t xml:space="preserve">Zastupitelstvo kraje rozhodlo o profinancování a kofinancování projektu dne 19.9.2013 usnesením č. 6/464. Projekt byl předložen do Operačního programu Životní prostředí, kraj obdržel písemné vyrozumění (registrační list) o provedení kontroly podkladů pro vydání Rozhodnutí o poskytnutí dotace ze strany SFŽP a na jaře 2015 byla zahájena fyzická realizace projektu. Nevyčerpané finanční prostředky byly převedeny do rozpočtu roku 2015 na základě usnesení rady kraje č. 60/4684 ze dne 13.1.2015. </t>
  </si>
  <si>
    <t>Výsadba a obnova alejí v Moravskoslezském kraji II.</t>
  </si>
  <si>
    <t>Kofinancování krajských projektů</t>
  </si>
  <si>
    <t>PŘEHLED VÝDAJŮ V ODVĚTVÍ FINANCÍ A SPRÁVY MAJETKU V ROCE 2014</t>
  </si>
  <si>
    <t>Zpracování ratingu Moravskoslezského kraje</t>
  </si>
  <si>
    <t>Poplatky z bankovních účtů</t>
  </si>
  <si>
    <t>Finanční prostředky nebyly vyčerpány z důvodu nižších vyjednaných poplatků u bankovních účtů kraje a dále pak z důvodu postupného uzavírání úvěrových účtu u ČSOB, a. s.</t>
  </si>
  <si>
    <t xml:space="preserve">Hrazené úroky z úvěrů </t>
  </si>
  <si>
    <t>Úspora finančních prostředků vznikla nižším čerpáním úvěru oproti předpokladu a také z důvodu poklesu sazby PRIBOR, od které se odvíjí výše úrokových sazeb u poskytnutých úvěrů.</t>
  </si>
  <si>
    <t>Platby daní</t>
  </si>
  <si>
    <t>Úspora finančních prostředků souvisí s nadměrnými odpočty DPH uplatňovanými v rámci podaných daňových přiznání v průběhu roku 2014.</t>
  </si>
  <si>
    <t>Změna RUD</t>
  </si>
  <si>
    <t>Ostatní výdaje související s nakládáním s majetkem</t>
  </si>
  <si>
    <t>Finanční prostředky byly účelově určeny na úhradu výdajů za vyhotovení znaleckých posudků o ceně nemovitých věcí a práv odpovídajících věcnému břemeni, za zpracování geometrických plánů, zřízení věcných břemen ve prospěch Moravskoslezského kraje na nemovité věci ve vlastnictví jiné osoby, odměny dražebníkovi za provedení dobrovolné dražby. Úspora finančních prostředků vznikla nižšími náklady za tyto služby oproti původnímu předpokladu, a to především u výdajů spojených s prodejem nemovitých věcí formou dobrovolné veřejné dražby z důvodu malého počtu konaných a úspěšných dražeb.</t>
  </si>
  <si>
    <t>Pojištění majetku a odpovědnosti kraje</t>
  </si>
  <si>
    <t>Úspora finančních prostředků vznikla z důvodu neukončeného procesu uzavření dodatku ke smlouvě, kterým měla být provedena aktualizace výše pojistného z důvodu obměny vozového parku, resp. změny počtu pojištěných vozidel a rovněž z důvodu aktualizace pojistných částek u cca 1.500 vozidel. Změny v pojištění budou řešeny formou dodatku, na základě kterého se stanoví nové roční pojistné od 1.7.2014. Finanční prostředky byly určeny na úhradu pojistného za 2. pololetí 2014. Tato splátka pojistného však může být uhrazena až po uzavření dodatku, který s ohledem na rozsáhlost změn nebyl do konce roku 2014 pojistitelem předložen. Z tohoto důvodu byly usnesením rady kraje č. 61/4739 ze dne 3.2.2015 zapojeny nevyčerpané finanční prostředky ve výši 3.913 tis. Kč do rozpočtu roku 2015.</t>
  </si>
  <si>
    <t>Úspora finančních prostředků vznikla u dvou obchodních případů, a to v neúspěšném provedení úhrady ve výši 1 tis. Kč za pronájem pozemku v katastrálním území Harty, obec Petřvald, který se nachází v areálu letiště Ostrava-Mošnov a je na něm realizována stavba "Letiště Leoše Janáčka, Ostrava, ostatní zpevněné plochy - světelné vybavení". Jeden ze spoluvlastníků pozemku si nepřevzal nájemné za rok 2014 zaslané prostřednictvím České pošty z důvodu neuvedení čísla účtu ve smlouvě. Nájemné bude opětovně zasláno s nájemným za rok 2015, a to z finančních prostředků schválených v rozpočtu roku 2015. Další finanční prostředky ve výši 3 tis. Kč byly určeny na úhradu za bezesmluvní užívání pozemků parc. č. 2445/1 a 2445/2 v obci Kopřivnice ve vlastnictví České republiky - Úřadu pro zastupování státu ve věcech majetkových. Na pozemcích se nachází budova úpravny vody a vodovodní přípojka ve vlastnictví kraje. Vzhledem k tomu, že do konce roku 2014 nebyla uzavřena smlouva, vznikla úspora ve výši 3 tis. Kč. Finanční prostředky na úhradu nájemného budou čerpány z rozpočtu roku 2015.</t>
  </si>
  <si>
    <t xml:space="preserve">Nákup pozemků </t>
  </si>
  <si>
    <t>Finanční prostředky byly určeny na nákup pozemků parc. č. 236/47 a 236/48 v katastrálním území Podobora, obec Chotěbuz, od Lesů České republiky, s.p. Pozemky jsou nabývány pro výstavbu nového vstupního objektu realizovaného v rámci akce "Arecheopark Chotěbuz - 2. část".  Vzhledem k tomu, že se proces uzavření kupní smlouvy prodloužil, kupní cena byla uhrazena až v lednu 2015 z finančních prostředků schválených v rozpočtu roku 2015. Z tohoto důvodu vznikla v rozpočtu roku 2014 úspora ve výši 78 tis. Kč. Zbylé nedočerpané finanční prostředky byly určeny na nákup pozemků parc. č. 2445/1 a 2445/2 v obci Kopřivnice od České republiky - Úřadu pro zastupování státu ve věcech majetkových. Na pozemcích se nachází vodárna pro zásobování pitnou vodou a vodovodní přípojka ve vlastnictví kraje. Vzhledem k tomu, že se do konce roku 2014 nepodařilo uzavřít kupní smlouvu, vznikla úspora ve výši 25 tis. Kč. Finanční prostředky na nákup uvedených pozemků jsou rezervovány v rozpočtu roku 2015.</t>
  </si>
  <si>
    <t>Výdaje související s centralizovanými nákupy</t>
  </si>
  <si>
    <t>Zefektivněním nákupů na komoditní burze došlo v roce 2014 k úspoře finančních prostředků určených na úhradu poplatků burze a dohodci.</t>
  </si>
  <si>
    <t>Pokutové bloky</t>
  </si>
  <si>
    <t>Finanční prostředky nebyly čerpány z důvodu zpřesnění nákupu pokutových bloků v průběhu roku. Požadavky na jejich nákup byly nižší než předpoklad.</t>
  </si>
  <si>
    <t>Výdaje související s užíváním nebytových prostor krajského úřadu cizími subjekty</t>
  </si>
  <si>
    <t>Nevyčerpané finanční prostředky představují úsporu vzniklou nižší spotřebou energií nájemců nebytových prostor krajského úřadu.</t>
  </si>
  <si>
    <t>Výdaje související se sdílenými službami</t>
  </si>
  <si>
    <t xml:space="preserve">Finanční prostředky nebyly vyčerpány z důvodu zrušení zadávacího řízení k veřejné zakázce "Komplexní řešení nákupního systému" a zahájení nového otevřeného řízení k veřejné zakázce s názvem "Komplexní řešení nákupního systému II" (usnesení rady kraje č. 54/4138 ze dne 21.10.2014). Rada kraje svým usnesením č. 61/4739 ze dne 3.2.2015 zapojila nevyčerpané finanční prostředky ve výši 2.655 tis. Kč do rozpočtu roku 2015. </t>
  </si>
  <si>
    <t>Revize výkonu zřizovatelských funkcí kraje ve vztahu k příspěvkovým organizacím</t>
  </si>
  <si>
    <t>Finanční prostředky byly v průběhu roku 2014 převedeny na akci "Zdroje pro tvorbu rozpočtu MSK následujících let" a na akci "Výdaje související se sdílenými službami".</t>
  </si>
  <si>
    <t>Zdroje pro tvorbu rozpočtu MSK následujících let</t>
  </si>
  <si>
    <t>Finanční prostředky vytvořené v závěru roku převodem z avizovaných úspor jednotlivých odvětví byly použity jako zdroj pro  tvorbu rozpočtu následujícího roku a byly v plné výši zapojeny do schváleného rozpočtu kraje na rok 2015.</t>
  </si>
  <si>
    <t>Rezerva na akce EU</t>
  </si>
  <si>
    <t>Finanční prostředky vytvořené v průběhu roku akumulací  úspor vzniklých u jednotlivých projektů spolufinancovaných z evropských finančních zdrojů byly použity jako zdroj pro  tvorbu rozpočtu následujícího roku a byly v plné výši zapojeny do schváleného rozpočtu kraje na rok 2015.</t>
  </si>
  <si>
    <t>Rezerva na mimořádné akce a akce s nedořešeným financováním v roce 2014</t>
  </si>
  <si>
    <t xml:space="preserve">Finanční prostředky byly v průběhu roku převáděny k použití v rámci jiných akcí a průběžně navyšovány o úspory ve výdajích a o přijaté neúčelové příjmy v souladu s usnesením RK č. 9/565 ze dne 26.2.2013. </t>
  </si>
  <si>
    <t>Finanční vypořádání 2013 - akce spolufinancované z evropských finančních zdrojů</t>
  </si>
  <si>
    <t xml:space="preserve">Moravskoslezský kraj obrdžel od Úřadu Regionální Rady výzvu na vrácení části proplacené dotace v rámci projektu, a to na základě zjištění následné kontroly ze strany Pověřeného auditního subjektu. Vzhledem k tomu, že Moravskoslezský kraj s výsledky auditu nesouhlasí, požádal o prodloužení lhůty pro vrácení části dotace a zároveň podal návrh na sporné řízení z veřejnoprávní smlouvy podle § 141 Správního řádu. Proces sporného řízení nebyl v roce 2014 ukončen. Nevyčerpané finanční prostředky ve výši 6.101 tis. Kč byly zapojeny do rozpočtu roku 2015 na základě usnesení rady kraje č. 61/4739 ze dne 3.2.2015. Při kontrole informačního přehledu transferů z jednotlivých ministerstev byl zjištěn rozdíl mezi vykazovanou výši dotace poskytnutou Ministerstvem školství, mládeže a tělovýchovy a dotací přijatou Moravskoslezským krajem. Rozdíl vznikl použitím odlišného postupu při zaúčtování vratky dotace. Kraj použil pro vrácení dotace výdajovou položku rozpočtové skladby místo kompenzace na straně příjmů. Po provedení opravy na výkaz ministerstva zůstal na straně výdajů nevyčerpaný rozpočet a na straně příjmů nenaplněný příjem. Nevyčerpané finanční prostředky ve výši 12.623 tis. Kč kompenzují nenaplněné příjmy rozpočtu roku 2014.  </t>
  </si>
  <si>
    <t>Finanční vypořádání 2013 - ostatní akce</t>
  </si>
  <si>
    <t>Na základě usnesení zastupitelstva kraje č. 23/1964 ze dne 29.2.2012 uzavřel Moravskoslezský kraj smlouvu o poskytování energetických služeb se zaručeným výsledkem. Dle smlouvy bude v případě dosažení úspory nad garantovanou hodnotu dělena finanční nadúspora mezi kraj a společnost následovně: U zateplených objektů v poměru 70:30, u nezateplených objektů 50:50. Společnosti EVČ s.r.o. bude tato částka vyplacena a následně ze strany společnosti zpětně reinvestována do majetku kraje formou dalších úsporných opatření, která budou krajem schválena. Vzhledem k tomu, že k 31.12.2014 nedošlo mezi krajem a společností ke shodě v oblasti objemu dosažených úspor, nebylo možné ukončit vypořádání roku 2013. S ohledem na výše uvedené  byly usnesením rady kraje č. 61/4739 ze dne 3.2.2015 zapojeny nevyčerpané finanční prostředky ve výši 2.326 tis. Kč do rozpočtu roku 2015 na vypořádání roku 2013 a 2014.</t>
  </si>
  <si>
    <t xml:space="preserve">Akce byla schválena usnesením RK č. 56/4473 dne 25.11.2014 s předpokládanými náklady ve výši 990 tis. Kč. Účelem akce je instalace klimatizace v budově č. p. 1245, která je součástí pozemku parc. č. 2635/12 v katastrálním území Moravská Ostrava, obec Ostrava, pronajaté společnosti Agentura pro regionální rozvoj, a.s., Na Jízdárně 1245/7, Ostrava. V roce 2014 byla uhrazena projektová dokumentace a vyhlášena veřejná zakázka na výběr zhotovitele stavby a technický dozor stavby. Zahájení stavebních prací se předpokládá v 1. polovině roku 2015. Z tohoto důvodu byly usnesením rady kraje č. 60/4684 ze dne 13.1.2015 nevyčerpané finanční prostředky ve výši 653 tis. Kč zapojeny do rozpočtu roku 2015. </t>
  </si>
  <si>
    <t>Výdaje související se sdílenými službami - investiční</t>
  </si>
  <si>
    <t xml:space="preserve">Finanční prostředky nebyly vyčerpány z důvodu zrušení zadávacího řízení k veřejné zakázce "Komplexní řešení nákupního systému" a zahájení nového otevřeného řízení k veřejné zakázce s názvem "Komplexní řešení nákupního systému II" (usnesení rady kraje č. 54/4138 ze dne 21.10.2014). Rada kraje svým usnesením č. 61/4739 ze dne 3.2.2015 zapojila nevyčerpané finanční prostředky ve výši 2.517 tis. Kč do rozpočtu roku 2015. </t>
  </si>
  <si>
    <t>v mil. Kč</t>
  </si>
  <si>
    <t>Rok 2007</t>
  </si>
  <si>
    <t>Rok 2008</t>
  </si>
  <si>
    <t>Rok 2009</t>
  </si>
  <si>
    <t>Rok 2010</t>
  </si>
  <si>
    <t>Rok 2011</t>
  </si>
  <si>
    <t>Rok 2012</t>
  </si>
  <si>
    <t>Rok 2013</t>
  </si>
  <si>
    <t>Rok 2014</t>
  </si>
  <si>
    <t>Dotace</t>
  </si>
  <si>
    <t>Vlastní příjmy</t>
  </si>
  <si>
    <t>pol. 3xxx</t>
  </si>
  <si>
    <t>pol. 1xxx</t>
  </si>
  <si>
    <t>pol. 42xx</t>
  </si>
  <si>
    <t>pol. 41xx</t>
  </si>
  <si>
    <t>pol. 2xxx</t>
  </si>
  <si>
    <t xml:space="preserve"> = územko, prezentace, nes.rez., FV, platba daní, … FSM + socfond</t>
  </si>
  <si>
    <t>Data graf 1</t>
  </si>
  <si>
    <t>dotace</t>
  </si>
  <si>
    <t>vlastní příjmy</t>
  </si>
  <si>
    <t>Data graf 2</t>
  </si>
  <si>
    <t>běžné výdaje</t>
  </si>
  <si>
    <t>kapitálové výdaje</t>
  </si>
  <si>
    <t>Data graf 3</t>
  </si>
  <si>
    <t>Daně a správní poplatky</t>
  </si>
  <si>
    <t>Investiční dotace</t>
  </si>
  <si>
    <t>Neinvestiční dotace</t>
  </si>
  <si>
    <t>druh příjmu</t>
  </si>
  <si>
    <t>Čerpání v tis. Kč</t>
  </si>
  <si>
    <t>Data graf 4</t>
  </si>
  <si>
    <t xml:space="preserve"> - z toho SPZ Nošovice</t>
  </si>
  <si>
    <t>Regionální rozvoj</t>
  </si>
  <si>
    <t>Doprava</t>
  </si>
  <si>
    <t>Školství</t>
  </si>
  <si>
    <t>Kultura</t>
  </si>
  <si>
    <t>Zdravotnictví</t>
  </si>
  <si>
    <t>Životní prostředí</t>
  </si>
  <si>
    <t>Sociální věci</t>
  </si>
  <si>
    <t>Krizové řízení</t>
  </si>
  <si>
    <t>Všeobecná veřejná správa a služby</t>
  </si>
  <si>
    <t>Ostatní</t>
  </si>
  <si>
    <t>finance a správa majetku</t>
  </si>
  <si>
    <t>celkem</t>
  </si>
  <si>
    <t>všeobecná veřejná správa a služby</t>
  </si>
  <si>
    <t xml:space="preserve"> = KÚ, ZAST, SOCFOND</t>
  </si>
  <si>
    <t>Data graf 5</t>
  </si>
  <si>
    <t>%</t>
  </si>
  <si>
    <t xml:space="preserve">Životní prostředí </t>
  </si>
  <si>
    <t>Sociální věcí</t>
  </si>
  <si>
    <t>13.2 Tabulková část</t>
  </si>
  <si>
    <t>Pozn.:</t>
  </si>
  <si>
    <t>Případný rozdíl v součtovém řádku oproti součtu jednotlivých položek v tabulkách je způsoben zaokrouhlením.</t>
  </si>
  <si>
    <t>Usnesením č. 10/834 ze dne 12. 6. 2014 a č. 11/915 ze dne 11.9.2014 rozhodlo zastupitelstvo kraje o poskytnutí investiční dotace obci Horní Bludovice na nákup zásahového motorového vozidla. Dle podmínek smlouvy měla být dotace převedena na účet příjemce na základě písemné výzvy, která však nebyla v roce 2014 kraji doručena. Usnesením č. 61/4739 ze dne 3.2.2015 byly finanční prostředky ve výši 300 tis. Kč zapojeny do rozpočtu kraje na rok 2015. Vzhledem ke skutečnosti, že v roce 2014 nebyly na kraj vzneseny další požadavky ze strany obcí na financování akutních potřeb, byla vykázána na této akci úspora ve výši 2 mil. Kč.</t>
  </si>
  <si>
    <t>Zastupitelstvo kraje usneseními č. 8/650 ze dne 27.2.2014 a č. 10/834 ze dne 12.6.2014 rozhodlo poskytnout České republice - Krajskému ředitelství policie Moravskoslezského kraje dotaci na pořízení ochranných výstrojních součástek, technických a komunikačních prostředků a speciálních vozidel včetně vybavení. Dotace byla částečně vyplacena na základě písemné výzvy. Termín ukončení realizace projektu je 30.6.2015.  S ohledem na skutečnost, že nebyly vyplaceny finanční prostředky v plné výši, byl zůstatek ve výši 1.350 tis. Kč zapojen usnesením rady kraje č. 60/4684 ze dne 13.1.2015 do rozpočtu kraje na rok 2015.</t>
  </si>
  <si>
    <t>Novela zákona 359/1999 Sb., o sociálně-právní ochraně dětí, upravila vyplácení státního příspěvku na výkon pěstounské péče prostřednictvím krajské pobočky Úřadu práce ČR. Náklady na akci se příspěvkové organizaci Centrum psychologické pomoci podařilo hradit z tohoto příspěvku ze státního rozpočtu.</t>
  </si>
  <si>
    <t>Úspora vznikla z důvodu nižšího počtu končících ředitelů a nižšího počtu konkurzů.</t>
  </si>
  <si>
    <t>Úspora vznikla z důvodu nižšího počtu hodnocených tříd; část nevyčerpaných finančních prostředků ve výši 299,5 tis. Kč byly zapojeny do rozpočtu roku 2015 na úhradu faktury v únoru 2015.</t>
  </si>
  <si>
    <t>Úspora vznikla z důvodu snížení počtu pedagogických pracovníků.</t>
  </si>
  <si>
    <t>Úspora vznikla z důvodu nižší ceny kompenzačních pomůcek.</t>
  </si>
  <si>
    <t>Úspora vznikla z důvodu dlouhodobých pracovních neschopností, pozdějších uzavření pracovních poměrů, snížení úvazků.</t>
  </si>
  <si>
    <t>Úspora vznikla z důvodu úpravy podmínek čerpání finančních prostředků ze strany poskytovatele státní dotace (MŠMT).</t>
  </si>
  <si>
    <t>Úspora vznikla z důvodu pozdějšího nástupu asistenta do pracovního poměru, nižšího počtu úvazků.</t>
  </si>
  <si>
    <t>Finanční prostředky ve výši 2.000 tis. Kč byly převedeny do rozpočtu roku 2015 na finanční zúčtování roku 2013 u akce "Realizace energetických úspor metodou EPC ve vybraných objektech Moravskoslezského kraje".</t>
  </si>
  <si>
    <t>Úspora vznikla z důvodu nižšího počtu žáků u maturitní zkoušky, než bylo přihlášeno, a nižšího počtu hodnocených prací.</t>
  </si>
  <si>
    <t>Úspora finančních prostředků vznikla z důvodu nesplnění podmínek pro čerpání dotace - neomluvené hodiny, kázeňské přestupky, nedoložení dokladů, ukončení studia žáků aj.</t>
  </si>
  <si>
    <t>Úspora finančních prostředků vznikla z důvodu pozdějšího nástupu asistenta do pracovního poměru, nižšího počtu úvazků.</t>
  </si>
  <si>
    <t>Finanční prostředky ve výši 387,2 tis. Kč  byly převedeny do rozpočtu roku 2015 na úhradů závazků vyplývající z uzavřené smlouvy č. 01256/2013/KŘ a č. 01485/2013/KŘ. Zbývající finanční prostředky ve výši 89,34 tis. Kč nebyly vyčerpány z důvodu poskytnutí nižšího objemu služeb, než bylo předpokládáno.</t>
  </si>
  <si>
    <t xml:space="preserve">V rámci dotačního programu je finanční podpora určena vlastníkům, popř. nájemcům lesa v souladu s lesním zákonem. Nevyčerpané finanční prostředky ve výši 980,9 tis. Kč byly převedeny do rozpočtu na rok 2015 na výplatu příspěvků v měsíci únoru a březnu. </t>
  </si>
  <si>
    <t xml:space="preserve">Finanční prostředky byly vydávány za účelem zpracování posudků EIA. Čerpání těchto finančních prostředků probíhá podle potřeb, neboť v oblasti posuzování vlivů na životní prostředí se nedá odhadnout jak množství podaných žádostí na zpracování posudku EIA, tak jejich cena. Nevyčerpané finanční prostředky ve výši 107,15 tis. Kč jsou smluvně vázány ve smlouvách o dílo na zpracování posudků ke konkrétním záměrům a byly za tímto účelem usnesením rady kraje č. 61/4739 ze dne 3.2.2015 zapojeny do rozpočtu kraje na rok 2015. Zbývající nevyčerpané prostředky představují úsporu. </t>
  </si>
  <si>
    <r>
      <rPr>
        <sz val="8"/>
        <rFont val="Tahoma"/>
        <family val="2"/>
        <charset val="238"/>
      </rPr>
      <t xml:space="preserve">Finanční prostředky v rámci této akce rozpočtu byly poskytnuty na projekty zaměřené na sledování kvality ovzduší v MSK a rovněž na zhotovení instruktážního filmu o emisních souvislostech znečištěné ovzduší na českopolské hranici, a to v souvislosti s informováním veřejnosti o stavu znečištění ovzduší na území MSK. Zbývající finanční prostředky, které byly původně vyčleněny na spolufinancování dalších případných projektů v oblasti ochrany ovzduší, popř. pro řešení situací vyplývajících z vyhlášených smogových situací, představují úsporu. </t>
    </r>
    <r>
      <rPr>
        <b/>
        <u/>
        <sz val="8"/>
        <color rgb="FFFF0000"/>
        <rFont val="Tahoma"/>
        <family val="2"/>
        <charset val="238"/>
      </rPr>
      <t/>
    </r>
  </si>
  <si>
    <t xml:space="preserve">V rámci akce rozpočtu Ochrana druhů stanovišť se realizovala opatření na ochranu obojžívelníků a ohrožených zvláště chráněných druhů. Vzhledem k tomu, že nevznikla aktuální potřeba opravy ptačích hnízd, jak se původně předpokládalo, představují nevyčerpané finanční prostředky úsporu. </t>
  </si>
  <si>
    <t xml:space="preserve">Z akce rozpočtu Chráněné části přírody bylo mj. hrazeno zajištění péče, zpracování plánů péče o přírodní rezervace a přírodní památky a rovněž zajištění péče o značení ZCHÚ, které blíže specifikuje dané území. Nevyčerpané finanční prostředky ve výši 150 tis. Kč jsou smluvně vázány za účelem provedení prací - tlumení křídlatky v povodí řeky Morávky. Vzhledem k tomu, že jejich čerpání proběhne až v roce 2015, byly usnesením RK č. 61/4739 ze dne 3.2.2015  zapojeny do rozpočtu roku 2015. Zbývající nevyčerpané finanční prostředky představují úsporu. </t>
  </si>
  <si>
    <t xml:space="preserve">Finanční prostředky na této akci rozpočtu byly využívány k získávání informací nezbytných pro přípravu podkladů pro rozhodování orgánů kraje a pro rozhodování odboru životního prostředí a zemědělství ve všech oblastech životního prostředí. Nevyčerpané finanční prostředky ve výši 150 tis. Kč jsou smluvně vázány a byly za tímto účelem usnesením rady kraje č. 61/4739 ze dne 3.2.2015 zapojeny do rozpočtu kraje na rok 2015. Zbývající nevyčerpané prostředky představují úsporu. </t>
  </si>
  <si>
    <t>Výše čerpání finančních prostředků v rámci této akce rozpočtu byla závislá na počtu krajem podpoředných žádostí a poskytnutí individuálních dotací. Nevyčerpané finanční prostředky představují úsporu.</t>
  </si>
  <si>
    <t xml:space="preserve">Finanční prostředky byly určeny na osvětu v oblasti životního prostředí a zemědělství, školení a seminářů pro města a obce, účasti veřejnosti apod. Nevyčerpané finanční prostředky představují úsporu. </t>
  </si>
  <si>
    <t>Finanční prostředky byly určeny k pravidelnému ročnímu ověření systému environmentálního managementu a auditu na krajském úřadě, včetně environmentálního prohlášení za daný rok.  Nevyčerpané finanční prostředky představují úsporu.</t>
  </si>
  <si>
    <t>Finanční prostředky nebyly čerpány, neboť se podařilo výdaje na aktivity této akce financovat v rámci projektů Moravskoslezského kraje hrazených z evropských finančních zdrojů. Finanční prostředky určené na zajištění externích odborníků kontroly kvality poskytovaných sociálních služeb v příspěvkových organizacích nebyly čerpány, neboť tyto kontroly v roce 2014 nebyly realizovány.</t>
  </si>
  <si>
    <t>Zastupitelstvo kraje schválilo usnesením č. 7/519 ze dne 19.12.2013 komplexní revitalizaci hasičské stanice na ulici Okružní č. p. 902 v Orlové-Lutyni. Dotace byla poskytnuta České republice - Hasičskému záchrannému sboru Moravskoslezského kraje ve splátkách na základě písemné výzvy. Termín ukončení projektu uvedený ve smlouvě je 30.6.2015. V souvislosti s výše uvedeným byly zapojeny nevyčerpané finanční prostředky ve výši 9.994 tis. Kč usnesením č.  60/4684 ze dne 13.1.2015 do rozpočtu kraje na rok 2015.</t>
  </si>
  <si>
    <t>Usneseními rady kraje č. 50/3793 ze dne 26.8.2014, č. 51/3955 ze dne 11.9.2014 a č. 57/4516 ze dne 11.12.2014 bylo rozhodnuto o pořízení pojízdné chemické laboratoře, technického chemického automobilu a vybavení chemické laboratoře Hasičského záchranného sboru Moravskoslezského kraje. S ohledem na termíny dodání a platební podmínky uvedené ve smlouvách byly nevyčerpané finanční prostředky usneseními č. 60/4684 ze dne 13.1.2015 (1.305 tis. Kč) a č. 61/4739 ze dne 3.2.2015 (4.033 tis. Kč) zapojeny do rozpočtu kraje na rok 2015.</t>
  </si>
  <si>
    <t>Vzhledem ke skutečnosti, že v roce 2014 nebyly na kraj vzneseny požadavky ze strany obcí na financování akutních potřeb, byla vykázána na této akci úspora ve výši 2.580 tis. Kč.</t>
  </si>
  <si>
    <t>V roce 2014 se neuskutečnily semináře a mezinárodní konference v oblasti požární ochrany a integrovaného záchranného systému a krizového řízení. Finanční prostředky byly použity k dofinancování akce "Ostatní výdaje v odvětví krizového řízení" a v odvětví vlastní správní činnost kraje.</t>
  </si>
  <si>
    <t>Důvodem nevyčerpání finančních prostředků bylo neuskutečnění některých plánovaných cvičení v souladu s Plánem cvičení složek Integrovaného záchranného systému schváleného Bezpečnostní radou Moravskoslezského kraje na rok 2014.</t>
  </si>
  <si>
    <t>Při sestavení rozpočtu nebylo ze strany Moody´s potvrzeno, zda nedojde ke zvýšení ročního poplatku za ratingové přehodnocení. Fakturovaná částka zůstala v původní výši, proto došlo k úspoře finančních prostředků.</t>
  </si>
  <si>
    <t xml:space="preserve">Rozdíl mezi schváleným a upraveným rozpočtem byl ovlivněn nižší vysoutěženou cenou veřejné zakázky na ceny testů pro přijímací zkoušky na střední školy. </t>
  </si>
  <si>
    <t>SR - Veřejné informační služby knihoven - neinvestice (Moravskoslezská vědecká knihovna v Ostravě, příspěvková organizace, Galerie výtvarného umění v Ostravě, příspěvková organizace)</t>
  </si>
  <si>
    <t>Finanční prostředky ve výši 913,92 tis. Kč jsou smluvně vázány za účelem realizace projektu, jehož cílem je výsadba a obnova alejí podél komunikací ve vlastnictví Moravskoslezského kraje, a to z důvodu vytvoření a obnovy krajinných prvků a posílení ekologické stability krajiny MSK. Vzhledem k tomu, že čerpání proběhne v roce 2015, byly usnesením RK č. 61/4739 ze dne 3.2.2015 zapojeny do rozpočtu roku 2015. Zbývající nevyčerpané prostředky představují úsporu.</t>
  </si>
  <si>
    <t>Jedná se o nevyčerpané finanční prostředky v projektu podpořeném v Programu prevence kriminality pro rok 2014, byly nedočerpány zejména z důvodu nižšího počtu účastníků realizované akce a s tím souvisejících nižších nákladů na ubytování a stravu,, částka ve výši 28,6 tis. Kč byla vrácena poskytovateli dotace - Ministerstvu vnitra.</t>
  </si>
  <si>
    <t>Usnesením rady kraje č. 56/4424 ze dne 25.11.2014 byly zvýšeny investiční finanční prostředky na akci na 1.900 tis. Kč a tyto finanční prostředky byly převedeny do zdrojů pro financování rozpočtu na rok 2015 - akce je součástí rozpočtu Moravskoslezského kraje na rok 2015.</t>
  </si>
  <si>
    <t>Koncem měsíce prosince 2014 příspěvkové organizace Třinec a Opava zaslaly kraji vratku státní účelové dotace na úhradu nákladů spojených se specializačním vzděláváním - lékaři. Finanční prostředky byly zaslány zpět na účet poskytovatele, tj. Ministerstvo zdravotnictví v roce 2015 v rámci řádného finančního vypořádání státní dotace. Úprava rozpočtu z časových důvodu již nebyly provedena.</t>
  </si>
  <si>
    <t xml:space="preserve">Koncem měsíce prosince 2014 příspěvková organizace Frýdek-Místek zaslala kraji vratku státní účelové dotace na úhradu nákladů spojených se specializačním vzděláváním.  Finanční prostředky byly zaslány zpět na účet poskytovatele, tj. Ministerstvo zdravotnictví v roce 2015 v rámci řádného finančního vypořádání státní dotace. Úprava rozpočtu z časových důvodu již nebyly provedena. </t>
  </si>
  <si>
    <t>VÝKAZ ZISKU A ZTRÁTY PŘÍSPĚVKOVÉ ORGANIZACE V ODVĚTVÍ ŽIVOTNÍHO PROSTŘEDÍ (v tis. Kč)</t>
  </si>
  <si>
    <t>XXXXXXXXXX</t>
  </si>
</sst>
</file>

<file path=xl/styles.xml><?xml version="1.0" encoding="utf-8"?>
<styleSheet xmlns="http://schemas.openxmlformats.org/spreadsheetml/2006/main" xmlns:mc="http://schemas.openxmlformats.org/markup-compatibility/2006" xmlns:x14ac="http://schemas.microsoft.com/office/spreadsheetml/2009/9/ac" mc:Ignorable="x14ac">
  <numFmts count="12">
    <numFmt numFmtId="164" formatCode="#,##0.00_ ;\-#,##0.00\ "/>
    <numFmt numFmtId="165" formatCode="#,##0.0"/>
    <numFmt numFmtId="166" formatCode="0.0"/>
    <numFmt numFmtId="167" formatCode="#,##0.000_ ;\-#,##0.000\ "/>
    <numFmt numFmtId="168" formatCode="[$-10405]#,##0;\-#,##0"/>
    <numFmt numFmtId="169" formatCode="#,##0_ ;\-#,##0\ "/>
    <numFmt numFmtId="170" formatCode="00000000"/>
    <numFmt numFmtId="171" formatCode="00000"/>
    <numFmt numFmtId="172" formatCode="#,##0.00;\-#,##0.00;#,##0.00;@"/>
    <numFmt numFmtId="173" formatCode="#,##0.00;\-#,##0.00;&quot;&quot;;@"/>
    <numFmt numFmtId="174" formatCode="#,##0.000"/>
    <numFmt numFmtId="175" formatCode="0.000"/>
  </numFmts>
  <fonts count="95">
    <font>
      <sz val="10"/>
      <name val="Arial"/>
      <family val="2"/>
      <charset val="238"/>
    </font>
    <font>
      <sz val="10"/>
      <color theme="1"/>
      <name val="Arial"/>
      <family val="2"/>
      <charset val="238"/>
    </font>
    <font>
      <sz val="10"/>
      <color theme="1"/>
      <name val="Arial"/>
      <family val="2"/>
      <charset val="238"/>
    </font>
    <font>
      <sz val="10"/>
      <color theme="1"/>
      <name val="Arial"/>
      <family val="2"/>
      <charset val="238"/>
    </font>
    <font>
      <sz val="10"/>
      <name val="Arial"/>
      <family val="2"/>
      <charset val="238"/>
    </font>
    <font>
      <b/>
      <sz val="10"/>
      <name val="Tahoma"/>
      <family val="2"/>
      <charset val="238"/>
    </font>
    <font>
      <sz val="10"/>
      <name val="Tahoma"/>
      <family val="2"/>
      <charset val="238"/>
    </font>
    <font>
      <sz val="12"/>
      <name val="Tahoma"/>
      <family val="2"/>
      <charset val="238"/>
    </font>
    <font>
      <b/>
      <sz val="12"/>
      <name val="Tahoma"/>
      <family val="2"/>
      <charset val="238"/>
    </font>
    <font>
      <sz val="10"/>
      <name val="Arial CE"/>
      <charset val="238"/>
    </font>
    <font>
      <b/>
      <sz val="10"/>
      <name val="Arial"/>
      <family val="2"/>
      <charset val="238"/>
    </font>
    <font>
      <sz val="10"/>
      <color theme="1"/>
      <name val="Tahoma"/>
      <family val="2"/>
      <charset val="238"/>
    </font>
    <font>
      <sz val="10"/>
      <name val="Arial"/>
      <family val="2"/>
      <charset val="238"/>
    </font>
    <font>
      <b/>
      <sz val="14"/>
      <name val="Tahoma"/>
      <family val="2"/>
      <charset val="238"/>
    </font>
    <font>
      <sz val="9"/>
      <name val="Tahoma"/>
      <family val="2"/>
      <charset val="238"/>
    </font>
    <font>
      <sz val="9"/>
      <color indexed="10"/>
      <name val="Tahoma"/>
      <family val="2"/>
      <charset val="238"/>
    </font>
    <font>
      <b/>
      <sz val="8"/>
      <name val="Tahoma"/>
      <family val="2"/>
      <charset val="238"/>
    </font>
    <font>
      <sz val="9"/>
      <color indexed="12"/>
      <name val="Tahoma"/>
      <family val="2"/>
      <charset val="238"/>
    </font>
    <font>
      <b/>
      <sz val="9"/>
      <name val="Tahoma"/>
      <family val="2"/>
      <charset val="238"/>
    </font>
    <font>
      <sz val="11"/>
      <color rgb="FF000000"/>
      <name val="Calibri"/>
      <family val="2"/>
      <scheme val="minor"/>
    </font>
    <font>
      <sz val="8"/>
      <name val="Tahoma"/>
      <family val="2"/>
      <charset val="238"/>
    </font>
    <font>
      <sz val="8"/>
      <color rgb="FF000000"/>
      <name val="Tahoma"/>
      <family val="2"/>
      <charset val="238"/>
    </font>
    <font>
      <sz val="8"/>
      <color rgb="FFFF0000"/>
      <name val="Tahoma"/>
      <family val="2"/>
      <charset val="238"/>
    </font>
    <font>
      <sz val="7"/>
      <name val="Tahoma"/>
      <family val="2"/>
      <charset val="238"/>
    </font>
    <font>
      <sz val="8"/>
      <color indexed="10"/>
      <name val="Tahoma"/>
      <family val="2"/>
      <charset val="238"/>
    </font>
    <font>
      <i/>
      <sz val="10"/>
      <name val="Tahoma"/>
      <family val="2"/>
      <charset val="238"/>
    </font>
    <font>
      <sz val="11"/>
      <color indexed="8"/>
      <name val="Calibri"/>
      <family val="2"/>
    </font>
    <font>
      <sz val="11"/>
      <color indexed="9"/>
      <name val="Calibri"/>
      <family val="2"/>
    </font>
    <font>
      <sz val="11"/>
      <color indexed="20"/>
      <name val="Calibri"/>
      <family val="2"/>
    </font>
    <font>
      <b/>
      <sz val="11"/>
      <color indexed="52"/>
      <name val="Calibri"/>
      <family val="2"/>
    </font>
    <font>
      <b/>
      <sz val="14"/>
      <name val="Times New Roman CE"/>
      <family val="1"/>
      <charset val="238"/>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b/>
      <sz val="11"/>
      <color indexed="9"/>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Tahoma"/>
      <family val="2"/>
    </font>
    <font>
      <b/>
      <sz val="10"/>
      <name val="Tahoma"/>
      <family val="2"/>
    </font>
    <font>
      <sz val="11"/>
      <color theme="1"/>
      <name val="Calibri"/>
      <family val="2"/>
      <scheme val="minor"/>
    </font>
    <font>
      <sz val="8.5"/>
      <name val="Tahoma"/>
      <family val="2"/>
      <charset val="238"/>
    </font>
    <font>
      <i/>
      <sz val="8"/>
      <name val="Tahoma"/>
      <family val="2"/>
      <charset val="238"/>
    </font>
    <font>
      <sz val="10"/>
      <color rgb="FFFF0000"/>
      <name val="Tahoma"/>
      <family val="2"/>
      <charset val="238"/>
    </font>
    <font>
      <sz val="11"/>
      <name val="Tahoma"/>
      <family val="2"/>
      <charset val="238"/>
    </font>
    <font>
      <vertAlign val="superscript"/>
      <sz val="8"/>
      <name val="Tahoma"/>
      <family val="2"/>
      <charset val="238"/>
    </font>
    <font>
      <b/>
      <sz val="8"/>
      <color theme="1"/>
      <name val="Tahoma"/>
      <family val="2"/>
      <charset val="238"/>
    </font>
    <font>
      <sz val="8"/>
      <color theme="1"/>
      <name val="Tahoma"/>
      <family val="2"/>
      <charset val="238"/>
    </font>
    <font>
      <b/>
      <vertAlign val="superscript"/>
      <sz val="8"/>
      <name val="Tahoma"/>
      <family val="2"/>
      <charset val="238"/>
    </font>
    <font>
      <sz val="10"/>
      <color rgb="FFFF0000"/>
      <name val="Arial CE"/>
      <charset val="238"/>
    </font>
    <font>
      <b/>
      <sz val="10"/>
      <name val="Arial CE"/>
      <charset val="238"/>
    </font>
    <font>
      <sz val="8"/>
      <name val="Arial"/>
      <family val="2"/>
      <charset val="238"/>
    </font>
    <font>
      <b/>
      <sz val="7"/>
      <name val="Tahoma"/>
      <family val="2"/>
      <charset val="238"/>
    </font>
    <font>
      <b/>
      <sz val="8"/>
      <color indexed="8"/>
      <name val="Tahoma"/>
      <family val="2"/>
      <charset val="238"/>
    </font>
    <font>
      <sz val="8"/>
      <color indexed="8"/>
      <name val="Tahoma"/>
      <family val="2"/>
      <charset val="238"/>
    </font>
    <font>
      <sz val="10"/>
      <color theme="4"/>
      <name val="Tahoma"/>
      <family val="2"/>
      <charset val="238"/>
    </font>
    <font>
      <b/>
      <sz val="7"/>
      <color theme="4"/>
      <name val="Tahoma"/>
      <family val="2"/>
      <charset val="238"/>
    </font>
    <font>
      <b/>
      <sz val="8"/>
      <color theme="4"/>
      <name val="Tahoma"/>
      <family val="2"/>
      <charset val="238"/>
    </font>
    <font>
      <b/>
      <sz val="10"/>
      <color indexed="48"/>
      <name val="Tahoma"/>
      <family val="2"/>
      <charset val="238"/>
    </font>
    <font>
      <sz val="8"/>
      <color indexed="8"/>
      <name val="Arial"/>
      <family val="2"/>
      <charset val="238"/>
    </font>
    <font>
      <b/>
      <sz val="7"/>
      <color indexed="8"/>
      <name val="Tahoma"/>
      <family val="2"/>
      <charset val="238"/>
    </font>
    <font>
      <b/>
      <sz val="10"/>
      <color theme="1"/>
      <name val="Tahoma"/>
      <family val="2"/>
      <charset val="238"/>
    </font>
    <font>
      <b/>
      <sz val="8"/>
      <color theme="1"/>
      <name val="Calibri"/>
      <family val="2"/>
      <scheme val="minor"/>
    </font>
    <font>
      <sz val="8"/>
      <color theme="1"/>
      <name val="Calibri"/>
      <family val="2"/>
      <scheme val="minor"/>
    </font>
    <font>
      <b/>
      <i/>
      <sz val="8"/>
      <name val="Tahoma"/>
      <family val="2"/>
      <charset val="238"/>
    </font>
    <font>
      <sz val="10"/>
      <name val="Arial"/>
      <charset val="238"/>
    </font>
    <font>
      <b/>
      <sz val="8"/>
      <color indexed="10"/>
      <name val="Tahoma"/>
      <family val="2"/>
      <charset val="238"/>
    </font>
    <font>
      <b/>
      <i/>
      <sz val="8"/>
      <color indexed="10"/>
      <name val="Tahoma"/>
      <family val="2"/>
      <charset val="238"/>
    </font>
    <font>
      <sz val="10"/>
      <name val="Arial Unicode MS"/>
      <family val="2"/>
      <charset val="238"/>
    </font>
    <font>
      <i/>
      <sz val="8"/>
      <color indexed="10"/>
      <name val="Tahoma"/>
      <family val="2"/>
      <charset val="238"/>
    </font>
    <font>
      <b/>
      <sz val="8"/>
      <color rgb="FFFF0000"/>
      <name val="Tahoma"/>
      <family val="2"/>
      <charset val="238"/>
    </font>
    <font>
      <b/>
      <u/>
      <sz val="8"/>
      <color rgb="FFFF0000"/>
      <name val="Tahoma"/>
      <family val="2"/>
      <charset val="238"/>
    </font>
    <font>
      <b/>
      <sz val="10"/>
      <name val="Arial Unicode MS"/>
      <family val="2"/>
      <charset val="238"/>
    </font>
    <font>
      <sz val="12"/>
      <name val="Times New Roman CE"/>
      <family val="1"/>
      <charset val="238"/>
    </font>
    <font>
      <sz val="10"/>
      <color indexed="9"/>
      <name val="Tahoma"/>
      <family val="2"/>
      <charset val="238"/>
    </font>
    <font>
      <sz val="8"/>
      <color indexed="9"/>
      <name val="Tahoma"/>
      <family val="2"/>
      <charset val="238"/>
    </font>
    <font>
      <sz val="10"/>
      <color theme="0"/>
      <name val="Tahoma"/>
      <family val="2"/>
      <charset val="238"/>
    </font>
    <font>
      <sz val="12"/>
      <name val="Arial"/>
      <family val="2"/>
      <charset val="238"/>
    </font>
    <font>
      <sz val="12"/>
      <color indexed="9"/>
      <name val="Arial"/>
      <family val="2"/>
      <charset val="238"/>
    </font>
    <font>
      <i/>
      <sz val="10"/>
      <name val="Times New Roman"/>
      <family val="1"/>
      <charset val="238"/>
    </font>
    <font>
      <sz val="10"/>
      <name val="Times New Roman"/>
      <family val="1"/>
      <charset val="238"/>
    </font>
    <font>
      <sz val="10"/>
      <color indexed="9"/>
      <name val="Times New Roman"/>
      <family val="1"/>
      <charset val="238"/>
    </font>
    <font>
      <sz val="10"/>
      <color indexed="9"/>
      <name val="Arial"/>
      <family val="2"/>
      <charset val="238"/>
    </font>
    <font>
      <sz val="8"/>
      <color indexed="9"/>
      <name val="Arial"/>
      <family val="2"/>
      <charset val="238"/>
    </font>
    <font>
      <i/>
      <sz val="8"/>
      <name val="Arial"/>
      <family val="2"/>
      <charset val="238"/>
    </font>
    <font>
      <b/>
      <sz val="10"/>
      <name val="Times New Roman"/>
      <family val="1"/>
      <charset val="238"/>
    </font>
    <font>
      <b/>
      <sz val="8"/>
      <name val="Arial"/>
      <family val="2"/>
      <charset val="238"/>
    </font>
    <font>
      <sz val="8"/>
      <name val="Times New Roman"/>
      <family val="1"/>
      <charset val="238"/>
    </font>
    <font>
      <u/>
      <sz val="10"/>
      <name val="Tahoma"/>
      <family val="2"/>
      <charset val="238"/>
    </font>
  </fonts>
  <fills count="38">
    <fill>
      <patternFill patternType="none"/>
    </fill>
    <fill>
      <patternFill patternType="gray125"/>
    </fill>
    <fill>
      <patternFill patternType="solid">
        <fgColor rgb="FFFFFF00"/>
        <bgColor indexed="64"/>
      </patternFill>
    </fill>
    <fill>
      <patternFill patternType="solid">
        <fgColor rgb="FFFFFFFF"/>
        <bgColor rgb="FFFFFFFF"/>
      </patternFill>
    </fill>
    <fill>
      <patternFill patternType="solid">
        <fgColor rgb="FFFFCC99"/>
        <bgColor rgb="FFFFFFFF"/>
      </patternFill>
    </fill>
    <fill>
      <patternFill patternType="solid">
        <fgColor rgb="FFFFCC99"/>
        <bgColor indexed="64"/>
      </patternFill>
    </fill>
    <fill>
      <patternFill patternType="solid">
        <fgColor rgb="FF92D050"/>
        <bgColor indexed="64"/>
      </patternFill>
    </fill>
    <fill>
      <patternFill patternType="solid">
        <fgColor theme="0"/>
        <bgColor rgb="FFFFFFFF"/>
      </patternFill>
    </fill>
    <fill>
      <patternFill patternType="solid">
        <fgColor rgb="FFFF000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7"/>
        <bgColor indexed="64"/>
      </patternFill>
    </fill>
    <fill>
      <patternFill patternType="solid">
        <fgColor indexed="9"/>
        <bgColor indexed="64"/>
      </patternFill>
    </fill>
    <fill>
      <patternFill patternType="solid">
        <fgColor theme="0"/>
        <bgColor indexed="64"/>
      </patternFill>
    </fill>
    <fill>
      <patternFill patternType="solid">
        <fgColor indexed="13"/>
        <bgColor indexed="64"/>
      </patternFill>
    </fill>
    <fill>
      <patternFill patternType="solid">
        <fgColor theme="0" tint="-0.249977111117893"/>
        <bgColor indexed="64"/>
      </patternFill>
    </fill>
    <fill>
      <patternFill patternType="solid">
        <fgColor indexed="22"/>
        <bgColor indexed="64"/>
      </patternFill>
    </fill>
    <fill>
      <patternFill patternType="solid">
        <fgColor indexed="26"/>
        <bgColor indexed="64"/>
      </patternFill>
    </fill>
  </fills>
  <borders count="86">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diagonal/>
    </border>
    <border>
      <left style="medium">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top style="medium">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bottom/>
      <diagonal/>
    </border>
    <border>
      <left style="thin">
        <color indexed="64"/>
      </left>
      <right/>
      <top/>
      <bottom/>
      <diagonal/>
    </border>
    <border>
      <left/>
      <right/>
      <top style="thin">
        <color indexed="64"/>
      </top>
      <bottom style="thin">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style="thin">
        <color indexed="64"/>
      </top>
      <bottom/>
      <diagonal/>
    </border>
    <border>
      <left style="medium">
        <color indexed="64"/>
      </left>
      <right/>
      <top/>
      <bottom style="thin">
        <color indexed="64"/>
      </bottom>
      <diagonal/>
    </border>
    <border>
      <left style="thin">
        <color indexed="64"/>
      </left>
      <right style="medium">
        <color indexed="64"/>
      </right>
      <top/>
      <bottom style="thin">
        <color indexed="64"/>
      </bottom>
      <diagonal/>
    </border>
    <border>
      <left/>
      <right style="medium">
        <color indexed="64"/>
      </right>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bottom/>
      <diagonal/>
    </border>
    <border>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medium">
        <color indexed="64"/>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style="thin">
        <color indexed="64"/>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medium">
        <color indexed="64"/>
      </top>
      <bottom/>
      <diagonal/>
    </border>
    <border>
      <left/>
      <right style="thin">
        <color indexed="64"/>
      </right>
      <top style="thin">
        <color indexed="64"/>
      </top>
      <bottom/>
      <diagonal/>
    </border>
    <border>
      <left/>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thin">
        <color indexed="64"/>
      </bottom>
      <diagonal/>
    </border>
    <border>
      <left/>
      <right style="thin">
        <color indexed="64"/>
      </right>
      <top/>
      <bottom/>
      <diagonal/>
    </border>
    <border>
      <left/>
      <right style="thin">
        <color indexed="64"/>
      </right>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thin">
        <color indexed="8"/>
      </left>
      <right style="medium">
        <color indexed="64"/>
      </right>
      <top style="thin">
        <color indexed="8"/>
      </top>
      <bottom style="thin">
        <color indexed="8"/>
      </bottom>
      <diagonal/>
    </border>
  </borders>
  <cellStyleXfs count="66">
    <xf numFmtId="0" fontId="0" fillId="0" borderId="0"/>
    <xf numFmtId="0" fontId="4" fillId="0" borderId="0"/>
    <xf numFmtId="0" fontId="9" fillId="0" borderId="0"/>
    <xf numFmtId="0" fontId="12" fillId="0" borderId="0"/>
    <xf numFmtId="0" fontId="6" fillId="0" borderId="0"/>
    <xf numFmtId="0" fontId="19" fillId="0" borderId="0"/>
    <xf numFmtId="0" fontId="9" fillId="0" borderId="0"/>
    <xf numFmtId="0" fontId="19" fillId="0" borderId="0"/>
    <xf numFmtId="0" fontId="26" fillId="9" borderId="0" applyNumberFormat="0" applyBorder="0" applyAlignment="0" applyProtection="0"/>
    <xf numFmtId="0" fontId="26" fillId="10" borderId="0" applyNumberFormat="0" applyBorder="0" applyAlignment="0" applyProtection="0"/>
    <xf numFmtId="0" fontId="26" fillId="11" borderId="0" applyNumberFormat="0" applyBorder="0" applyAlignment="0" applyProtection="0"/>
    <xf numFmtId="0" fontId="26" fillId="12" borderId="0" applyNumberFormat="0" applyBorder="0" applyAlignment="0" applyProtection="0"/>
    <xf numFmtId="0" fontId="26" fillId="13" borderId="0" applyNumberFormat="0" applyBorder="0" applyAlignment="0" applyProtection="0"/>
    <xf numFmtId="0" fontId="26" fillId="14" borderId="0" applyNumberFormat="0" applyBorder="0" applyAlignment="0" applyProtection="0"/>
    <xf numFmtId="0" fontId="26" fillId="15" borderId="0" applyNumberFormat="0" applyBorder="0" applyAlignment="0" applyProtection="0"/>
    <xf numFmtId="0" fontId="26" fillId="16" borderId="0" applyNumberFormat="0" applyBorder="0" applyAlignment="0" applyProtection="0"/>
    <xf numFmtId="0" fontId="26" fillId="17" borderId="0" applyNumberFormat="0" applyBorder="0" applyAlignment="0" applyProtection="0"/>
    <xf numFmtId="0" fontId="26" fillId="12" borderId="0" applyNumberFormat="0" applyBorder="0" applyAlignment="0" applyProtection="0"/>
    <xf numFmtId="0" fontId="26" fillId="15" borderId="0" applyNumberFormat="0" applyBorder="0" applyAlignment="0" applyProtection="0"/>
    <xf numFmtId="0" fontId="26" fillId="18" borderId="0" applyNumberFormat="0" applyBorder="0" applyAlignment="0" applyProtection="0"/>
    <xf numFmtId="0" fontId="27" fillId="19"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2" borderId="0" applyNumberFormat="0" applyBorder="0" applyAlignment="0" applyProtection="0"/>
    <xf numFmtId="0" fontId="27" fillId="23"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6" borderId="0" applyNumberFormat="0" applyBorder="0" applyAlignment="0" applyProtection="0"/>
    <xf numFmtId="0" fontId="28" fillId="10" borderId="0" applyNumberFormat="0" applyBorder="0" applyAlignment="0" applyProtection="0"/>
    <xf numFmtId="0" fontId="29" fillId="27" borderId="66" applyNumberFormat="0" applyAlignment="0" applyProtection="0"/>
    <xf numFmtId="1" fontId="30" fillId="0" borderId="0" applyFont="0" applyFill="0" applyBorder="0" applyAlignment="0" applyProtection="0">
      <alignment vertical="center"/>
    </xf>
    <xf numFmtId="0" fontId="31" fillId="0" borderId="0" applyNumberFormat="0" applyFill="0" applyBorder="0" applyAlignment="0" applyProtection="0"/>
    <xf numFmtId="0" fontId="32" fillId="11" borderId="0" applyNumberFormat="0" applyBorder="0" applyAlignment="0" applyProtection="0"/>
    <xf numFmtId="0" fontId="33" fillId="0" borderId="67" applyNumberFormat="0" applyFill="0" applyAlignment="0" applyProtection="0"/>
    <xf numFmtId="0" fontId="34" fillId="0" borderId="68" applyNumberFormat="0" applyFill="0" applyAlignment="0" applyProtection="0"/>
    <xf numFmtId="0" fontId="35" fillId="0" borderId="69" applyNumberFormat="0" applyFill="0" applyAlignment="0" applyProtection="0"/>
    <xf numFmtId="0" fontId="35" fillId="0" borderId="0" applyNumberFormat="0" applyFill="0" applyBorder="0" applyAlignment="0" applyProtection="0"/>
    <xf numFmtId="0" fontId="36" fillId="28" borderId="70" applyNumberFormat="0" applyAlignment="0" applyProtection="0"/>
    <xf numFmtId="0" fontId="37" fillId="14" borderId="66" applyNumberFormat="0" applyAlignment="0" applyProtection="0"/>
    <xf numFmtId="0" fontId="38" fillId="0" borderId="71" applyNumberFormat="0" applyFill="0" applyAlignment="0" applyProtection="0"/>
    <xf numFmtId="0" fontId="39" fillId="29" borderId="0" applyNumberFormat="0" applyBorder="0" applyAlignment="0" applyProtection="0"/>
    <xf numFmtId="0" fontId="9" fillId="0" borderId="0"/>
    <xf numFmtId="0" fontId="4" fillId="30" borderId="72" applyNumberFormat="0" applyFont="0" applyAlignment="0" applyProtection="0"/>
    <xf numFmtId="0" fontId="40" fillId="27" borderId="73" applyNumberFormat="0" applyAlignment="0" applyProtection="0"/>
    <xf numFmtId="0" fontId="41" fillId="0" borderId="0" applyNumberFormat="0" applyFill="0" applyBorder="0" applyAlignment="0" applyProtection="0"/>
    <xf numFmtId="0" fontId="42" fillId="0" borderId="74" applyNumberFormat="0" applyFill="0" applyAlignment="0" applyProtection="0"/>
    <xf numFmtId="0" fontId="43" fillId="0" borderId="0" applyNumberFormat="0" applyFill="0" applyBorder="0" applyAlignment="0" applyProtection="0"/>
    <xf numFmtId="0" fontId="9" fillId="0" borderId="0"/>
    <xf numFmtId="0" fontId="4" fillId="0" borderId="0"/>
    <xf numFmtId="0" fontId="46" fillId="0" borderId="0"/>
    <xf numFmtId="0" fontId="4" fillId="0" borderId="0"/>
    <xf numFmtId="0" fontId="9" fillId="0" borderId="0"/>
    <xf numFmtId="0" fontId="3" fillId="0" borderId="0"/>
    <xf numFmtId="0" fontId="9" fillId="0" borderId="0"/>
    <xf numFmtId="0" fontId="4" fillId="0" borderId="0"/>
    <xf numFmtId="0" fontId="9" fillId="0" borderId="0"/>
    <xf numFmtId="0" fontId="2" fillId="0" borderId="0"/>
    <xf numFmtId="0" fontId="71" fillId="0" borderId="0"/>
    <xf numFmtId="0" fontId="4" fillId="30" borderId="72" applyNumberFormat="0" applyFont="0" applyAlignment="0" applyProtection="0"/>
    <xf numFmtId="0" fontId="4" fillId="0" borderId="0"/>
    <xf numFmtId="0" fontId="1" fillId="0" borderId="0"/>
    <xf numFmtId="0" fontId="1" fillId="0" borderId="0"/>
  </cellStyleXfs>
  <cellXfs count="1430">
    <xf numFmtId="0" fontId="0" fillId="0" borderId="0" xfId="0"/>
    <xf numFmtId="164" fontId="0" fillId="0" borderId="0" xfId="0" applyNumberFormat="1"/>
    <xf numFmtId="165" fontId="0" fillId="0" borderId="0" xfId="0" applyNumberFormat="1"/>
    <xf numFmtId="3" fontId="0" fillId="0" borderId="0" xfId="0" applyNumberFormat="1"/>
    <xf numFmtId="3" fontId="5" fillId="0" borderId="11" xfId="0" applyNumberFormat="1" applyFont="1" applyBorder="1" applyAlignment="1">
      <alignment horizontal="right"/>
    </xf>
    <xf numFmtId="3" fontId="6" fillId="0" borderId="14" xfId="0" applyNumberFormat="1" applyFont="1" applyBorder="1" applyAlignment="1">
      <alignment horizontal="right"/>
    </xf>
    <xf numFmtId="0" fontId="6" fillId="0" borderId="14" xfId="0" applyFont="1" applyBorder="1" applyAlignment="1">
      <alignment horizontal="center"/>
    </xf>
    <xf numFmtId="0" fontId="6" fillId="0" borderId="11" xfId="0" applyFont="1" applyBorder="1" applyAlignment="1">
      <alignment horizontal="center"/>
    </xf>
    <xf numFmtId="3" fontId="0" fillId="0" borderId="15" xfId="0" applyNumberFormat="1" applyBorder="1"/>
    <xf numFmtId="0" fontId="0" fillId="0" borderId="15" xfId="0" applyBorder="1"/>
    <xf numFmtId="0" fontId="0" fillId="0" borderId="6" xfId="0" applyBorder="1"/>
    <xf numFmtId="165" fontId="5" fillId="0" borderId="1" xfId="0" applyNumberFormat="1" applyFont="1" applyBorder="1" applyAlignment="1">
      <alignment horizontal="center" vertical="center" wrapText="1"/>
    </xf>
    <xf numFmtId="3" fontId="5" fillId="0" borderId="2" xfId="0" applyNumberFormat="1" applyFont="1" applyBorder="1" applyAlignment="1">
      <alignment horizontal="center" vertical="center" wrapText="1"/>
    </xf>
    <xf numFmtId="0" fontId="5" fillId="0" borderId="2" xfId="0" applyFont="1" applyBorder="1" applyAlignment="1">
      <alignment horizontal="center" vertical="center" wrapText="1"/>
    </xf>
    <xf numFmtId="165" fontId="7" fillId="0" borderId="0" xfId="0" applyNumberFormat="1" applyFont="1" applyAlignment="1">
      <alignment horizontal="right"/>
    </xf>
    <xf numFmtId="3" fontId="8" fillId="0" borderId="0" xfId="0" applyNumberFormat="1" applyFont="1"/>
    <xf numFmtId="0" fontId="8" fillId="0" borderId="0" xfId="0" applyFont="1"/>
    <xf numFmtId="0" fontId="8" fillId="0" borderId="0" xfId="0" applyFont="1" applyAlignment="1">
      <alignment horizontal="left"/>
    </xf>
    <xf numFmtId="0" fontId="6" fillId="0" borderId="0" xfId="0" applyFont="1" applyBorder="1" applyAlignment="1">
      <alignment horizontal="center"/>
    </xf>
    <xf numFmtId="3" fontId="0" fillId="0" borderId="0" xfId="0" applyNumberFormat="1" applyBorder="1"/>
    <xf numFmtId="0" fontId="0" fillId="0" borderId="0" xfId="0" applyBorder="1"/>
    <xf numFmtId="0" fontId="6" fillId="0" borderId="0" xfId="0" applyFont="1"/>
    <xf numFmtId="165" fontId="5" fillId="0" borderId="16" xfId="0" applyNumberFormat="1" applyFont="1" applyBorder="1" applyAlignment="1">
      <alignment horizontal="center" vertical="center" wrapText="1"/>
    </xf>
    <xf numFmtId="3" fontId="5" fillId="0" borderId="17" xfId="0" applyNumberFormat="1" applyFont="1" applyBorder="1" applyAlignment="1">
      <alignment horizontal="center" vertical="center" wrapText="1"/>
    </xf>
    <xf numFmtId="0" fontId="5" fillId="0" borderId="17" xfId="0" applyFont="1" applyBorder="1" applyAlignment="1">
      <alignment horizontal="center" vertical="center" wrapText="1"/>
    </xf>
    <xf numFmtId="164" fontId="6" fillId="0" borderId="0" xfId="1" applyNumberFormat="1" applyFont="1"/>
    <xf numFmtId="0" fontId="6" fillId="0" borderId="0" xfId="1" applyFont="1"/>
    <xf numFmtId="165" fontId="6" fillId="0" borderId="0" xfId="1" applyNumberFormat="1" applyFont="1" applyAlignment="1">
      <alignment horizontal="right"/>
    </xf>
    <xf numFmtId="3" fontId="8" fillId="0" borderId="0" xfId="1" applyNumberFormat="1" applyFont="1"/>
    <xf numFmtId="0" fontId="8" fillId="0" borderId="0" xfId="1" applyFont="1" applyAlignment="1">
      <alignment horizontal="center"/>
    </xf>
    <xf numFmtId="0" fontId="8" fillId="0" borderId="0" xfId="1" applyFont="1" applyAlignment="1">
      <alignment horizontal="left"/>
    </xf>
    <xf numFmtId="3" fontId="6" fillId="0" borderId="0" xfId="1" applyNumberFormat="1" applyFont="1"/>
    <xf numFmtId="0" fontId="6" fillId="0" borderId="0" xfId="1" applyFont="1" applyAlignment="1">
      <alignment horizontal="center"/>
    </xf>
    <xf numFmtId="165" fontId="6" fillId="0" borderId="0" xfId="1" applyNumberFormat="1" applyFont="1" applyAlignment="1">
      <alignment horizontal="left"/>
    </xf>
    <xf numFmtId="3" fontId="6" fillId="0" borderId="0" xfId="1" applyNumberFormat="1" applyFont="1" applyAlignment="1">
      <alignment horizontal="right"/>
    </xf>
    <xf numFmtId="3" fontId="5" fillId="0" borderId="0" xfId="1" applyNumberFormat="1" applyFont="1"/>
    <xf numFmtId="0" fontId="5" fillId="0" borderId="0" xfId="1" applyFont="1" applyAlignment="1">
      <alignment horizontal="center"/>
    </xf>
    <xf numFmtId="0" fontId="5" fillId="0" borderId="0" xfId="1" applyFont="1" applyAlignment="1">
      <alignment horizontal="right"/>
    </xf>
    <xf numFmtId="49" fontId="6" fillId="0" borderId="0" xfId="1" applyNumberFormat="1" applyFont="1" applyAlignment="1">
      <alignment horizontal="left"/>
    </xf>
    <xf numFmtId="165" fontId="6" fillId="0" borderId="0" xfId="1" applyNumberFormat="1" applyFont="1"/>
    <xf numFmtId="0" fontId="8" fillId="0" borderId="0" xfId="1" applyFont="1" applyAlignment="1">
      <alignment horizontal="center"/>
    </xf>
    <xf numFmtId="0" fontId="6" fillId="0" borderId="0" xfId="1" applyFont="1" applyAlignment="1">
      <alignment wrapText="1"/>
    </xf>
    <xf numFmtId="0" fontId="5" fillId="0" borderId="0" xfId="1" applyFont="1" applyAlignment="1">
      <alignment wrapText="1"/>
    </xf>
    <xf numFmtId="0" fontId="8" fillId="0" borderId="0" xfId="1" applyFont="1" applyAlignment="1">
      <alignment horizontal="center" wrapText="1"/>
    </xf>
    <xf numFmtId="0" fontId="8" fillId="0" borderId="0" xfId="1" applyFont="1" applyAlignment="1">
      <alignment wrapText="1"/>
    </xf>
    <xf numFmtId="0" fontId="6" fillId="0" borderId="14" xfId="0" applyFont="1" applyBorder="1" applyAlignment="1">
      <alignment horizontal="left" wrapText="1"/>
    </xf>
    <xf numFmtId="0" fontId="6" fillId="0" borderId="0" xfId="0" applyFont="1" applyBorder="1" applyAlignment="1">
      <alignment horizontal="left" wrapText="1"/>
    </xf>
    <xf numFmtId="0" fontId="0" fillId="0" borderId="15" xfId="0" applyBorder="1" applyAlignment="1">
      <alignment wrapText="1"/>
    </xf>
    <xf numFmtId="0" fontId="0" fillId="0" borderId="0" xfId="0" applyBorder="1" applyAlignment="1">
      <alignment wrapText="1"/>
    </xf>
    <xf numFmtId="0" fontId="6" fillId="0" borderId="12" xfId="1" applyFont="1" applyFill="1" applyBorder="1" applyAlignment="1">
      <alignment horizontal="left" wrapText="1"/>
    </xf>
    <xf numFmtId="0" fontId="6" fillId="0" borderId="12" xfId="1" applyFont="1" applyBorder="1" applyAlignment="1">
      <alignment horizontal="left" wrapText="1"/>
    </xf>
    <xf numFmtId="0" fontId="6" fillId="0" borderId="11" xfId="0" applyFont="1" applyBorder="1" applyAlignment="1">
      <alignment horizontal="left" wrapText="1"/>
    </xf>
    <xf numFmtId="0" fontId="0" fillId="0" borderId="0" xfId="0" applyAlignment="1">
      <alignment wrapText="1"/>
    </xf>
    <xf numFmtId="0" fontId="8" fillId="0" borderId="0" xfId="0" applyFont="1" applyAlignment="1">
      <alignment wrapText="1"/>
    </xf>
    <xf numFmtId="3" fontId="5" fillId="0" borderId="0" xfId="0" applyNumberFormat="1" applyFont="1" applyBorder="1" applyAlignment="1">
      <alignment horizontal="right"/>
    </xf>
    <xf numFmtId="0" fontId="5" fillId="0" borderId="9" xfId="1" applyFont="1" applyBorder="1" applyAlignment="1">
      <alignment horizontal="center"/>
    </xf>
    <xf numFmtId="0" fontId="5" fillId="0" borderId="8" xfId="1" applyFont="1" applyBorder="1" applyAlignment="1">
      <alignment horizontal="left"/>
    </xf>
    <xf numFmtId="0" fontId="5" fillId="0" borderId="6" xfId="1" applyFont="1" applyBorder="1" applyAlignment="1">
      <alignment horizontal="center"/>
    </xf>
    <xf numFmtId="0" fontId="5" fillId="0" borderId="5" xfId="1" applyFont="1" applyBorder="1" applyAlignment="1">
      <alignment horizontal="left"/>
    </xf>
    <xf numFmtId="0" fontId="5" fillId="0" borderId="3" xfId="1" applyFont="1" applyBorder="1" applyAlignment="1">
      <alignment horizontal="center"/>
    </xf>
    <xf numFmtId="0" fontId="5" fillId="0" borderId="2" xfId="1" applyFont="1" applyBorder="1" applyAlignment="1">
      <alignment horizontal="left"/>
    </xf>
    <xf numFmtId="3" fontId="5" fillId="0" borderId="8" xfId="0" applyNumberFormat="1" applyFont="1" applyBorder="1" applyAlignment="1">
      <alignment horizontal="right"/>
    </xf>
    <xf numFmtId="165" fontId="5" fillId="0" borderId="7" xfId="0" applyNumberFormat="1" applyFont="1" applyBorder="1" applyAlignment="1">
      <alignment horizontal="right"/>
    </xf>
    <xf numFmtId="3" fontId="5" fillId="0" borderId="5" xfId="0" applyNumberFormat="1" applyFont="1" applyBorder="1" applyAlignment="1">
      <alignment horizontal="right"/>
    </xf>
    <xf numFmtId="165" fontId="5" fillId="0" borderId="4" xfId="0" applyNumberFormat="1" applyFont="1" applyBorder="1" applyAlignment="1">
      <alignment horizontal="right"/>
    </xf>
    <xf numFmtId="3" fontId="5" fillId="0" borderId="2" xfId="0" applyNumberFormat="1" applyFont="1" applyBorder="1" applyAlignment="1">
      <alignment horizontal="right"/>
    </xf>
    <xf numFmtId="165" fontId="5" fillId="0" borderId="1" xfId="0" applyNumberFormat="1" applyFont="1" applyBorder="1" applyAlignment="1">
      <alignment horizontal="right"/>
    </xf>
    <xf numFmtId="3" fontId="5" fillId="0" borderId="18" xfId="0" applyNumberFormat="1" applyFont="1" applyBorder="1" applyAlignment="1">
      <alignment horizontal="right"/>
    </xf>
    <xf numFmtId="0" fontId="0" fillId="0" borderId="19" xfId="0" applyBorder="1"/>
    <xf numFmtId="0" fontId="0" fillId="0" borderId="19" xfId="0" applyBorder="1" applyAlignment="1">
      <alignment wrapText="1"/>
    </xf>
    <xf numFmtId="3" fontId="0" fillId="0" borderId="19" xfId="0" applyNumberFormat="1" applyBorder="1"/>
    <xf numFmtId="0" fontId="6" fillId="0" borderId="0" xfId="0" applyFont="1" applyBorder="1"/>
    <xf numFmtId="3" fontId="6" fillId="0" borderId="0" xfId="0" applyNumberFormat="1" applyFont="1" applyBorder="1"/>
    <xf numFmtId="0" fontId="5" fillId="0" borderId="0" xfId="0" applyFont="1" applyBorder="1" applyAlignment="1">
      <alignment horizontal="left" wrapText="1"/>
    </xf>
    <xf numFmtId="3" fontId="5" fillId="0" borderId="10" xfId="0" applyNumberFormat="1" applyFont="1" applyBorder="1" applyAlignment="1">
      <alignment horizontal="right"/>
    </xf>
    <xf numFmtId="3" fontId="10" fillId="0" borderId="19" xfId="0" applyNumberFormat="1" applyFont="1" applyBorder="1"/>
    <xf numFmtId="0" fontId="6" fillId="0" borderId="19" xfId="0" applyFont="1" applyBorder="1"/>
    <xf numFmtId="3" fontId="6" fillId="0" borderId="19" xfId="0" applyNumberFormat="1" applyFont="1" applyBorder="1"/>
    <xf numFmtId="0" fontId="6" fillId="0" borderId="12" xfId="0" applyFont="1" applyBorder="1" applyAlignment="1">
      <alignment horizontal="left" wrapText="1"/>
    </xf>
    <xf numFmtId="3" fontId="5" fillId="0" borderId="12" xfId="0" applyNumberFormat="1" applyFont="1" applyBorder="1" applyAlignment="1">
      <alignment horizontal="right"/>
    </xf>
    <xf numFmtId="0" fontId="6" fillId="0" borderId="20" xfId="0" applyFont="1" applyBorder="1" applyAlignment="1">
      <alignment horizontal="center"/>
    </xf>
    <xf numFmtId="0" fontId="6" fillId="0" borderId="20" xfId="0" applyFont="1" applyBorder="1"/>
    <xf numFmtId="3" fontId="6" fillId="0" borderId="20" xfId="0" applyNumberFormat="1" applyFont="1" applyBorder="1"/>
    <xf numFmtId="0" fontId="6" fillId="0" borderId="0" xfId="0" applyFont="1" applyBorder="1" applyAlignment="1">
      <alignment wrapText="1"/>
    </xf>
    <xf numFmtId="3" fontId="6" fillId="0" borderId="0" xfId="0" applyNumberFormat="1" applyFont="1" applyBorder="1" applyAlignment="1">
      <alignment horizontal="right"/>
    </xf>
    <xf numFmtId="0" fontId="6" fillId="0" borderId="19" xfId="0" applyFont="1" applyBorder="1" applyAlignment="1">
      <alignment wrapText="1"/>
    </xf>
    <xf numFmtId="0" fontId="6" fillId="0" borderId="22" xfId="0" applyFont="1" applyBorder="1" applyAlignment="1">
      <alignment horizontal="center"/>
    </xf>
    <xf numFmtId="0" fontId="6" fillId="0" borderId="13" xfId="0" applyFont="1" applyBorder="1" applyAlignment="1">
      <alignment horizontal="center"/>
    </xf>
    <xf numFmtId="0" fontId="6" fillId="0" borderId="10" xfId="0" applyFont="1" applyBorder="1" applyAlignment="1">
      <alignment horizontal="center"/>
    </xf>
    <xf numFmtId="3" fontId="6" fillId="0" borderId="22" xfId="0" applyNumberFormat="1" applyFont="1" applyBorder="1"/>
    <xf numFmtId="3" fontId="6" fillId="0" borderId="13" xfId="0" applyNumberFormat="1" applyFont="1" applyBorder="1"/>
    <xf numFmtId="0" fontId="11" fillId="0" borderId="6" xfId="0" applyFont="1" applyBorder="1" applyAlignment="1">
      <alignment horizontal="center"/>
    </xf>
    <xf numFmtId="166" fontId="6" fillId="0" borderId="21" xfId="0" applyNumberFormat="1" applyFont="1" applyBorder="1"/>
    <xf numFmtId="0" fontId="6" fillId="0" borderId="23" xfId="0" applyFont="1" applyBorder="1" applyAlignment="1">
      <alignment horizontal="center"/>
    </xf>
    <xf numFmtId="165" fontId="5" fillId="0" borderId="24" xfId="0" applyNumberFormat="1" applyFont="1" applyBorder="1" applyAlignment="1">
      <alignment horizontal="right"/>
    </xf>
    <xf numFmtId="0" fontId="6" fillId="0" borderId="6" xfId="0" applyFont="1" applyBorder="1" applyAlignment="1">
      <alignment horizontal="center"/>
    </xf>
    <xf numFmtId="165" fontId="5" fillId="0" borderId="25" xfId="0" applyNumberFormat="1" applyFont="1" applyBorder="1" applyAlignment="1">
      <alignment horizontal="right"/>
    </xf>
    <xf numFmtId="165" fontId="5" fillId="0" borderId="27" xfId="0" applyNumberFormat="1" applyFont="1" applyBorder="1" applyAlignment="1">
      <alignment horizontal="right"/>
    </xf>
    <xf numFmtId="0" fontId="0" fillId="0" borderId="28" xfId="0" applyBorder="1"/>
    <xf numFmtId="165" fontId="10" fillId="0" borderId="29" xfId="0" applyNumberFormat="1" applyFont="1" applyBorder="1"/>
    <xf numFmtId="0" fontId="11" fillId="0" borderId="28" xfId="0" applyFont="1" applyBorder="1" applyAlignment="1">
      <alignment horizontal="center"/>
    </xf>
    <xf numFmtId="166" fontId="6" fillId="0" borderId="29" xfId="0" applyNumberFormat="1" applyFont="1" applyBorder="1"/>
    <xf numFmtId="166" fontId="6" fillId="0" borderId="25" xfId="0" applyNumberFormat="1" applyFont="1" applyBorder="1"/>
    <xf numFmtId="0" fontId="11" fillId="0" borderId="23" xfId="0" applyFont="1" applyBorder="1" applyAlignment="1">
      <alignment horizontal="center"/>
    </xf>
    <xf numFmtId="165" fontId="5" fillId="0" borderId="30" xfId="0" applyNumberFormat="1" applyFont="1" applyBorder="1" applyAlignment="1">
      <alignment horizontal="right"/>
    </xf>
    <xf numFmtId="165" fontId="0" fillId="0" borderId="25" xfId="0" applyNumberFormat="1" applyBorder="1"/>
    <xf numFmtId="3" fontId="5" fillId="0" borderId="32" xfId="0" applyNumberFormat="1" applyFont="1" applyBorder="1" applyAlignment="1">
      <alignment horizontal="right"/>
    </xf>
    <xf numFmtId="165" fontId="5" fillId="0" borderId="33" xfId="0" applyNumberFormat="1" applyFont="1" applyBorder="1" applyAlignment="1">
      <alignment horizontal="right"/>
    </xf>
    <xf numFmtId="165" fontId="6" fillId="0" borderId="25" xfId="0" applyNumberFormat="1" applyFont="1" applyBorder="1" applyAlignment="1">
      <alignment horizontal="right"/>
    </xf>
    <xf numFmtId="165" fontId="0" fillId="0" borderId="29" xfId="0" applyNumberFormat="1" applyBorder="1"/>
    <xf numFmtId="0" fontId="0" fillId="0" borderId="5" xfId="0" applyBorder="1"/>
    <xf numFmtId="165" fontId="0" fillId="0" borderId="34" xfId="0" applyNumberFormat="1" applyBorder="1"/>
    <xf numFmtId="165" fontId="6" fillId="0" borderId="35" xfId="0" applyNumberFormat="1" applyFont="1" applyBorder="1" applyAlignment="1">
      <alignment horizontal="right"/>
    </xf>
    <xf numFmtId="3" fontId="5" fillId="0" borderId="38" xfId="0" applyNumberFormat="1" applyFont="1" applyBorder="1" applyAlignment="1">
      <alignment horizontal="right"/>
    </xf>
    <xf numFmtId="165" fontId="5" fillId="0" borderId="39" xfId="0" applyNumberFormat="1" applyFont="1" applyBorder="1" applyAlignment="1">
      <alignment horizontal="right"/>
    </xf>
    <xf numFmtId="0" fontId="5" fillId="0" borderId="0" xfId="3" applyFont="1" applyAlignment="1">
      <alignment horizontal="right"/>
    </xf>
    <xf numFmtId="0" fontId="5" fillId="0" borderId="0" xfId="3" applyFont="1" applyAlignment="1">
      <alignment horizontal="left"/>
    </xf>
    <xf numFmtId="3" fontId="6" fillId="0" borderId="0" xfId="3" applyNumberFormat="1" applyFont="1" applyAlignment="1">
      <alignment horizontal="right"/>
    </xf>
    <xf numFmtId="49" fontId="6" fillId="0" borderId="0" xfId="3" applyNumberFormat="1" applyFont="1" applyAlignment="1">
      <alignment horizontal="left"/>
    </xf>
    <xf numFmtId="0" fontId="12" fillId="0" borderId="0" xfId="3"/>
    <xf numFmtId="164" fontId="12" fillId="0" borderId="0" xfId="3" applyNumberFormat="1"/>
    <xf numFmtId="0" fontId="5" fillId="0" borderId="0" xfId="3" applyFont="1"/>
    <xf numFmtId="3" fontId="5" fillId="0" borderId="0" xfId="3" applyNumberFormat="1" applyFont="1"/>
    <xf numFmtId="165" fontId="6" fillId="0" borderId="0" xfId="3" applyNumberFormat="1" applyFont="1" applyAlignment="1">
      <alignment horizontal="left"/>
    </xf>
    <xf numFmtId="0" fontId="12" fillId="0" borderId="0" xfId="3" applyAlignment="1">
      <alignment horizontal="center"/>
    </xf>
    <xf numFmtId="0" fontId="6" fillId="0" borderId="0" xfId="3" applyFont="1"/>
    <xf numFmtId="3" fontId="6" fillId="0" borderId="0" xfId="3" applyNumberFormat="1" applyFont="1"/>
    <xf numFmtId="165" fontId="6" fillId="0" borderId="0" xfId="3" applyNumberFormat="1" applyFont="1" applyAlignment="1">
      <alignment horizontal="right"/>
    </xf>
    <xf numFmtId="0" fontId="8" fillId="0" borderId="0" xfId="1" applyFont="1"/>
    <xf numFmtId="165" fontId="7" fillId="0" borderId="0" xfId="1" applyNumberFormat="1" applyFont="1" applyBorder="1" applyAlignment="1">
      <alignment horizontal="right"/>
    </xf>
    <xf numFmtId="0" fontId="12" fillId="0" borderId="0" xfId="3" applyBorder="1"/>
    <xf numFmtId="164" fontId="12" fillId="0" borderId="0" xfId="3" applyNumberFormat="1" applyBorder="1"/>
    <xf numFmtId="0" fontId="5" fillId="0" borderId="2" xfId="3" applyFont="1" applyBorder="1" applyAlignment="1">
      <alignment horizontal="center" vertical="center" wrapText="1"/>
    </xf>
    <xf numFmtId="0" fontId="5" fillId="0" borderId="17" xfId="3" applyFont="1" applyBorder="1" applyAlignment="1">
      <alignment horizontal="center" vertical="center" wrapText="1"/>
    </xf>
    <xf numFmtId="3" fontId="5" fillId="0" borderId="17" xfId="3" applyNumberFormat="1" applyFont="1" applyBorder="1" applyAlignment="1">
      <alignment horizontal="center" vertical="center" wrapText="1"/>
    </xf>
    <xf numFmtId="165" fontId="5" fillId="0" borderId="16" xfId="3" applyNumberFormat="1" applyFont="1" applyBorder="1" applyAlignment="1">
      <alignment horizontal="center" vertical="center" wrapText="1"/>
    </xf>
    <xf numFmtId="0" fontId="6" fillId="0" borderId="6" xfId="1" applyFont="1" applyBorder="1" applyAlignment="1">
      <alignment horizontal="center"/>
    </xf>
    <xf numFmtId="0" fontId="6" fillId="0" borderId="14" xfId="3" applyFont="1" applyBorder="1" applyAlignment="1">
      <alignment horizontal="center"/>
    </xf>
    <xf numFmtId="0" fontId="6" fillId="0" borderId="14" xfId="1" applyFont="1" applyBorder="1" applyAlignment="1">
      <alignment horizontal="left"/>
    </xf>
    <xf numFmtId="3" fontId="6" fillId="0" borderId="14" xfId="3" applyNumberFormat="1" applyFont="1" applyBorder="1" applyAlignment="1">
      <alignment horizontal="right"/>
    </xf>
    <xf numFmtId="165" fontId="6" fillId="0" borderId="35" xfId="3" applyNumberFormat="1" applyFont="1" applyBorder="1" applyAlignment="1">
      <alignment horizontal="right"/>
    </xf>
    <xf numFmtId="0" fontId="6" fillId="0" borderId="3" xfId="1" applyFont="1" applyBorder="1" applyAlignment="1">
      <alignment horizontal="center"/>
    </xf>
    <xf numFmtId="0" fontId="6" fillId="0" borderId="38" xfId="3" applyFont="1" applyBorder="1" applyAlignment="1">
      <alignment horizontal="center"/>
    </xf>
    <xf numFmtId="0" fontId="6" fillId="0" borderId="38" xfId="3" applyFont="1" applyBorder="1" applyAlignment="1">
      <alignment horizontal="left"/>
    </xf>
    <xf numFmtId="3" fontId="6" fillId="0" borderId="38" xfId="3" applyNumberFormat="1" applyFont="1" applyBorder="1" applyAlignment="1">
      <alignment horizontal="right"/>
    </xf>
    <xf numFmtId="165" fontId="6" fillId="0" borderId="39" xfId="3" applyNumberFormat="1" applyFont="1" applyBorder="1" applyAlignment="1">
      <alignment horizontal="right"/>
    </xf>
    <xf numFmtId="0" fontId="6" fillId="0" borderId="0" xfId="1" applyFont="1" applyFill="1" applyBorder="1" applyAlignment="1">
      <alignment horizontal="center"/>
    </xf>
    <xf numFmtId="0" fontId="6" fillId="0" borderId="0" xfId="1" applyFont="1" applyFill="1" applyBorder="1" applyAlignment="1">
      <alignment horizontal="left"/>
    </xf>
    <xf numFmtId="3" fontId="6" fillId="0" borderId="0" xfId="1" applyNumberFormat="1" applyFont="1" applyFill="1" applyBorder="1" applyAlignment="1">
      <alignment horizontal="right"/>
    </xf>
    <xf numFmtId="165" fontId="6" fillId="0" borderId="0" xfId="1" applyNumberFormat="1" applyFont="1" applyFill="1" applyBorder="1" applyAlignment="1">
      <alignment horizontal="right"/>
    </xf>
    <xf numFmtId="0" fontId="8" fillId="0" borderId="0" xfId="1" applyFont="1" applyFill="1" applyAlignment="1">
      <alignment horizontal="left"/>
    </xf>
    <xf numFmtId="0" fontId="8" fillId="0" borderId="0" xfId="1" applyFont="1" applyFill="1"/>
    <xf numFmtId="3" fontId="8" fillId="0" borderId="0" xfId="1" applyNumberFormat="1" applyFont="1" applyFill="1"/>
    <xf numFmtId="165" fontId="7" fillId="0" borderId="0" xfId="1" applyNumberFormat="1" applyFont="1" applyFill="1" applyAlignment="1">
      <alignment horizontal="right"/>
    </xf>
    <xf numFmtId="165" fontId="6" fillId="0" borderId="0" xfId="1" applyNumberFormat="1" applyFont="1" applyFill="1" applyAlignment="1">
      <alignment horizontal="right"/>
    </xf>
    <xf numFmtId="0" fontId="5" fillId="0" borderId="2" xfId="1" applyFont="1" applyBorder="1" applyAlignment="1">
      <alignment horizontal="center" vertical="center" wrapText="1"/>
    </xf>
    <xf numFmtId="0" fontId="5" fillId="0" borderId="17" xfId="1" applyFont="1" applyBorder="1" applyAlignment="1">
      <alignment horizontal="center" vertical="center" wrapText="1"/>
    </xf>
    <xf numFmtId="3" fontId="5" fillId="0" borderId="17" xfId="1" applyNumberFormat="1" applyFont="1" applyBorder="1" applyAlignment="1">
      <alignment horizontal="center" vertical="center" wrapText="1"/>
    </xf>
    <xf numFmtId="165" fontId="5" fillId="0" borderId="16" xfId="1" applyNumberFormat="1" applyFont="1" applyBorder="1" applyAlignment="1">
      <alignment horizontal="center" vertical="center" wrapText="1"/>
    </xf>
    <xf numFmtId="0" fontId="6" fillId="0" borderId="6" xfId="3" applyFont="1" applyBorder="1" applyAlignment="1">
      <alignment horizontal="center"/>
    </xf>
    <xf numFmtId="0" fontId="6" fillId="0" borderId="14" xfId="3" applyFont="1" applyBorder="1" applyAlignment="1">
      <alignment horizontal="left"/>
    </xf>
    <xf numFmtId="0" fontId="6" fillId="0" borderId="11" xfId="3" applyFont="1" applyBorder="1" applyAlignment="1">
      <alignment horizontal="center"/>
    </xf>
    <xf numFmtId="0" fontId="6" fillId="0" borderId="11" xfId="3" applyFont="1" applyBorder="1" applyAlignment="1">
      <alignment horizontal="left"/>
    </xf>
    <xf numFmtId="3" fontId="5" fillId="0" borderId="11" xfId="3" applyNumberFormat="1" applyFont="1" applyBorder="1" applyAlignment="1">
      <alignment horizontal="right"/>
    </xf>
    <xf numFmtId="165" fontId="5" fillId="0" borderId="24" xfId="3" applyNumberFormat="1" applyFont="1" applyBorder="1" applyAlignment="1">
      <alignment horizontal="right"/>
    </xf>
    <xf numFmtId="0" fontId="12" fillId="0" borderId="5" xfId="3" applyBorder="1"/>
    <xf numFmtId="0" fontId="12" fillId="0" borderId="15" xfId="3" applyBorder="1"/>
    <xf numFmtId="3" fontId="12" fillId="0" borderId="15" xfId="3" applyNumberFormat="1" applyBorder="1"/>
    <xf numFmtId="165" fontId="12" fillId="0" borderId="34" xfId="3" applyNumberFormat="1" applyBorder="1"/>
    <xf numFmtId="0" fontId="6" fillId="0" borderId="23" xfId="3" applyFont="1" applyBorder="1" applyAlignment="1">
      <alignment horizontal="center"/>
    </xf>
    <xf numFmtId="0" fontId="6" fillId="0" borderId="28" xfId="3" applyFont="1" applyBorder="1" applyAlignment="1">
      <alignment horizontal="center"/>
    </xf>
    <xf numFmtId="0" fontId="6" fillId="0" borderId="40" xfId="3" applyFont="1" applyBorder="1" applyAlignment="1">
      <alignment horizontal="center"/>
    </xf>
    <xf numFmtId="0" fontId="6" fillId="0" borderId="40" xfId="3" applyFont="1" applyBorder="1" applyAlignment="1">
      <alignment horizontal="left"/>
    </xf>
    <xf numFmtId="3" fontId="6" fillId="0" borderId="40" xfId="3" applyNumberFormat="1" applyFont="1" applyBorder="1" applyAlignment="1">
      <alignment horizontal="right"/>
    </xf>
    <xf numFmtId="165" fontId="6" fillId="0" borderId="41" xfId="3" applyNumberFormat="1" applyFont="1" applyBorder="1" applyAlignment="1">
      <alignment horizontal="right"/>
    </xf>
    <xf numFmtId="0" fontId="6" fillId="0" borderId="11" xfId="1" applyFont="1" applyBorder="1" applyAlignment="1">
      <alignment horizontal="left"/>
    </xf>
    <xf numFmtId="0" fontId="6" fillId="0" borderId="14" xfId="3" applyFont="1" applyFill="1" applyBorder="1" applyAlignment="1">
      <alignment horizontal="center"/>
    </xf>
    <xf numFmtId="0" fontId="6" fillId="0" borderId="14" xfId="3" applyFont="1" applyFill="1" applyBorder="1" applyAlignment="1">
      <alignment horizontal="left"/>
    </xf>
    <xf numFmtId="3" fontId="6" fillId="0" borderId="14" xfId="3" applyNumberFormat="1" applyFont="1" applyFill="1" applyBorder="1" applyAlignment="1">
      <alignment horizontal="right"/>
    </xf>
    <xf numFmtId="165" fontId="6" fillId="0" borderId="35" xfId="3" applyNumberFormat="1" applyFont="1" applyFill="1" applyBorder="1" applyAlignment="1">
      <alignment horizontal="right"/>
    </xf>
    <xf numFmtId="0" fontId="6" fillId="0" borderId="11" xfId="3" applyFont="1" applyFill="1" applyBorder="1" applyAlignment="1">
      <alignment horizontal="center"/>
    </xf>
    <xf numFmtId="3" fontId="5" fillId="0" borderId="11" xfId="3" applyNumberFormat="1" applyFont="1" applyFill="1" applyBorder="1" applyAlignment="1">
      <alignment horizontal="right"/>
    </xf>
    <xf numFmtId="165" fontId="5" fillId="0" borderId="24" xfId="3" applyNumberFormat="1" applyFont="1" applyFill="1" applyBorder="1" applyAlignment="1">
      <alignment horizontal="right"/>
    </xf>
    <xf numFmtId="0" fontId="6" fillId="0" borderId="10" xfId="3" applyFont="1" applyBorder="1" applyAlignment="1">
      <alignment horizontal="left"/>
    </xf>
    <xf numFmtId="0" fontId="6" fillId="0" borderId="6" xfId="3" applyFont="1" applyFill="1" applyBorder="1" applyAlignment="1">
      <alignment horizontal="center"/>
    </xf>
    <xf numFmtId="0" fontId="12" fillId="0" borderId="0" xfId="3" applyFill="1"/>
    <xf numFmtId="164" fontId="12" fillId="0" borderId="0" xfId="3" applyNumberFormat="1" applyFill="1"/>
    <xf numFmtId="0" fontId="6" fillId="0" borderId="23" xfId="3" applyFont="1" applyFill="1" applyBorder="1" applyAlignment="1">
      <alignment horizontal="center"/>
    </xf>
    <xf numFmtId="0" fontId="6" fillId="0" borderId="11" xfId="3" applyFont="1" applyFill="1" applyBorder="1" applyAlignment="1">
      <alignment horizontal="left"/>
    </xf>
    <xf numFmtId="0" fontId="12" fillId="0" borderId="5" xfId="3" applyFill="1" applyBorder="1"/>
    <xf numFmtId="0" fontId="12" fillId="0" borderId="15" xfId="3" applyFill="1" applyBorder="1"/>
    <xf numFmtId="3" fontId="12" fillId="0" borderId="15" xfId="3" applyNumberFormat="1" applyFill="1" applyBorder="1"/>
    <xf numFmtId="165" fontId="12" fillId="0" borderId="34" xfId="3" applyNumberFormat="1" applyFill="1" applyBorder="1"/>
    <xf numFmtId="0" fontId="6" fillId="0" borderId="14" xfId="1" applyFont="1" applyBorder="1" applyAlignment="1">
      <alignment horizontal="left" wrapText="1"/>
    </xf>
    <xf numFmtId="0" fontId="6" fillId="0" borderId="3" xfId="3" applyFont="1" applyBorder="1" applyAlignment="1">
      <alignment horizontal="center"/>
    </xf>
    <xf numFmtId="3" fontId="5" fillId="0" borderId="38" xfId="3" applyNumberFormat="1" applyFont="1" applyBorder="1" applyAlignment="1">
      <alignment horizontal="right"/>
    </xf>
    <xf numFmtId="165" fontId="5" fillId="0" borderId="39" xfId="3" applyNumberFormat="1" applyFont="1" applyBorder="1" applyAlignment="1">
      <alignment horizontal="right"/>
    </xf>
    <xf numFmtId="0" fontId="6" fillId="0" borderId="0" xfId="3" applyFont="1" applyBorder="1" applyAlignment="1">
      <alignment horizontal="center"/>
    </xf>
    <xf numFmtId="0" fontId="6" fillId="0" borderId="0" xfId="3" applyFont="1" applyBorder="1" applyAlignment="1">
      <alignment horizontal="left"/>
    </xf>
    <xf numFmtId="3" fontId="5" fillId="0" borderId="0" xfId="3" applyNumberFormat="1" applyFont="1" applyBorder="1" applyAlignment="1">
      <alignment horizontal="right"/>
    </xf>
    <xf numFmtId="165" fontId="5" fillId="0" borderId="0" xfId="3" applyNumberFormat="1" applyFont="1" applyBorder="1" applyAlignment="1">
      <alignment horizontal="right"/>
    </xf>
    <xf numFmtId="0" fontId="4" fillId="0" borderId="0" xfId="1"/>
    <xf numFmtId="164" fontId="4" fillId="0" borderId="0" xfId="1" applyNumberFormat="1"/>
    <xf numFmtId="0" fontId="4" fillId="0" borderId="0" xfId="1" applyBorder="1"/>
    <xf numFmtId="0" fontId="6" fillId="0" borderId="11" xfId="1" applyFont="1" applyFill="1" applyBorder="1" applyAlignment="1">
      <alignment horizontal="left"/>
    </xf>
    <xf numFmtId="0" fontId="6" fillId="0" borderId="0" xfId="3" applyFont="1" applyFill="1" applyBorder="1" applyAlignment="1">
      <alignment horizontal="center"/>
    </xf>
    <xf numFmtId="0" fontId="6" fillId="0" borderId="0" xfId="3" applyFont="1" applyFill="1" applyBorder="1" applyAlignment="1">
      <alignment horizontal="left"/>
    </xf>
    <xf numFmtId="3" fontId="5" fillId="0" borderId="0" xfId="3" applyNumberFormat="1" applyFont="1" applyFill="1" applyBorder="1" applyAlignment="1">
      <alignment horizontal="right"/>
    </xf>
    <xf numFmtId="165" fontId="5" fillId="0" borderId="25" xfId="3" applyNumberFormat="1" applyFont="1" applyFill="1" applyBorder="1" applyAlignment="1">
      <alignment horizontal="right"/>
    </xf>
    <xf numFmtId="0" fontId="6" fillId="0" borderId="28" xfId="3" applyFont="1" applyFill="1" applyBorder="1" applyAlignment="1">
      <alignment horizontal="center"/>
    </xf>
    <xf numFmtId="0" fontId="6" fillId="0" borderId="40" xfId="3" applyFont="1" applyFill="1" applyBorder="1" applyAlignment="1">
      <alignment horizontal="center"/>
    </xf>
    <xf numFmtId="0" fontId="6" fillId="0" borderId="40" xfId="1" applyFont="1" applyFill="1" applyBorder="1" applyAlignment="1">
      <alignment horizontal="left"/>
    </xf>
    <xf numFmtId="3" fontId="6" fillId="0" borderId="40" xfId="3" applyNumberFormat="1" applyFont="1" applyFill="1" applyBorder="1" applyAlignment="1">
      <alignment horizontal="right"/>
    </xf>
    <xf numFmtId="165" fontId="6" fillId="0" borderId="41" xfId="3" applyNumberFormat="1" applyFont="1" applyFill="1" applyBorder="1" applyAlignment="1">
      <alignment horizontal="right"/>
    </xf>
    <xf numFmtId="0" fontId="6" fillId="0" borderId="40" xfId="3" applyFont="1" applyFill="1" applyBorder="1" applyAlignment="1">
      <alignment horizontal="left"/>
    </xf>
    <xf numFmtId="0" fontId="6" fillId="0" borderId="3" xfId="3" applyFont="1" applyFill="1" applyBorder="1" applyAlignment="1">
      <alignment horizontal="center"/>
    </xf>
    <xf numFmtId="0" fontId="6" fillId="0" borderId="38" xfId="3" applyFont="1" applyFill="1" applyBorder="1" applyAlignment="1">
      <alignment horizontal="center"/>
    </xf>
    <xf numFmtId="0" fontId="6" fillId="0" borderId="38" xfId="3" applyFont="1" applyFill="1" applyBorder="1" applyAlignment="1">
      <alignment horizontal="left"/>
    </xf>
    <xf numFmtId="3" fontId="5" fillId="0" borderId="38" xfId="3" applyNumberFormat="1" applyFont="1" applyFill="1" applyBorder="1" applyAlignment="1">
      <alignment horizontal="right"/>
    </xf>
    <xf numFmtId="165" fontId="5" fillId="0" borderId="39" xfId="3" applyNumberFormat="1" applyFont="1" applyFill="1" applyBorder="1" applyAlignment="1">
      <alignment horizontal="right"/>
    </xf>
    <xf numFmtId="165" fontId="5" fillId="0" borderId="0" xfId="3" applyNumberFormat="1" applyFont="1" applyFill="1" applyBorder="1" applyAlignment="1">
      <alignment horizontal="right"/>
    </xf>
    <xf numFmtId="0" fontId="12" fillId="0" borderId="28" xfId="3" applyBorder="1"/>
    <xf numFmtId="0" fontId="12" fillId="0" borderId="19" xfId="3" applyBorder="1"/>
    <xf numFmtId="3" fontId="12" fillId="0" borderId="19" xfId="3" applyNumberFormat="1" applyBorder="1"/>
    <xf numFmtId="165" fontId="12" fillId="0" borderId="29" xfId="3" applyNumberFormat="1" applyBorder="1"/>
    <xf numFmtId="0" fontId="6" fillId="0" borderId="42" xfId="1" applyFont="1" applyBorder="1" applyAlignment="1">
      <alignment horizontal="center"/>
    </xf>
    <xf numFmtId="0" fontId="6" fillId="0" borderId="43" xfId="1" applyFont="1" applyBorder="1" applyAlignment="1">
      <alignment horizontal="center"/>
    </xf>
    <xf numFmtId="0" fontId="5" fillId="0" borderId="8" xfId="1" applyFont="1" applyFill="1" applyBorder="1" applyAlignment="1">
      <alignment horizontal="left"/>
    </xf>
    <xf numFmtId="3" fontId="5" fillId="0" borderId="7" xfId="1" applyNumberFormat="1" applyFont="1" applyBorder="1" applyAlignment="1">
      <alignment horizontal="right"/>
    </xf>
    <xf numFmtId="165" fontId="5" fillId="0" borderId="7" xfId="1" applyNumberFormat="1" applyFont="1" applyBorder="1" applyAlignment="1">
      <alignment horizontal="right"/>
    </xf>
    <xf numFmtId="167" fontId="6" fillId="0" borderId="0" xfId="1" applyNumberFormat="1" applyFont="1"/>
    <xf numFmtId="0" fontId="5" fillId="0" borderId="23" xfId="1" applyFont="1" applyFill="1" applyBorder="1" applyAlignment="1">
      <alignment horizontal="left"/>
    </xf>
    <xf numFmtId="3" fontId="5" fillId="0" borderId="4" xfId="1" applyNumberFormat="1" applyFont="1" applyBorder="1" applyAlignment="1">
      <alignment horizontal="right"/>
    </xf>
    <xf numFmtId="165" fontId="5" fillId="0" borderId="4" xfId="1" applyNumberFormat="1" applyFont="1" applyBorder="1" applyAlignment="1">
      <alignment horizontal="right"/>
    </xf>
    <xf numFmtId="0" fontId="5" fillId="0" borderId="5" xfId="1" applyFont="1" applyFill="1" applyBorder="1" applyAlignment="1">
      <alignment horizontal="left"/>
    </xf>
    <xf numFmtId="3" fontId="5" fillId="0" borderId="1" xfId="1" applyNumberFormat="1" applyFont="1" applyBorder="1" applyAlignment="1">
      <alignment horizontal="right"/>
    </xf>
    <xf numFmtId="165" fontId="5" fillId="0" borderId="1" xfId="1" applyNumberFormat="1" applyFont="1" applyBorder="1" applyAlignment="1">
      <alignment horizontal="right"/>
    </xf>
    <xf numFmtId="3" fontId="12" fillId="0" borderId="0" xfId="3" applyNumberFormat="1"/>
    <xf numFmtId="165" fontId="12" fillId="0" borderId="0" xfId="3" applyNumberFormat="1"/>
    <xf numFmtId="0" fontId="14" fillId="0" borderId="0" xfId="4" applyFont="1" applyAlignment="1">
      <alignment vertical="center"/>
    </xf>
    <xf numFmtId="0" fontId="15" fillId="0" borderId="0" xfId="4" applyFont="1" applyFill="1" applyBorder="1" applyAlignment="1">
      <alignment vertical="center"/>
    </xf>
    <xf numFmtId="0" fontId="13" fillId="0" borderId="0" xfId="4" applyFont="1" applyFill="1" applyBorder="1" applyAlignment="1">
      <alignment vertical="center"/>
    </xf>
    <xf numFmtId="0" fontId="14" fillId="0" borderId="0" xfId="4" applyFont="1" applyFill="1" applyBorder="1" applyAlignment="1">
      <alignment vertical="center"/>
    </xf>
    <xf numFmtId="3" fontId="16" fillId="0" borderId="0" xfId="4" applyNumberFormat="1" applyFont="1" applyFill="1" applyBorder="1" applyAlignment="1">
      <alignment vertical="center" wrapText="1"/>
    </xf>
    <xf numFmtId="3" fontId="17" fillId="0" borderId="0" xfId="4" applyNumberFormat="1" applyFont="1" applyFill="1" applyBorder="1" applyAlignment="1">
      <alignment vertical="center"/>
    </xf>
    <xf numFmtId="0" fontId="16" fillId="0" borderId="0" xfId="4" applyFont="1" applyFill="1" applyBorder="1" applyAlignment="1">
      <alignment horizontal="right"/>
    </xf>
    <xf numFmtId="3" fontId="14" fillId="0" borderId="0" xfId="4" applyNumberFormat="1" applyFont="1" applyFill="1" applyBorder="1" applyAlignment="1">
      <alignment vertical="center"/>
    </xf>
    <xf numFmtId="0" fontId="14" fillId="0" borderId="0" xfId="4" applyFont="1" applyFill="1" applyAlignment="1">
      <alignment vertical="center"/>
    </xf>
    <xf numFmtId="0" fontId="16" fillId="0" borderId="26" xfId="4" applyNumberFormat="1" applyFont="1" applyFill="1" applyBorder="1" applyAlignment="1">
      <alignment horizontal="center" vertical="center"/>
    </xf>
    <xf numFmtId="0" fontId="16" fillId="0" borderId="18" xfId="4" applyNumberFormat="1" applyFont="1" applyFill="1" applyBorder="1" applyAlignment="1">
      <alignment horizontal="center" vertical="center"/>
    </xf>
    <xf numFmtId="0" fontId="16" fillId="0" borderId="27" xfId="4" applyNumberFormat="1" applyFont="1" applyFill="1" applyBorder="1" applyAlignment="1">
      <alignment horizontal="center" vertical="center" wrapText="1"/>
    </xf>
    <xf numFmtId="49" fontId="16" fillId="0" borderId="31" xfId="4" applyNumberFormat="1" applyFont="1" applyFill="1" applyBorder="1" applyAlignment="1">
      <alignment horizontal="center" vertical="center"/>
    </xf>
    <xf numFmtId="49" fontId="16" fillId="0" borderId="49" xfId="4" applyNumberFormat="1" applyFont="1" applyFill="1" applyBorder="1" applyAlignment="1">
      <alignment horizontal="center" vertical="center"/>
    </xf>
    <xf numFmtId="3" fontId="16" fillId="0" borderId="31" xfId="4" applyNumberFormat="1" applyFont="1" applyFill="1" applyBorder="1" applyAlignment="1">
      <alignment horizontal="center" vertical="center"/>
    </xf>
    <xf numFmtId="49" fontId="16" fillId="0" borderId="32" xfId="4" applyNumberFormat="1" applyFont="1" applyFill="1" applyBorder="1" applyAlignment="1">
      <alignment horizontal="center" vertical="center"/>
    </xf>
    <xf numFmtId="49" fontId="16" fillId="0" borderId="33" xfId="4" applyNumberFormat="1" applyFont="1" applyFill="1" applyBorder="1" applyAlignment="1">
      <alignment horizontal="center" vertical="center"/>
    </xf>
    <xf numFmtId="0" fontId="16" fillId="0" borderId="0" xfId="4" applyFont="1" applyFill="1" applyBorder="1" applyAlignment="1">
      <alignment horizontal="center" vertical="center" wrapText="1"/>
    </xf>
    <xf numFmtId="0" fontId="16" fillId="0" borderId="51" xfId="4" applyFont="1" applyFill="1" applyBorder="1" applyAlignment="1">
      <alignment vertical="center" wrapText="1"/>
    </xf>
    <xf numFmtId="0" fontId="20" fillId="3" borderId="52" xfId="5" applyNumberFormat="1" applyFont="1" applyFill="1" applyBorder="1" applyAlignment="1">
      <alignment vertical="center" wrapText="1"/>
    </xf>
    <xf numFmtId="168" fontId="21" fillId="0" borderId="7" xfId="5" applyNumberFormat="1" applyFont="1" applyFill="1" applyBorder="1" applyAlignment="1">
      <alignment horizontal="right" vertical="center" wrapText="1"/>
    </xf>
    <xf numFmtId="168" fontId="21" fillId="3" borderId="51" xfId="5" applyNumberFormat="1" applyFont="1" applyFill="1" applyBorder="1" applyAlignment="1">
      <alignment horizontal="right" vertical="center" wrapText="1"/>
    </xf>
    <xf numFmtId="168" fontId="21" fillId="3" borderId="53" xfId="5" applyNumberFormat="1" applyFont="1" applyFill="1" applyBorder="1" applyAlignment="1">
      <alignment horizontal="right" vertical="center" wrapText="1"/>
    </xf>
    <xf numFmtId="168" fontId="21" fillId="4" borderId="51" xfId="5" applyNumberFormat="1" applyFont="1" applyFill="1" applyBorder="1" applyAlignment="1">
      <alignment horizontal="right" vertical="center" wrapText="1"/>
    </xf>
    <xf numFmtId="168" fontId="21" fillId="3" borderId="54" xfId="5" applyNumberFormat="1" applyFont="1" applyFill="1" applyBorder="1" applyAlignment="1">
      <alignment horizontal="right" vertical="center" wrapText="1"/>
    </xf>
    <xf numFmtId="168" fontId="20" fillId="3" borderId="54" xfId="5" applyNumberFormat="1" applyFont="1" applyFill="1" applyBorder="1" applyAlignment="1">
      <alignment horizontal="right" vertical="center" wrapText="1"/>
    </xf>
    <xf numFmtId="168" fontId="21" fillId="3" borderId="8" xfId="5" applyNumberFormat="1" applyFont="1" applyFill="1" applyBorder="1" applyAlignment="1">
      <alignment vertical="center" wrapText="1"/>
    </xf>
    <xf numFmtId="0" fontId="21" fillId="0" borderId="55" xfId="5" applyNumberFormat="1" applyFont="1" applyFill="1" applyBorder="1" applyAlignment="1">
      <alignment horizontal="justify" vertical="center" wrapText="1"/>
    </xf>
    <xf numFmtId="0" fontId="20" fillId="0" borderId="0" xfId="4" applyFont="1" applyAlignment="1">
      <alignment vertical="center"/>
    </xf>
    <xf numFmtId="3" fontId="20" fillId="0" borderId="0" xfId="4" applyNumberFormat="1" applyFont="1" applyAlignment="1">
      <alignment vertical="center"/>
    </xf>
    <xf numFmtId="0" fontId="16" fillId="0" borderId="26" xfId="4" applyFont="1" applyFill="1" applyBorder="1" applyAlignment="1">
      <alignment vertical="center" wrapText="1"/>
    </xf>
    <xf numFmtId="0" fontId="20" fillId="3" borderId="56" xfId="5" applyNumberFormat="1" applyFont="1" applyFill="1" applyBorder="1" applyAlignment="1">
      <alignment vertical="center" wrapText="1"/>
    </xf>
    <xf numFmtId="168" fontId="21" fillId="0" borderId="4" xfId="5" applyNumberFormat="1" applyFont="1" applyFill="1" applyBorder="1" applyAlignment="1">
      <alignment horizontal="right" vertical="center" wrapText="1"/>
    </xf>
    <xf numFmtId="168" fontId="21" fillId="3" borderId="26" xfId="5" applyNumberFormat="1" applyFont="1" applyFill="1" applyBorder="1" applyAlignment="1">
      <alignment horizontal="right" vertical="center" wrapText="1"/>
    </xf>
    <xf numFmtId="168" fontId="21" fillId="3" borderId="27" xfId="5" applyNumberFormat="1" applyFont="1" applyFill="1" applyBorder="1" applyAlignment="1">
      <alignment horizontal="right" vertical="center" wrapText="1"/>
    </xf>
    <xf numFmtId="168" fontId="21" fillId="4" borderId="26" xfId="5" applyNumberFormat="1" applyFont="1" applyFill="1" applyBorder="1" applyAlignment="1">
      <alignment horizontal="right" vertical="center" wrapText="1"/>
    </xf>
    <xf numFmtId="168" fontId="21" fillId="3" borderId="18" xfId="5" applyNumberFormat="1" applyFont="1" applyFill="1" applyBorder="1" applyAlignment="1">
      <alignment horizontal="right" vertical="center" wrapText="1"/>
    </xf>
    <xf numFmtId="168" fontId="20" fillId="3" borderId="18" xfId="5" applyNumberFormat="1" applyFont="1" applyFill="1" applyBorder="1" applyAlignment="1">
      <alignment horizontal="right" vertical="center" wrapText="1"/>
    </xf>
    <xf numFmtId="168" fontId="21" fillId="3" borderId="5" xfId="5" applyNumberFormat="1" applyFont="1" applyFill="1" applyBorder="1" applyAlignment="1">
      <alignment vertical="center" wrapText="1"/>
    </xf>
    <xf numFmtId="0" fontId="21" fillId="0" borderId="29" xfId="5" applyNumberFormat="1" applyFont="1" applyFill="1" applyBorder="1" applyAlignment="1">
      <alignment horizontal="justify" vertical="center" wrapText="1"/>
    </xf>
    <xf numFmtId="0" fontId="20" fillId="0" borderId="26" xfId="4" applyFont="1" applyFill="1" applyBorder="1" applyAlignment="1">
      <alignment horizontal="center" vertical="center"/>
    </xf>
    <xf numFmtId="168" fontId="21" fillId="3" borderId="57" xfId="5" applyNumberFormat="1" applyFont="1" applyFill="1" applyBorder="1" applyAlignment="1">
      <alignment vertical="center" wrapText="1"/>
    </xf>
    <xf numFmtId="0" fontId="21" fillId="0" borderId="34" xfId="5" applyNumberFormat="1" applyFont="1" applyFill="1" applyBorder="1" applyAlignment="1">
      <alignment horizontal="justify" vertical="center" wrapText="1"/>
    </xf>
    <xf numFmtId="3" fontId="16" fillId="5" borderId="1" xfId="4" applyNumberFormat="1" applyFont="1" applyFill="1" applyBorder="1" applyAlignment="1">
      <alignment vertical="center"/>
    </xf>
    <xf numFmtId="3" fontId="16" fillId="5" borderId="2" xfId="4" applyNumberFormat="1" applyFont="1" applyFill="1" applyBorder="1" applyAlignment="1">
      <alignment vertical="center"/>
    </xf>
    <xf numFmtId="3" fontId="16" fillId="5" borderId="16" xfId="4" applyNumberFormat="1" applyFont="1" applyFill="1" applyBorder="1" applyAlignment="1">
      <alignment vertical="center"/>
    </xf>
    <xf numFmtId="3" fontId="16" fillId="5" borderId="58" xfId="4" applyNumberFormat="1" applyFont="1" applyFill="1" applyBorder="1" applyAlignment="1">
      <alignment vertical="center"/>
    </xf>
    <xf numFmtId="3" fontId="16" fillId="5" borderId="59" xfId="4" applyNumberFormat="1" applyFont="1" applyFill="1" applyBorder="1" applyAlignment="1">
      <alignment vertical="center"/>
    </xf>
    <xf numFmtId="3" fontId="16" fillId="5" borderId="60" xfId="4" applyNumberFormat="1" applyFont="1" applyFill="1" applyBorder="1" applyAlignment="1">
      <alignment vertical="center"/>
    </xf>
    <xf numFmtId="3" fontId="16" fillId="5" borderId="17" xfId="4" applyNumberFormat="1" applyFont="1" applyFill="1" applyBorder="1" applyAlignment="1">
      <alignment vertical="center"/>
    </xf>
    <xf numFmtId="3" fontId="16" fillId="5" borderId="61" xfId="4" applyNumberFormat="1" applyFont="1" applyFill="1" applyBorder="1" applyAlignment="1">
      <alignment vertical="center"/>
    </xf>
    <xf numFmtId="0" fontId="16" fillId="0" borderId="0" xfId="4" applyFont="1" applyAlignment="1">
      <alignment vertical="center"/>
    </xf>
    <xf numFmtId="0" fontId="16" fillId="0" borderId="0" xfId="4" applyFont="1" applyFill="1" applyBorder="1" applyAlignment="1">
      <alignment vertical="center"/>
    </xf>
    <xf numFmtId="3" fontId="20" fillId="0" borderId="0" xfId="4" applyNumberFormat="1" applyFont="1" applyFill="1" applyBorder="1" applyAlignment="1">
      <alignment vertical="center"/>
    </xf>
    <xf numFmtId="0" fontId="20" fillId="0" borderId="5" xfId="4" applyFont="1" applyFill="1" applyBorder="1" applyAlignment="1">
      <alignment horizontal="center" vertical="center"/>
    </xf>
    <xf numFmtId="168" fontId="20" fillId="0" borderId="7" xfId="5" applyNumberFormat="1" applyFont="1" applyFill="1" applyBorder="1" applyAlignment="1">
      <alignment horizontal="right" vertical="center" wrapText="1"/>
    </xf>
    <xf numFmtId="168" fontId="20" fillId="3" borderId="51" xfId="5" applyNumberFormat="1" applyFont="1" applyFill="1" applyBorder="1" applyAlignment="1">
      <alignment horizontal="right" vertical="center" wrapText="1"/>
    </xf>
    <xf numFmtId="168" fontId="20" fillId="3" borderId="53" xfId="5" applyNumberFormat="1" applyFont="1" applyFill="1" applyBorder="1" applyAlignment="1">
      <alignment horizontal="right" vertical="center" wrapText="1"/>
    </xf>
    <xf numFmtId="168" fontId="20" fillId="3" borderId="8" xfId="5" applyNumberFormat="1" applyFont="1" applyFill="1" applyBorder="1" applyAlignment="1">
      <alignment vertical="center" wrapText="1"/>
    </xf>
    <xf numFmtId="0" fontId="20" fillId="0" borderId="6" xfId="4" applyFont="1" applyFill="1" applyBorder="1" applyAlignment="1">
      <alignment horizontal="center" vertical="center"/>
    </xf>
    <xf numFmtId="168" fontId="21" fillId="3" borderId="4" xfId="5" applyNumberFormat="1" applyFont="1" applyFill="1" applyBorder="1" applyAlignment="1">
      <alignment horizontal="right" vertical="center" wrapText="1"/>
    </xf>
    <xf numFmtId="0" fontId="20" fillId="0" borderId="23" xfId="4" applyFont="1" applyFill="1" applyBorder="1" applyAlignment="1">
      <alignment horizontal="center" vertical="center"/>
    </xf>
    <xf numFmtId="0" fontId="20" fillId="0" borderId="11" xfId="4" applyFont="1" applyBorder="1" applyAlignment="1">
      <alignment horizontal="justify" vertical="center" wrapText="1"/>
    </xf>
    <xf numFmtId="168" fontId="21" fillId="3" borderId="7" xfId="5" applyNumberFormat="1" applyFont="1" applyFill="1" applyBorder="1" applyAlignment="1">
      <alignment horizontal="right" vertical="center" wrapText="1"/>
    </xf>
    <xf numFmtId="0" fontId="21" fillId="0" borderId="30" xfId="5" applyNumberFormat="1" applyFont="1" applyFill="1" applyBorder="1" applyAlignment="1">
      <alignment horizontal="justify" vertical="center" wrapText="1"/>
    </xf>
    <xf numFmtId="0" fontId="20" fillId="0" borderId="0" xfId="4" applyFont="1" applyFill="1" applyBorder="1" applyAlignment="1">
      <alignment vertical="center"/>
    </xf>
    <xf numFmtId="3" fontId="20" fillId="0" borderId="0" xfId="4" applyNumberFormat="1" applyFont="1" applyBorder="1" applyAlignment="1">
      <alignment vertical="center"/>
    </xf>
    <xf numFmtId="0" fontId="20" fillId="0" borderId="56" xfId="5" applyNumberFormat="1" applyFont="1" applyFill="1" applyBorder="1" applyAlignment="1">
      <alignment vertical="center" wrapText="1"/>
    </xf>
    <xf numFmtId="168" fontId="20" fillId="0" borderId="51" xfId="5" applyNumberFormat="1" applyFont="1" applyFill="1" applyBorder="1" applyAlignment="1">
      <alignment horizontal="right" vertical="center" wrapText="1"/>
    </xf>
    <xf numFmtId="168" fontId="20" fillId="0" borderId="53" xfId="5" applyNumberFormat="1" applyFont="1" applyFill="1" applyBorder="1" applyAlignment="1">
      <alignment horizontal="right" vertical="center" wrapText="1"/>
    </xf>
    <xf numFmtId="168" fontId="20" fillId="0" borderId="54" xfId="5" applyNumberFormat="1" applyFont="1" applyFill="1" applyBorder="1" applyAlignment="1">
      <alignment horizontal="right" vertical="center" wrapText="1"/>
    </xf>
    <xf numFmtId="168" fontId="20" fillId="0" borderId="8" xfId="5" applyNumberFormat="1" applyFont="1" applyFill="1" applyBorder="1" applyAlignment="1">
      <alignment vertical="center" wrapText="1"/>
    </xf>
    <xf numFmtId="168" fontId="20" fillId="0" borderId="4" xfId="5" applyNumberFormat="1" applyFont="1" applyFill="1" applyBorder="1" applyAlignment="1">
      <alignment horizontal="right" vertical="center" wrapText="1"/>
    </xf>
    <xf numFmtId="168" fontId="21" fillId="0" borderId="26" xfId="5" applyNumberFormat="1" applyFont="1" applyFill="1" applyBorder="1" applyAlignment="1">
      <alignment horizontal="right" vertical="center" wrapText="1"/>
    </xf>
    <xf numFmtId="168" fontId="21" fillId="0" borderId="27" xfId="5" applyNumberFormat="1" applyFont="1" applyFill="1" applyBorder="1" applyAlignment="1">
      <alignment horizontal="right" vertical="center" wrapText="1"/>
    </xf>
    <xf numFmtId="168" fontId="20" fillId="3" borderId="26" xfId="5" applyNumberFormat="1" applyFont="1" applyFill="1" applyBorder="1" applyAlignment="1">
      <alignment horizontal="right" vertical="center" wrapText="1"/>
    </xf>
    <xf numFmtId="168" fontId="20" fillId="3" borderId="27" xfId="5" applyNumberFormat="1" applyFont="1" applyFill="1" applyBorder="1" applyAlignment="1">
      <alignment horizontal="right" vertical="center" wrapText="1"/>
    </xf>
    <xf numFmtId="168" fontId="20" fillId="3" borderId="5" xfId="5" applyNumberFormat="1" applyFont="1" applyFill="1" applyBorder="1" applyAlignment="1">
      <alignment vertical="center" wrapText="1"/>
    </xf>
    <xf numFmtId="0" fontId="22" fillId="0" borderId="0" xfId="4" applyFont="1" applyAlignment="1">
      <alignment vertical="center"/>
    </xf>
    <xf numFmtId="168" fontId="21" fillId="0" borderId="7" xfId="5" applyNumberFormat="1" applyFont="1" applyFill="1" applyBorder="1" applyAlignment="1">
      <alignment horizontal="right" vertical="center" wrapText="1" readingOrder="1"/>
    </xf>
    <xf numFmtId="168" fontId="21" fillId="3" borderId="51" xfId="5" applyNumberFormat="1" applyFont="1" applyFill="1" applyBorder="1" applyAlignment="1">
      <alignment horizontal="right" vertical="center" wrapText="1" readingOrder="1"/>
    </xf>
    <xf numFmtId="168" fontId="21" fillId="3" borderId="53" xfId="5" applyNumberFormat="1" applyFont="1" applyFill="1" applyBorder="1" applyAlignment="1">
      <alignment horizontal="right" vertical="center" wrapText="1" readingOrder="1"/>
    </xf>
    <xf numFmtId="168" fontId="21" fillId="0" borderId="54" xfId="5" applyNumberFormat="1" applyFont="1" applyFill="1" applyBorder="1" applyAlignment="1">
      <alignment horizontal="right" vertical="center" wrapText="1" readingOrder="1"/>
    </xf>
    <xf numFmtId="168" fontId="21" fillId="3" borderId="54" xfId="5" applyNumberFormat="1" applyFont="1" applyFill="1" applyBorder="1" applyAlignment="1">
      <alignment horizontal="right" vertical="center" wrapText="1" readingOrder="1"/>
    </xf>
    <xf numFmtId="168" fontId="21" fillId="3" borderId="2" xfId="5" applyNumberFormat="1" applyFont="1" applyFill="1" applyBorder="1" applyAlignment="1">
      <alignment vertical="center" wrapText="1" readingOrder="1"/>
    </xf>
    <xf numFmtId="168" fontId="21" fillId="0" borderId="51" xfId="5" applyNumberFormat="1" applyFont="1" applyFill="1" applyBorder="1" applyAlignment="1">
      <alignment horizontal="right" vertical="center" wrapText="1"/>
    </xf>
    <xf numFmtId="168" fontId="21" fillId="0" borderId="53" xfId="5" applyNumberFormat="1" applyFont="1" applyFill="1" applyBorder="1" applyAlignment="1">
      <alignment horizontal="right" vertical="center" wrapText="1"/>
    </xf>
    <xf numFmtId="0" fontId="22" fillId="0" borderId="42" xfId="4" applyFont="1" applyFill="1" applyBorder="1" applyAlignment="1">
      <alignment horizontal="center" vertical="center"/>
    </xf>
    <xf numFmtId="0" fontId="20" fillId="0" borderId="0" xfId="4" applyFont="1" applyFill="1" applyAlignment="1">
      <alignment vertical="center"/>
    </xf>
    <xf numFmtId="3" fontId="20" fillId="0" borderId="0" xfId="4" applyNumberFormat="1" applyFont="1" applyFill="1" applyAlignment="1">
      <alignment vertical="center"/>
    </xf>
    <xf numFmtId="0" fontId="20" fillId="0" borderId="42" xfId="4" applyFont="1" applyFill="1" applyBorder="1" applyAlignment="1">
      <alignment horizontal="center" vertical="center"/>
    </xf>
    <xf numFmtId="0" fontId="22" fillId="0" borderId="0" xfId="4" applyFont="1" applyFill="1" applyAlignment="1">
      <alignment vertical="center"/>
    </xf>
    <xf numFmtId="0" fontId="20" fillId="0" borderId="28" xfId="4" applyFont="1" applyFill="1" applyBorder="1" applyAlignment="1">
      <alignment horizontal="center" vertical="center"/>
    </xf>
    <xf numFmtId="3" fontId="16" fillId="5" borderId="1" xfId="4" applyNumberFormat="1" applyFont="1" applyFill="1" applyBorder="1" applyAlignment="1">
      <alignment horizontal="right" vertical="center"/>
    </xf>
    <xf numFmtId="3" fontId="16" fillId="5" borderId="2" xfId="4" applyNumberFormat="1" applyFont="1" applyFill="1" applyBorder="1" applyAlignment="1">
      <alignment horizontal="right" vertical="center"/>
    </xf>
    <xf numFmtId="3" fontId="16" fillId="5" borderId="16" xfId="4" applyNumberFormat="1" applyFont="1" applyFill="1" applyBorder="1" applyAlignment="1">
      <alignment horizontal="right" vertical="center"/>
    </xf>
    <xf numFmtId="3" fontId="16" fillId="5" borderId="58" xfId="4" applyNumberFormat="1" applyFont="1" applyFill="1" applyBorder="1" applyAlignment="1">
      <alignment horizontal="right" vertical="center"/>
    </xf>
    <xf numFmtId="3" fontId="16" fillId="5" borderId="62" xfId="4" applyNumberFormat="1" applyFont="1" applyFill="1" applyBorder="1" applyAlignment="1">
      <alignment horizontal="right" vertical="center"/>
    </xf>
    <xf numFmtId="3" fontId="16" fillId="5" borderId="59" xfId="4" applyNumberFormat="1" applyFont="1" applyFill="1" applyBorder="1" applyAlignment="1">
      <alignment horizontal="right" vertical="center"/>
    </xf>
    <xf numFmtId="3" fontId="16" fillId="5" borderId="17" xfId="4" applyNumberFormat="1" applyFont="1" applyFill="1" applyBorder="1" applyAlignment="1">
      <alignment horizontal="right" vertical="center"/>
    </xf>
    <xf numFmtId="168" fontId="21" fillId="0" borderId="54" xfId="5" applyNumberFormat="1" applyFont="1" applyFill="1" applyBorder="1" applyAlignment="1">
      <alignment horizontal="right" vertical="center" wrapText="1"/>
    </xf>
    <xf numFmtId="168" fontId="21" fillId="7" borderId="8" xfId="5" applyNumberFormat="1" applyFont="1" applyFill="1" applyBorder="1" applyAlignment="1">
      <alignment vertical="center" wrapText="1"/>
    </xf>
    <xf numFmtId="168" fontId="21" fillId="0" borderId="18" xfId="5" applyNumberFormat="1" applyFont="1" applyFill="1" applyBorder="1" applyAlignment="1">
      <alignment horizontal="right" vertical="center" wrapText="1"/>
    </xf>
    <xf numFmtId="168" fontId="20" fillId="0" borderId="18" xfId="5" applyNumberFormat="1" applyFont="1" applyFill="1" applyBorder="1" applyAlignment="1">
      <alignment horizontal="right" vertical="center" wrapText="1"/>
    </xf>
    <xf numFmtId="168" fontId="21" fillId="0" borderId="5" xfId="5" applyNumberFormat="1" applyFont="1" applyFill="1" applyBorder="1" applyAlignment="1">
      <alignment vertical="center" wrapText="1"/>
    </xf>
    <xf numFmtId="0" fontId="20" fillId="0" borderId="56" xfId="6" applyFont="1" applyFill="1" applyBorder="1" applyAlignment="1">
      <alignment horizontal="justify" vertical="center" wrapText="1"/>
    </xf>
    <xf numFmtId="168" fontId="21" fillId="0" borderId="57" xfId="5" applyNumberFormat="1" applyFont="1" applyFill="1" applyBorder="1" applyAlignment="1">
      <alignment vertical="center" wrapText="1"/>
    </xf>
    <xf numFmtId="168" fontId="16" fillId="5" borderId="1" xfId="4" applyNumberFormat="1" applyFont="1" applyFill="1" applyBorder="1" applyAlignment="1">
      <alignment vertical="center"/>
    </xf>
    <xf numFmtId="168" fontId="16" fillId="5" borderId="58" xfId="4" applyNumberFormat="1" applyFont="1" applyFill="1" applyBorder="1" applyAlignment="1">
      <alignment vertical="center"/>
    </xf>
    <xf numFmtId="168" fontId="16" fillId="5" borderId="61" xfId="4" applyNumberFormat="1" applyFont="1" applyFill="1" applyBorder="1" applyAlignment="1">
      <alignment vertical="center"/>
    </xf>
    <xf numFmtId="168" fontId="16" fillId="5" borderId="60" xfId="4" applyNumberFormat="1" applyFont="1" applyFill="1" applyBorder="1" applyAlignment="1">
      <alignment vertical="center"/>
    </xf>
    <xf numFmtId="168" fontId="16" fillId="5" borderId="2" xfId="4" applyNumberFormat="1" applyFont="1" applyFill="1" applyBorder="1" applyAlignment="1">
      <alignment vertical="center"/>
    </xf>
    <xf numFmtId="168" fontId="16" fillId="5" borderId="59" xfId="4" applyNumberFormat="1" applyFont="1" applyFill="1" applyBorder="1" applyAlignment="1">
      <alignment vertical="center"/>
    </xf>
    <xf numFmtId="168" fontId="16" fillId="5" borderId="16" xfId="4" applyNumberFormat="1" applyFont="1" applyFill="1" applyBorder="1" applyAlignment="1">
      <alignment vertical="center"/>
    </xf>
    <xf numFmtId="0" fontId="22" fillId="0" borderId="6" xfId="4" applyFont="1" applyFill="1" applyBorder="1" applyAlignment="1">
      <alignment vertical="center"/>
    </xf>
    <xf numFmtId="0" fontId="22" fillId="0" borderId="0" xfId="4" applyFont="1" applyFill="1" applyBorder="1" applyAlignment="1">
      <alignment vertical="center"/>
    </xf>
    <xf numFmtId="3" fontId="22" fillId="0" borderId="0" xfId="4" applyNumberFormat="1" applyFont="1" applyFill="1" applyBorder="1" applyAlignment="1">
      <alignment vertical="center"/>
    </xf>
    <xf numFmtId="0" fontId="22" fillId="0" borderId="25" xfId="4" applyFont="1" applyFill="1" applyBorder="1" applyAlignment="1">
      <alignment vertical="center"/>
    </xf>
    <xf numFmtId="0" fontId="24" fillId="0" borderId="0" xfId="4" applyFont="1" applyBorder="1" applyAlignment="1">
      <alignment vertical="center"/>
    </xf>
    <xf numFmtId="3" fontId="24" fillId="0" borderId="0" xfId="4" applyNumberFormat="1" applyFont="1" applyBorder="1" applyAlignment="1">
      <alignment vertical="center"/>
    </xf>
    <xf numFmtId="0" fontId="15" fillId="0" borderId="2" xfId="4" applyFont="1" applyBorder="1" applyAlignment="1">
      <alignment vertical="center"/>
    </xf>
    <xf numFmtId="0" fontId="20" fillId="0" borderId="17" xfId="7" applyFont="1" applyFill="1" applyBorder="1" applyAlignment="1">
      <alignment vertical="center"/>
    </xf>
    <xf numFmtId="169" fontId="20" fillId="0" borderId="1" xfId="7" applyNumberFormat="1" applyFont="1" applyFill="1" applyBorder="1" applyAlignment="1">
      <alignment vertical="center"/>
    </xf>
    <xf numFmtId="169" fontId="21" fillId="3" borderId="58" xfId="5" applyNumberFormat="1" applyFont="1" applyFill="1" applyBorder="1" applyAlignment="1">
      <alignment horizontal="right" vertical="center" wrapText="1"/>
    </xf>
    <xf numFmtId="169" fontId="21" fillId="3" borderId="16" xfId="5" applyNumberFormat="1" applyFont="1" applyFill="1" applyBorder="1" applyAlignment="1">
      <alignment horizontal="right" vertical="center" wrapText="1"/>
    </xf>
    <xf numFmtId="169" fontId="21" fillId="4" borderId="58" xfId="5" applyNumberFormat="1" applyFont="1" applyFill="1" applyBorder="1" applyAlignment="1">
      <alignment horizontal="right" vertical="center" wrapText="1"/>
    </xf>
    <xf numFmtId="169" fontId="21" fillId="3" borderId="59" xfId="5" applyNumberFormat="1" applyFont="1" applyFill="1" applyBorder="1" applyAlignment="1">
      <alignment horizontal="right" vertical="center" wrapText="1"/>
    </xf>
    <xf numFmtId="0" fontId="21" fillId="0" borderId="61" xfId="5" applyNumberFormat="1" applyFont="1" applyFill="1" applyBorder="1" applyAlignment="1">
      <alignment horizontal="justify" vertical="center" wrapText="1"/>
    </xf>
    <xf numFmtId="0" fontId="15" fillId="0" borderId="0" xfId="4" applyFont="1" applyAlignment="1">
      <alignment vertical="center"/>
    </xf>
    <xf numFmtId="3" fontId="14" fillId="0" borderId="0" xfId="4" applyNumberFormat="1" applyFont="1" applyAlignment="1">
      <alignment vertical="center"/>
    </xf>
    <xf numFmtId="3" fontId="17" fillId="0" borderId="0" xfId="4" applyNumberFormat="1" applyFont="1" applyAlignment="1">
      <alignment vertical="center"/>
    </xf>
    <xf numFmtId="3" fontId="14" fillId="0" borderId="0" xfId="4" applyNumberFormat="1" applyFont="1" applyFill="1" applyAlignment="1">
      <alignment vertical="center"/>
    </xf>
    <xf numFmtId="0" fontId="25" fillId="0" borderId="0" xfId="4" applyFont="1" applyAlignment="1">
      <alignment vertical="center"/>
    </xf>
    <xf numFmtId="3" fontId="18" fillId="0" borderId="0" xfId="4" applyNumberFormat="1" applyFont="1" applyBorder="1" applyAlignment="1">
      <alignment horizontal="center" vertical="center"/>
    </xf>
    <xf numFmtId="3" fontId="18" fillId="0" borderId="0" xfId="4" applyNumberFormat="1" applyFont="1" applyFill="1" applyBorder="1" applyAlignment="1">
      <alignment horizontal="center" vertical="center"/>
    </xf>
    <xf numFmtId="3" fontId="17" fillId="0" borderId="0" xfId="4" applyNumberFormat="1" applyFont="1" applyFill="1" applyAlignment="1">
      <alignment vertical="center"/>
    </xf>
    <xf numFmtId="0" fontId="14" fillId="0" borderId="0" xfId="4" applyFont="1" applyBorder="1" applyAlignment="1">
      <alignment vertical="center"/>
    </xf>
    <xf numFmtId="3" fontId="14" fillId="0" borderId="0" xfId="4" applyNumberFormat="1" applyFont="1" applyBorder="1" applyAlignment="1">
      <alignment vertical="center"/>
    </xf>
    <xf numFmtId="0" fontId="14" fillId="0" borderId="0" xfId="4" applyFont="1" applyBorder="1" applyAlignment="1">
      <alignment vertical="center" wrapText="1"/>
    </xf>
    <xf numFmtId="0" fontId="18" fillId="0" borderId="0" xfId="4" applyFont="1" applyBorder="1" applyAlignment="1">
      <alignment vertical="center"/>
    </xf>
    <xf numFmtId="3" fontId="18" fillId="0" borderId="0" xfId="4" applyNumberFormat="1" applyFont="1" applyBorder="1" applyAlignment="1">
      <alignment vertical="center"/>
    </xf>
    <xf numFmtId="0" fontId="9" fillId="0" borderId="0" xfId="51" applyFill="1"/>
    <xf numFmtId="0" fontId="6" fillId="0" borderId="0" xfId="51" applyFont="1" applyFill="1" applyBorder="1" applyAlignment="1">
      <alignment horizontal="right" vertical="center" wrapText="1"/>
    </xf>
    <xf numFmtId="0" fontId="5" fillId="0" borderId="58" xfId="51" applyFont="1" applyFill="1" applyBorder="1" applyAlignment="1">
      <alignment horizontal="center" vertical="center" wrapText="1"/>
    </xf>
    <xf numFmtId="0" fontId="6" fillId="0" borderId="59" xfId="51" applyFont="1" applyFill="1" applyBorder="1" applyAlignment="1">
      <alignment horizontal="center" vertical="center" wrapText="1"/>
    </xf>
    <xf numFmtId="3" fontId="5" fillId="0" borderId="59" xfId="51" applyNumberFormat="1" applyFont="1" applyFill="1" applyBorder="1" applyAlignment="1">
      <alignment horizontal="center" vertical="center" wrapText="1"/>
    </xf>
    <xf numFmtId="165" fontId="5" fillId="0" borderId="16" xfId="51" applyNumberFormat="1" applyFont="1" applyFill="1" applyBorder="1" applyAlignment="1">
      <alignment horizontal="center" vertical="center" wrapText="1"/>
    </xf>
    <xf numFmtId="0" fontId="6" fillId="0" borderId="26" xfId="51" applyFont="1" applyFill="1" applyBorder="1" applyAlignment="1">
      <alignment vertical="center" wrapText="1"/>
    </xf>
    <xf numFmtId="0" fontId="6" fillId="0" borderId="18" xfId="51" applyFont="1" applyFill="1" applyBorder="1" applyAlignment="1">
      <alignment vertical="center" wrapText="1"/>
    </xf>
    <xf numFmtId="3" fontId="6" fillId="0" borderId="18" xfId="51" applyNumberFormat="1" applyFont="1" applyFill="1" applyBorder="1" applyAlignment="1">
      <alignment vertical="center"/>
    </xf>
    <xf numFmtId="165" fontId="6" fillId="0" borderId="27" xfId="51" applyNumberFormat="1" applyFont="1" applyFill="1" applyBorder="1" applyAlignment="1">
      <alignment vertical="center"/>
    </xf>
    <xf numFmtId="0" fontId="5" fillId="0" borderId="26" xfId="51" applyFont="1" applyFill="1" applyBorder="1" applyAlignment="1">
      <alignment vertical="center" wrapText="1"/>
    </xf>
    <xf numFmtId="0" fontId="5" fillId="0" borderId="18" xfId="51" applyFont="1" applyFill="1" applyBorder="1" applyAlignment="1">
      <alignment vertical="center" wrapText="1"/>
    </xf>
    <xf numFmtId="3" fontId="5" fillId="0" borderId="18" xfId="51" applyNumberFormat="1" applyFont="1" applyFill="1" applyBorder="1" applyAlignment="1">
      <alignment vertical="center"/>
    </xf>
    <xf numFmtId="165" fontId="5" fillId="0" borderId="27" xfId="51" applyNumberFormat="1" applyFont="1" applyFill="1" applyBorder="1" applyAlignment="1">
      <alignment vertical="center"/>
    </xf>
    <xf numFmtId="0" fontId="44" fillId="0" borderId="26" xfId="51" applyFont="1" applyFill="1" applyBorder="1" applyAlignment="1">
      <alignment vertical="center" wrapText="1"/>
    </xf>
    <xf numFmtId="0" fontId="44" fillId="0" borderId="18" xfId="51" applyFont="1" applyFill="1" applyBorder="1" applyAlignment="1">
      <alignment vertical="center" wrapText="1"/>
    </xf>
    <xf numFmtId="3" fontId="44" fillId="0" borderId="18" xfId="51" applyNumberFormat="1" applyFont="1" applyFill="1" applyBorder="1" applyAlignment="1">
      <alignment vertical="center"/>
    </xf>
    <xf numFmtId="165" fontId="44" fillId="0" borderId="27" xfId="51" applyNumberFormat="1" applyFont="1" applyFill="1" applyBorder="1" applyAlignment="1">
      <alignment vertical="center"/>
    </xf>
    <xf numFmtId="0" fontId="45" fillId="0" borderId="26" xfId="51" applyFont="1" applyFill="1" applyBorder="1" applyAlignment="1">
      <alignment vertical="center" wrapText="1"/>
    </xf>
    <xf numFmtId="0" fontId="45" fillId="0" borderId="18" xfId="51" applyFont="1" applyFill="1" applyBorder="1" applyAlignment="1">
      <alignment vertical="center" wrapText="1"/>
    </xf>
    <xf numFmtId="3" fontId="45" fillId="0" borderId="18" xfId="51" applyNumberFormat="1" applyFont="1" applyFill="1" applyBorder="1" applyAlignment="1">
      <alignment vertical="center"/>
    </xf>
    <xf numFmtId="165" fontId="45" fillId="0" borderId="27" xfId="51" applyNumberFormat="1" applyFont="1" applyFill="1" applyBorder="1" applyAlignment="1">
      <alignment vertical="center"/>
    </xf>
    <xf numFmtId="0" fontId="44" fillId="0" borderId="65" xfId="51" applyFont="1" applyFill="1" applyBorder="1" applyAlignment="1">
      <alignment vertical="center" wrapText="1"/>
    </xf>
    <xf numFmtId="0" fontId="44" fillId="0" borderId="10" xfId="51" applyFont="1" applyFill="1" applyBorder="1" applyAlignment="1">
      <alignment vertical="center" wrapText="1"/>
    </xf>
    <xf numFmtId="3" fontId="44" fillId="0" borderId="10" xfId="51" applyNumberFormat="1" applyFont="1" applyFill="1" applyBorder="1" applyAlignment="1">
      <alignment vertical="center"/>
    </xf>
    <xf numFmtId="0" fontId="4" fillId="0" borderId="0" xfId="3" applyFont="1"/>
    <xf numFmtId="0" fontId="44" fillId="0" borderId="26" xfId="51" applyFont="1" applyFill="1" applyBorder="1" applyAlignment="1">
      <alignment horizontal="left" vertical="center" wrapText="1"/>
    </xf>
    <xf numFmtId="0" fontId="44" fillId="0" borderId="18" xfId="51" applyFont="1" applyFill="1" applyBorder="1" applyAlignment="1">
      <alignment horizontal="right" vertical="center" wrapText="1"/>
    </xf>
    <xf numFmtId="3" fontId="44" fillId="0" borderId="22" xfId="51" applyNumberFormat="1" applyFont="1" applyFill="1" applyBorder="1" applyAlignment="1">
      <alignment vertical="center"/>
    </xf>
    <xf numFmtId="165" fontId="44" fillId="0" borderId="41" xfId="51" applyNumberFormat="1" applyFont="1" applyFill="1" applyBorder="1" applyAlignment="1">
      <alignment vertical="center"/>
    </xf>
    <xf numFmtId="0" fontId="45" fillId="0" borderId="42" xfId="51" applyFont="1" applyFill="1" applyBorder="1" applyAlignment="1">
      <alignment vertical="center" wrapText="1"/>
    </xf>
    <xf numFmtId="0" fontId="45" fillId="0" borderId="22" xfId="51" applyFont="1" applyFill="1" applyBorder="1" applyAlignment="1">
      <alignment vertical="center" wrapText="1"/>
    </xf>
    <xf numFmtId="3" fontId="45" fillId="0" borderId="22" xfId="51" applyNumberFormat="1" applyFont="1" applyFill="1" applyBorder="1" applyAlignment="1">
      <alignment vertical="center"/>
    </xf>
    <xf numFmtId="0" fontId="45" fillId="0" borderId="31" xfId="51" applyFont="1" applyFill="1" applyBorder="1" applyAlignment="1">
      <alignment vertical="center" wrapText="1"/>
    </xf>
    <xf numFmtId="0" fontId="45" fillId="0" borderId="32" xfId="51" applyFont="1" applyFill="1" applyBorder="1" applyAlignment="1">
      <alignment vertical="center" wrapText="1"/>
    </xf>
    <xf numFmtId="3" fontId="45" fillId="0" borderId="32" xfId="51" applyNumberFormat="1" applyFont="1" applyFill="1" applyBorder="1" applyAlignment="1">
      <alignment vertical="center"/>
    </xf>
    <xf numFmtId="165" fontId="45" fillId="0" borderId="33" xfId="51" applyNumberFormat="1" applyFont="1" applyFill="1" applyBorder="1" applyAlignment="1">
      <alignment vertical="center"/>
    </xf>
    <xf numFmtId="0" fontId="6" fillId="0" borderId="0" xfId="52" applyFont="1" applyAlignment="1">
      <alignment vertical="center"/>
    </xf>
    <xf numFmtId="0" fontId="6" fillId="0" borderId="0" xfId="52" applyFont="1" applyAlignment="1">
      <alignment horizontal="center" vertical="center"/>
    </xf>
    <xf numFmtId="0" fontId="16" fillId="0" borderId="0" xfId="52" applyFont="1" applyAlignment="1">
      <alignment horizontal="right" vertical="center"/>
    </xf>
    <xf numFmtId="0" fontId="16" fillId="0" borderId="63" xfId="52" applyFont="1" applyFill="1" applyBorder="1" applyAlignment="1">
      <alignment horizontal="center" vertical="center" wrapText="1"/>
    </xf>
    <xf numFmtId="0" fontId="16" fillId="0" borderId="75" xfId="52" applyFont="1" applyFill="1" applyBorder="1" applyAlignment="1">
      <alignment horizontal="center" vertical="center" wrapText="1"/>
    </xf>
    <xf numFmtId="4" fontId="16" fillId="31" borderId="75" xfId="52" applyNumberFormat="1" applyFont="1" applyFill="1" applyBorder="1" applyAlignment="1">
      <alignment horizontal="center" vertical="center" wrapText="1"/>
    </xf>
    <xf numFmtId="0" fontId="16" fillId="0" borderId="21" xfId="52" applyFont="1" applyFill="1" applyBorder="1" applyAlignment="1">
      <alignment horizontal="center" vertical="center" wrapText="1"/>
    </xf>
    <xf numFmtId="0" fontId="6" fillId="0" borderId="0" xfId="52" applyFont="1" applyFill="1" applyAlignment="1">
      <alignment horizontal="center" vertical="center" wrapText="1"/>
    </xf>
    <xf numFmtId="0" fontId="16" fillId="32" borderId="18" xfId="52" applyFont="1" applyFill="1" applyBorder="1" applyAlignment="1">
      <alignment horizontal="center" vertical="center"/>
    </xf>
    <xf numFmtId="0" fontId="20" fillId="0" borderId="18" xfId="52" applyFont="1" applyBorder="1" applyAlignment="1">
      <alignment horizontal="left" vertical="center" wrapText="1"/>
    </xf>
    <xf numFmtId="4" fontId="20" fillId="0" borderId="18" xfId="52" applyNumberFormat="1" applyFont="1" applyBorder="1" applyAlignment="1">
      <alignment horizontal="right" vertical="center"/>
    </xf>
    <xf numFmtId="4" fontId="20" fillId="31" borderId="18" xfId="52" applyNumberFormat="1" applyFont="1" applyFill="1" applyBorder="1" applyAlignment="1">
      <alignment horizontal="right" vertical="center"/>
    </xf>
    <xf numFmtId="4" fontId="20" fillId="0" borderId="18" xfId="52" applyNumberFormat="1" applyFont="1" applyFill="1" applyBorder="1" applyAlignment="1">
      <alignment horizontal="right" vertical="center"/>
    </xf>
    <xf numFmtId="4" fontId="20" fillId="32" borderId="18" xfId="52" applyNumberFormat="1" applyFont="1" applyFill="1" applyBorder="1" applyAlignment="1">
      <alignment horizontal="right" vertical="center"/>
    </xf>
    <xf numFmtId="4" fontId="20" fillId="0" borderId="27" xfId="52" applyNumberFormat="1" applyFont="1" applyBorder="1" applyAlignment="1">
      <alignment vertical="center"/>
    </xf>
    <xf numFmtId="4" fontId="6" fillId="0" borderId="0" xfId="52" applyNumberFormat="1" applyFont="1" applyAlignment="1">
      <alignment vertical="center"/>
    </xf>
    <xf numFmtId="0" fontId="20" fillId="0" borderId="18" xfId="52" applyFont="1" applyFill="1" applyBorder="1" applyAlignment="1">
      <alignment horizontal="left" vertical="center" wrapText="1"/>
    </xf>
    <xf numFmtId="4" fontId="16" fillId="31" borderId="18" xfId="52" applyNumberFormat="1" applyFont="1" applyFill="1" applyBorder="1" applyAlignment="1">
      <alignment horizontal="right" vertical="center"/>
    </xf>
    <xf numFmtId="4" fontId="16" fillId="31" borderId="27" xfId="52" applyNumberFormat="1" applyFont="1" applyFill="1" applyBorder="1" applyAlignment="1">
      <alignment horizontal="right" vertical="center"/>
    </xf>
    <xf numFmtId="0" fontId="5" fillId="0" borderId="0" xfId="52" applyFont="1" applyAlignment="1">
      <alignment vertical="center"/>
    </xf>
    <xf numFmtId="0" fontId="20" fillId="0" borderId="26" xfId="52" applyFont="1" applyFill="1" applyBorder="1" applyAlignment="1">
      <alignment horizontal="center" vertical="center"/>
    </xf>
    <xf numFmtId="0" fontId="16" fillId="0" borderId="18" xfId="52" applyFont="1" applyBorder="1" applyAlignment="1">
      <alignment horizontal="center" vertical="center"/>
    </xf>
    <xf numFmtId="0" fontId="20" fillId="0" borderId="18" xfId="52" applyFont="1" applyBorder="1" applyAlignment="1">
      <alignment vertical="center" wrapText="1"/>
    </xf>
    <xf numFmtId="4" fontId="20" fillId="0" borderId="27" xfId="52" applyNumberFormat="1" applyFont="1" applyFill="1" applyBorder="1" applyAlignment="1">
      <alignment horizontal="right" vertical="center"/>
    </xf>
    <xf numFmtId="0" fontId="47" fillId="0" borderId="18" xfId="53" applyFont="1" applyBorder="1" applyAlignment="1">
      <alignment vertical="top" wrapText="1"/>
    </xf>
    <xf numFmtId="4" fontId="20" fillId="0" borderId="27" xfId="52" applyNumberFormat="1" applyFont="1" applyBorder="1" applyAlignment="1">
      <alignment horizontal="right" vertical="center"/>
    </xf>
    <xf numFmtId="0" fontId="20" fillId="32" borderId="18" xfId="52" applyFont="1" applyFill="1" applyBorder="1" applyAlignment="1">
      <alignment horizontal="left" vertical="center" wrapText="1"/>
    </xf>
    <xf numFmtId="0" fontId="5" fillId="32" borderId="0" xfId="52" applyFont="1" applyFill="1" applyAlignment="1">
      <alignment vertical="center"/>
    </xf>
    <xf numFmtId="0" fontId="16" fillId="0" borderId="18" xfId="52" applyFont="1" applyFill="1" applyBorder="1" applyAlignment="1">
      <alignment horizontal="center" vertical="center"/>
    </xf>
    <xf numFmtId="4" fontId="20" fillId="0" borderId="18" xfId="52" applyNumberFormat="1" applyFont="1" applyFill="1" applyBorder="1" applyAlignment="1">
      <alignment vertical="center"/>
    </xf>
    <xf numFmtId="4" fontId="20" fillId="31" borderId="18" xfId="52" applyNumberFormat="1" applyFont="1" applyFill="1" applyBorder="1" applyAlignment="1">
      <alignment vertical="center"/>
    </xf>
    <xf numFmtId="4" fontId="20" fillId="0" borderId="27" xfId="52" applyNumberFormat="1" applyFont="1" applyFill="1" applyBorder="1" applyAlignment="1">
      <alignment vertical="center"/>
    </xf>
    <xf numFmtId="0" fontId="5" fillId="0" borderId="0" xfId="52" applyFont="1" applyFill="1" applyAlignment="1">
      <alignment vertical="center"/>
    </xf>
    <xf numFmtId="4" fontId="16" fillId="31" borderId="22" xfId="52" applyNumberFormat="1" applyFont="1" applyFill="1" applyBorder="1" applyAlignment="1">
      <alignment horizontal="right" vertical="center"/>
    </xf>
    <xf numFmtId="4" fontId="16" fillId="31" borderId="41" xfId="52" applyNumberFormat="1" applyFont="1" applyFill="1" applyBorder="1" applyAlignment="1">
      <alignment horizontal="right" vertical="center"/>
    </xf>
    <xf numFmtId="0" fontId="16" fillId="33" borderId="18" xfId="52" applyFont="1" applyFill="1" applyBorder="1" applyAlignment="1">
      <alignment horizontal="center" vertical="center"/>
    </xf>
    <xf numFmtId="0" fontId="20" fillId="0" borderId="42" xfId="52" applyFont="1" applyFill="1" applyBorder="1" applyAlignment="1">
      <alignment vertical="center" wrapText="1"/>
    </xf>
    <xf numFmtId="4" fontId="16" fillId="31" borderId="59" xfId="52" applyNumberFormat="1" applyFont="1" applyFill="1" applyBorder="1" applyAlignment="1">
      <alignment horizontal="right" vertical="center"/>
    </xf>
    <xf numFmtId="0" fontId="48" fillId="0" borderId="0" xfId="52" applyFont="1" applyAlignment="1">
      <alignment horizontal="left" vertical="center"/>
    </xf>
    <xf numFmtId="0" fontId="20" fillId="0" borderId="0" xfId="52" applyFont="1" applyAlignment="1">
      <alignment horizontal="center" vertical="center"/>
    </xf>
    <xf numFmtId="0" fontId="20" fillId="0" borderId="0" xfId="52" applyFont="1" applyAlignment="1">
      <alignment vertical="center"/>
    </xf>
    <xf numFmtId="4" fontId="20" fillId="0" borderId="0" xfId="52" applyNumberFormat="1" applyFont="1" applyAlignment="1">
      <alignment vertical="center"/>
    </xf>
    <xf numFmtId="0" fontId="16" fillId="0" borderId="0" xfId="52" applyFont="1" applyAlignment="1">
      <alignment vertical="center"/>
    </xf>
    <xf numFmtId="0" fontId="16" fillId="0" borderId="0" xfId="52" applyFont="1" applyAlignment="1">
      <alignment horizontal="left" vertical="center"/>
    </xf>
    <xf numFmtId="1" fontId="16" fillId="0" borderId="0" xfId="54" applyNumberFormat="1" applyFont="1" applyAlignment="1" applyProtection="1">
      <alignment horizontal="center" vertical="center"/>
      <protection locked="0"/>
    </xf>
    <xf numFmtId="4" fontId="18" fillId="0" borderId="0" xfId="54" applyNumberFormat="1" applyFont="1" applyAlignment="1" applyProtection="1">
      <alignment horizontal="right" vertical="center"/>
      <protection locked="0"/>
    </xf>
    <xf numFmtId="0" fontId="6" fillId="0" borderId="0" xfId="54" applyFont="1" applyAlignment="1" applyProtection="1">
      <alignment vertical="center"/>
      <protection locked="0"/>
    </xf>
    <xf numFmtId="0" fontId="18" fillId="0" borderId="0" xfId="54" applyFont="1" applyBorder="1" applyAlignment="1" applyProtection="1">
      <alignment horizontal="right" vertical="center" wrapText="1"/>
      <protection locked="0"/>
    </xf>
    <xf numFmtId="4" fontId="18" fillId="0" borderId="0" xfId="54" applyNumberFormat="1" applyFont="1" applyFill="1" applyBorder="1" applyAlignment="1" applyProtection="1">
      <alignment horizontal="center" vertical="center" wrapText="1"/>
      <protection locked="0"/>
    </xf>
    <xf numFmtId="0" fontId="5" fillId="31" borderId="77" xfId="54" applyFont="1" applyFill="1" applyBorder="1" applyAlignment="1" applyProtection="1">
      <alignment vertical="center" wrapText="1"/>
      <protection locked="0"/>
    </xf>
    <xf numFmtId="0" fontId="18" fillId="0" borderId="0" xfId="54" applyFont="1" applyFill="1" applyBorder="1" applyAlignment="1" applyProtection="1">
      <alignment horizontal="center" vertical="center" wrapText="1"/>
      <protection locked="0"/>
    </xf>
    <xf numFmtId="0" fontId="20" fillId="34" borderId="12" xfId="54" applyNumberFormat="1" applyFont="1" applyFill="1" applyBorder="1" applyAlignment="1" applyProtection="1">
      <alignment horizontal="center" vertical="center"/>
      <protection locked="0"/>
    </xf>
    <xf numFmtId="4" fontId="6" fillId="0" borderId="0" xfId="54" applyNumberFormat="1" applyFont="1" applyFill="1" applyAlignment="1" applyProtection="1">
      <alignment vertical="center"/>
      <protection locked="0"/>
    </xf>
    <xf numFmtId="4" fontId="6" fillId="8" borderId="0" xfId="54" applyNumberFormat="1" applyFont="1" applyFill="1" applyAlignment="1" applyProtection="1">
      <alignment vertical="center"/>
      <protection locked="0"/>
    </xf>
    <xf numFmtId="10" fontId="6" fillId="0" borderId="0" xfId="54" applyNumberFormat="1" applyFont="1" applyFill="1" applyAlignment="1" applyProtection="1">
      <alignment vertical="center"/>
      <protection locked="0"/>
    </xf>
    <xf numFmtId="1" fontId="20" fillId="34" borderId="12" xfId="54" applyNumberFormat="1" applyFont="1" applyFill="1" applyBorder="1" applyAlignment="1" applyProtection="1">
      <alignment horizontal="center" vertical="center"/>
      <protection locked="0"/>
    </xf>
    <xf numFmtId="1" fontId="20" fillId="34" borderId="56" xfId="54" applyNumberFormat="1" applyFont="1" applyFill="1" applyBorder="1" applyAlignment="1" applyProtection="1">
      <alignment horizontal="center" vertical="center"/>
      <protection locked="0"/>
    </xf>
    <xf numFmtId="10" fontId="6" fillId="8" borderId="0" xfId="54" applyNumberFormat="1" applyFont="1" applyFill="1" applyAlignment="1" applyProtection="1">
      <alignment vertical="center"/>
      <protection locked="0"/>
    </xf>
    <xf numFmtId="1" fontId="20" fillId="34" borderId="15" xfId="54" applyNumberFormat="1" applyFont="1" applyFill="1" applyBorder="1" applyAlignment="1" applyProtection="1">
      <alignment horizontal="center" vertical="center"/>
      <protection locked="0"/>
    </xf>
    <xf numFmtId="0" fontId="5" fillId="0" borderId="0" xfId="54" applyFont="1" applyAlignment="1" applyProtection="1">
      <alignment vertical="center"/>
      <protection locked="0"/>
    </xf>
    <xf numFmtId="0" fontId="20" fillId="34" borderId="15" xfId="54" applyNumberFormat="1" applyFont="1" applyFill="1" applyBorder="1" applyAlignment="1" applyProtection="1">
      <alignment horizontal="center" vertical="center"/>
      <protection locked="0"/>
    </xf>
    <xf numFmtId="0" fontId="20" fillId="34" borderId="56" xfId="54" applyNumberFormat="1" applyFont="1" applyFill="1" applyBorder="1" applyAlignment="1" applyProtection="1">
      <alignment horizontal="center" vertical="center"/>
      <protection locked="0"/>
    </xf>
    <xf numFmtId="0" fontId="20" fillId="8" borderId="15" xfId="54" applyNumberFormat="1" applyFont="1" applyFill="1" applyBorder="1" applyAlignment="1" applyProtection="1">
      <alignment horizontal="center" vertical="center"/>
      <protection locked="0"/>
    </xf>
    <xf numFmtId="1" fontId="20" fillId="2" borderId="56" xfId="54" applyNumberFormat="1" applyFont="1" applyFill="1" applyBorder="1" applyAlignment="1" applyProtection="1">
      <alignment horizontal="center" vertical="center"/>
      <protection locked="0"/>
    </xf>
    <xf numFmtId="1" fontId="20" fillId="6" borderId="56" xfId="54" applyNumberFormat="1" applyFont="1" applyFill="1" applyBorder="1" applyAlignment="1" applyProtection="1">
      <alignment horizontal="center" vertical="center"/>
      <protection locked="0"/>
    </xf>
    <xf numFmtId="1" fontId="20" fillId="6" borderId="15" xfId="54" applyNumberFormat="1" applyFont="1" applyFill="1" applyBorder="1" applyAlignment="1" applyProtection="1">
      <alignment horizontal="center" vertical="center"/>
      <protection locked="0"/>
    </xf>
    <xf numFmtId="0" fontId="20" fillId="8" borderId="56" xfId="54" applyNumberFormat="1" applyFont="1" applyFill="1" applyBorder="1" applyAlignment="1" applyProtection="1">
      <alignment horizontal="center" vertical="center"/>
      <protection locked="0"/>
    </xf>
    <xf numFmtId="0" fontId="20" fillId="6" borderId="56" xfId="54" applyNumberFormat="1" applyFont="1" applyFill="1" applyBorder="1" applyAlignment="1" applyProtection="1">
      <alignment horizontal="center" vertical="center"/>
      <protection locked="0"/>
    </xf>
    <xf numFmtId="0" fontId="20" fillId="34" borderId="0" xfId="54" applyNumberFormat="1" applyFont="1" applyFill="1" applyBorder="1" applyAlignment="1" applyProtection="1">
      <alignment horizontal="center" vertical="center"/>
      <protection locked="0"/>
    </xf>
    <xf numFmtId="0" fontId="14" fillId="0" borderId="0" xfId="54" applyFont="1" applyAlignment="1" applyProtection="1">
      <alignment vertical="center"/>
      <protection locked="0"/>
    </xf>
    <xf numFmtId="0" fontId="14" fillId="0" borderId="0" xfId="54" applyFont="1" applyFill="1" applyAlignment="1" applyProtection="1">
      <alignment vertical="center"/>
      <protection locked="0"/>
    </xf>
    <xf numFmtId="0" fontId="6" fillId="0" borderId="0" xfId="54" applyFont="1" applyFill="1" applyAlignment="1" applyProtection="1">
      <alignment vertical="center"/>
      <protection locked="0"/>
    </xf>
    <xf numFmtId="4" fontId="20" fillId="0" borderId="0" xfId="54" applyNumberFormat="1" applyFont="1" applyBorder="1" applyAlignment="1" applyProtection="1">
      <alignment vertical="center" wrapText="1"/>
      <protection locked="0"/>
    </xf>
    <xf numFmtId="4" fontId="6" fillId="0" borderId="0" xfId="54" applyNumberFormat="1" applyFont="1" applyAlignment="1" applyProtection="1">
      <alignment vertical="center"/>
      <protection locked="0"/>
    </xf>
    <xf numFmtId="0" fontId="7" fillId="0" borderId="0" xfId="55" applyFont="1" applyAlignment="1">
      <alignment vertical="center"/>
    </xf>
    <xf numFmtId="170" fontId="7" fillId="0" borderId="0" xfId="55" applyNumberFormat="1" applyFont="1" applyAlignment="1">
      <alignment vertical="center"/>
    </xf>
    <xf numFmtId="0" fontId="7" fillId="0" borderId="0" xfId="55" applyFont="1" applyAlignment="1">
      <alignment vertical="center" wrapText="1"/>
    </xf>
    <xf numFmtId="4" fontId="6" fillId="0" borderId="0" xfId="55" applyNumberFormat="1" applyFont="1" applyAlignment="1">
      <alignment horizontal="right" vertical="center"/>
    </xf>
    <xf numFmtId="170" fontId="5" fillId="0" borderId="58" xfId="55" applyNumberFormat="1" applyFont="1" applyBorder="1" applyAlignment="1">
      <alignment horizontal="center" vertical="center"/>
    </xf>
    <xf numFmtId="0" fontId="5" fillId="0" borderId="59" xfId="55" applyFont="1" applyBorder="1" applyAlignment="1">
      <alignment horizontal="center" vertical="center" wrapText="1"/>
    </xf>
    <xf numFmtId="4" fontId="5" fillId="0" borderId="16" xfId="55" applyNumberFormat="1" applyFont="1" applyBorder="1" applyAlignment="1">
      <alignment horizontal="center" vertical="center" wrapText="1"/>
    </xf>
    <xf numFmtId="170" fontId="6" fillId="0" borderId="65" xfId="55" applyNumberFormat="1" applyFont="1" applyBorder="1" applyAlignment="1">
      <alignment horizontal="center" vertical="center"/>
    </xf>
    <xf numFmtId="0" fontId="6" fillId="0" borderId="10" xfId="55" applyFont="1" applyBorder="1" applyAlignment="1">
      <alignment vertical="center" wrapText="1"/>
    </xf>
    <xf numFmtId="4" fontId="6" fillId="0" borderId="27" xfId="0" applyNumberFormat="1" applyFont="1" applyFill="1" applyBorder="1" applyAlignment="1">
      <alignment vertical="center"/>
    </xf>
    <xf numFmtId="4" fontId="6" fillId="0" borderId="0" xfId="55" applyNumberFormat="1" applyFont="1" applyAlignment="1">
      <alignment vertical="center"/>
    </xf>
    <xf numFmtId="4" fontId="5" fillId="0" borderId="16" xfId="55" applyNumberFormat="1" applyFont="1" applyBorder="1" applyAlignment="1">
      <alignment vertical="center"/>
    </xf>
    <xf numFmtId="4" fontId="5" fillId="0" borderId="0" xfId="55" applyNumberFormat="1" applyFont="1" applyAlignment="1">
      <alignment vertical="center"/>
    </xf>
    <xf numFmtId="4" fontId="7" fillId="0" borderId="0" xfId="55" applyNumberFormat="1" applyFont="1" applyAlignment="1">
      <alignment vertical="center"/>
    </xf>
    <xf numFmtId="0" fontId="7" fillId="0" borderId="0" xfId="55" applyFont="1"/>
    <xf numFmtId="170" fontId="7" fillId="0" borderId="0" xfId="55" applyNumberFormat="1" applyFont="1"/>
    <xf numFmtId="4" fontId="6" fillId="0" borderId="0" xfId="55" applyNumberFormat="1" applyFont="1" applyAlignment="1">
      <alignment horizontal="right"/>
    </xf>
    <xf numFmtId="0" fontId="5" fillId="0" borderId="59" xfId="55" applyFont="1" applyBorder="1" applyAlignment="1">
      <alignment horizontal="center" vertical="center"/>
    </xf>
    <xf numFmtId="4" fontId="6" fillId="0" borderId="24" xfId="0" applyNumberFormat="1" applyFont="1" applyFill="1" applyBorder="1" applyAlignment="1">
      <alignment vertical="center"/>
    </xf>
    <xf numFmtId="170" fontId="6" fillId="0" borderId="26" xfId="55" applyNumberFormat="1" applyFont="1" applyBorder="1" applyAlignment="1">
      <alignment horizontal="center" vertical="center"/>
    </xf>
    <xf numFmtId="0" fontId="6" fillId="0" borderId="18" xfId="55" applyFont="1" applyBorder="1" applyAlignment="1">
      <alignment vertical="center" wrapText="1"/>
    </xf>
    <xf numFmtId="4" fontId="7" fillId="0" borderId="0" xfId="55" applyNumberFormat="1" applyFont="1"/>
    <xf numFmtId="170" fontId="7" fillId="0" borderId="0" xfId="55" applyNumberFormat="1" applyFont="1" applyAlignment="1">
      <alignment horizontal="center" vertical="center"/>
    </xf>
    <xf numFmtId="0" fontId="6" fillId="0" borderId="0" xfId="55" applyFont="1" applyAlignment="1">
      <alignment horizontal="right" vertical="center"/>
    </xf>
    <xf numFmtId="0" fontId="6" fillId="0" borderId="0" xfId="55" applyFont="1" applyAlignment="1">
      <alignment vertical="center"/>
    </xf>
    <xf numFmtId="49" fontId="6" fillId="0" borderId="65" xfId="0" applyNumberFormat="1" applyFont="1" applyFill="1" applyBorder="1" applyAlignment="1" applyProtection="1">
      <alignment horizontal="center" vertical="center"/>
      <protection hidden="1"/>
    </xf>
    <xf numFmtId="0" fontId="6" fillId="0" borderId="11" xfId="0" applyFont="1" applyFill="1" applyBorder="1" applyAlignment="1">
      <alignment horizontal="left" vertical="center" wrapText="1"/>
    </xf>
    <xf numFmtId="49" fontId="6" fillId="0" borderId="26" xfId="0" applyNumberFormat="1" applyFont="1" applyFill="1" applyBorder="1" applyAlignment="1" applyProtection="1">
      <alignment horizontal="center" vertical="center"/>
      <protection hidden="1"/>
    </xf>
    <xf numFmtId="0" fontId="6" fillId="0" borderId="56" xfId="0" applyFont="1" applyFill="1" applyBorder="1" applyAlignment="1">
      <alignment horizontal="left" vertical="center" wrapText="1"/>
    </xf>
    <xf numFmtId="4" fontId="6" fillId="33" borderId="27" xfId="0" applyNumberFormat="1" applyFont="1" applyFill="1" applyBorder="1" applyAlignment="1">
      <alignment vertical="center"/>
    </xf>
    <xf numFmtId="4" fontId="6" fillId="33" borderId="27" xfId="0" applyNumberFormat="1" applyFont="1" applyFill="1" applyBorder="1" applyAlignment="1">
      <alignment horizontal="right" vertical="center"/>
    </xf>
    <xf numFmtId="49" fontId="6" fillId="0" borderId="42" xfId="0" applyNumberFormat="1" applyFont="1" applyFill="1" applyBorder="1" applyAlignment="1" applyProtection="1">
      <alignment horizontal="center" vertical="center"/>
      <protection hidden="1"/>
    </xf>
    <xf numFmtId="0" fontId="6" fillId="0" borderId="40" xfId="0" applyFont="1" applyFill="1" applyBorder="1" applyAlignment="1">
      <alignment horizontal="left" vertical="center" wrapText="1"/>
    </xf>
    <xf numFmtId="0" fontId="49" fillId="0" borderId="0" xfId="55" applyFont="1" applyAlignment="1">
      <alignment vertical="center"/>
    </xf>
    <xf numFmtId="0" fontId="50" fillId="0" borderId="0" xfId="55" applyFont="1" applyAlignment="1">
      <alignment vertical="center"/>
    </xf>
    <xf numFmtId="170" fontId="50" fillId="0" borderId="0" xfId="55" applyNumberFormat="1" applyFont="1" applyAlignment="1">
      <alignment horizontal="center" vertical="center"/>
    </xf>
    <xf numFmtId="0" fontId="50" fillId="0" borderId="0" xfId="55" applyFont="1" applyAlignment="1">
      <alignment vertical="center" wrapText="1"/>
    </xf>
    <xf numFmtId="49" fontId="14" fillId="0" borderId="51" xfId="1" applyNumberFormat="1" applyFont="1" applyBorder="1" applyAlignment="1">
      <alignment horizontal="center" vertical="center" wrapText="1"/>
    </xf>
    <xf numFmtId="0" fontId="14" fillId="33" borderId="52" xfId="1" applyFont="1" applyFill="1" applyBorder="1" applyAlignment="1">
      <alignment horizontal="left" vertical="center" wrapText="1"/>
    </xf>
    <xf numFmtId="4" fontId="14" fillId="0" borderId="53" xfId="1" applyNumberFormat="1" applyFont="1" applyFill="1" applyBorder="1" applyAlignment="1">
      <alignment vertical="center"/>
    </xf>
    <xf numFmtId="0" fontId="7" fillId="0" borderId="0" xfId="55" applyFont="1" applyAlignment="1" applyProtection="1">
      <alignment horizontal="left" vertical="center"/>
      <protection locked="0"/>
    </xf>
    <xf numFmtId="49" fontId="14" fillId="0" borderId="26" xfId="1" applyNumberFormat="1" applyFont="1" applyBorder="1" applyAlignment="1">
      <alignment horizontal="center" vertical="center" wrapText="1"/>
    </xf>
    <xf numFmtId="0" fontId="14" fillId="33" borderId="56" xfId="1" applyFont="1" applyFill="1" applyBorder="1" applyAlignment="1">
      <alignment horizontal="left" vertical="center" wrapText="1"/>
    </xf>
    <xf numFmtId="4" fontId="14" fillId="0" borderId="27" xfId="1" applyNumberFormat="1" applyFont="1" applyFill="1" applyBorder="1" applyAlignment="1">
      <alignment vertical="center"/>
    </xf>
    <xf numFmtId="0" fontId="7" fillId="0" borderId="0" xfId="55" applyFont="1" applyAlignment="1" applyProtection="1">
      <alignment vertical="center"/>
      <protection locked="0"/>
    </xf>
    <xf numFmtId="0" fontId="14" fillId="33" borderId="56" xfId="1" applyFont="1" applyFill="1" applyBorder="1" applyAlignment="1">
      <alignment vertical="center" wrapText="1"/>
    </xf>
    <xf numFmtId="0" fontId="14" fillId="0" borderId="56" xfId="1" applyFont="1" applyBorder="1" applyAlignment="1">
      <alignment horizontal="left" vertical="center" wrapText="1"/>
    </xf>
    <xf numFmtId="0" fontId="6" fillId="0" borderId="0" xfId="55" applyFont="1" applyAlignment="1" applyProtection="1">
      <alignment vertical="center"/>
      <protection locked="0"/>
    </xf>
    <xf numFmtId="49" fontId="14" fillId="33" borderId="56" xfId="1" applyNumberFormat="1" applyFont="1" applyFill="1" applyBorder="1" applyAlignment="1">
      <alignment vertical="center" wrapText="1"/>
    </xf>
    <xf numFmtId="49" fontId="14" fillId="0" borderId="26" xfId="1" applyNumberFormat="1" applyFont="1" applyFill="1" applyBorder="1" applyAlignment="1">
      <alignment horizontal="center" vertical="center" wrapText="1"/>
    </xf>
    <xf numFmtId="49" fontId="14" fillId="0" borderId="42" xfId="1" applyNumberFormat="1" applyFont="1" applyBorder="1" applyAlignment="1">
      <alignment horizontal="center" vertical="center" wrapText="1"/>
    </xf>
    <xf numFmtId="0" fontId="14" fillId="33" borderId="40" xfId="1" applyFont="1" applyFill="1" applyBorder="1" applyAlignment="1">
      <alignment horizontal="left" vertical="center" wrapText="1"/>
    </xf>
    <xf numFmtId="49" fontId="14" fillId="0" borderId="26" xfId="1" applyNumberFormat="1" applyFont="1" applyBorder="1" applyAlignment="1" applyProtection="1">
      <alignment horizontal="center" vertical="center" wrapText="1"/>
    </xf>
    <xf numFmtId="0" fontId="14" fillId="0" borderId="0" xfId="55" applyFont="1" applyAlignment="1" applyProtection="1">
      <alignment vertical="center"/>
      <protection locked="0"/>
    </xf>
    <xf numFmtId="4" fontId="14" fillId="0" borderId="26" xfId="1" applyNumberFormat="1" applyFont="1" applyBorder="1" applyAlignment="1">
      <alignment horizontal="center" vertical="center" wrapText="1"/>
    </xf>
    <xf numFmtId="4" fontId="14" fillId="33" borderId="56" xfId="1" applyNumberFormat="1" applyFont="1" applyFill="1" applyBorder="1" applyAlignment="1">
      <alignment horizontal="left" vertical="center" wrapText="1"/>
    </xf>
    <xf numFmtId="49" fontId="14" fillId="0" borderId="65" xfId="1" applyNumberFormat="1" applyFont="1" applyBorder="1" applyAlignment="1">
      <alignment horizontal="center" vertical="center" wrapText="1"/>
    </xf>
    <xf numFmtId="0" fontId="14" fillId="33" borderId="11" xfId="1" applyFont="1" applyFill="1" applyBorder="1" applyAlignment="1">
      <alignment horizontal="left" vertical="center" wrapText="1"/>
    </xf>
    <xf numFmtId="170" fontId="5" fillId="0" borderId="58" xfId="55" applyNumberFormat="1" applyFont="1" applyFill="1" applyBorder="1" applyAlignment="1">
      <alignment horizontal="left" vertical="center"/>
    </xf>
    <xf numFmtId="0" fontId="5" fillId="0" borderId="17" xfId="55" applyFont="1" applyFill="1" applyBorder="1" applyAlignment="1">
      <alignment horizontal="left" vertical="center"/>
    </xf>
    <xf numFmtId="4" fontId="5" fillId="0" borderId="16" xfId="55" applyNumberFormat="1" applyFont="1" applyFill="1" applyBorder="1" applyAlignment="1">
      <alignment vertical="center"/>
    </xf>
    <xf numFmtId="1" fontId="7" fillId="0" borderId="0" xfId="55" applyNumberFormat="1" applyFont="1" applyBorder="1" applyAlignment="1">
      <alignment horizontal="center" vertical="center"/>
    </xf>
    <xf numFmtId="0" fontId="6" fillId="0" borderId="0" xfId="55" applyFont="1" applyBorder="1" applyAlignment="1">
      <alignment vertical="center"/>
    </xf>
    <xf numFmtId="170" fontId="50" fillId="0" borderId="0" xfId="55" applyNumberFormat="1" applyFont="1" applyBorder="1" applyAlignment="1">
      <alignment horizontal="center" vertical="center"/>
    </xf>
    <xf numFmtId="0" fontId="50" fillId="0" borderId="0" xfId="55" applyFont="1" applyBorder="1" applyAlignment="1">
      <alignment vertical="center" wrapText="1"/>
    </xf>
    <xf numFmtId="4" fontId="50" fillId="0" borderId="0" xfId="55" applyNumberFormat="1" applyFont="1" applyBorder="1" applyAlignment="1">
      <alignment vertical="center"/>
    </xf>
    <xf numFmtId="4" fontId="50" fillId="0" borderId="0" xfId="55" applyNumberFormat="1" applyFont="1" applyAlignment="1">
      <alignment vertical="center"/>
    </xf>
    <xf numFmtId="170" fontId="7" fillId="0" borderId="0" xfId="55" applyNumberFormat="1" applyFont="1" applyAlignment="1">
      <alignment horizontal="center"/>
    </xf>
    <xf numFmtId="0" fontId="7" fillId="0" borderId="0" xfId="55" applyFont="1" applyAlignment="1">
      <alignment wrapText="1"/>
    </xf>
    <xf numFmtId="0" fontId="6" fillId="0" borderId="0" xfId="55" applyFont="1" applyAlignment="1">
      <alignment horizontal="right"/>
    </xf>
    <xf numFmtId="0" fontId="6" fillId="0" borderId="0" xfId="55" applyFont="1"/>
    <xf numFmtId="170" fontId="6" fillId="0" borderId="65" xfId="1" applyNumberFormat="1" applyFont="1" applyBorder="1" applyAlignment="1">
      <alignment horizontal="center" vertical="center"/>
    </xf>
    <xf numFmtId="0" fontId="6" fillId="0" borderId="10" xfId="1" applyFont="1" applyBorder="1" applyAlignment="1">
      <alignment vertical="center" wrapText="1"/>
    </xf>
    <xf numFmtId="4" fontId="6" fillId="33" borderId="24" xfId="1" applyNumberFormat="1" applyFont="1" applyFill="1" applyBorder="1" applyAlignment="1">
      <alignment vertical="center"/>
    </xf>
    <xf numFmtId="170" fontId="6" fillId="0" borderId="26" xfId="1" applyNumberFormat="1" applyFont="1" applyBorder="1" applyAlignment="1">
      <alignment horizontal="center" vertical="center"/>
    </xf>
    <xf numFmtId="0" fontId="6" fillId="0" borderId="18" xfId="1" applyFont="1" applyBorder="1" applyAlignment="1">
      <alignment vertical="center" wrapText="1"/>
    </xf>
    <xf numFmtId="4" fontId="6" fillId="33" borderId="27" xfId="1" applyNumberFormat="1" applyFont="1" applyFill="1" applyBorder="1" applyAlignment="1">
      <alignment vertical="center"/>
    </xf>
    <xf numFmtId="4" fontId="6" fillId="0" borderId="27" xfId="1" applyNumberFormat="1" applyFont="1" applyFill="1" applyBorder="1" applyAlignment="1">
      <alignment vertical="center"/>
    </xf>
    <xf numFmtId="0" fontId="6" fillId="0" borderId="0" xfId="2" applyFont="1"/>
    <xf numFmtId="0" fontId="6" fillId="0" borderId="0" xfId="2" applyFont="1" applyAlignment="1">
      <alignment wrapText="1"/>
    </xf>
    <xf numFmtId="0" fontId="6" fillId="0" borderId="0" xfId="2" applyFont="1" applyFill="1" applyBorder="1" applyAlignment="1">
      <alignment wrapText="1"/>
    </xf>
    <xf numFmtId="4" fontId="6" fillId="0" borderId="0" xfId="2" applyNumberFormat="1" applyFont="1" applyFill="1" applyBorder="1"/>
    <xf numFmtId="0" fontId="6" fillId="0" borderId="0" xfId="2" applyFont="1" applyFill="1" applyBorder="1"/>
    <xf numFmtId="0" fontId="20" fillId="0" borderId="0" xfId="56" applyFont="1" applyFill="1"/>
    <xf numFmtId="0" fontId="20" fillId="0" borderId="0" xfId="56" applyFont="1" applyFill="1" applyAlignment="1">
      <alignment vertical="center" wrapText="1"/>
    </xf>
    <xf numFmtId="4" fontId="20" fillId="0" borderId="0" xfId="56" applyNumberFormat="1" applyFont="1" applyFill="1" applyAlignment="1">
      <alignment vertical="center"/>
    </xf>
    <xf numFmtId="0" fontId="51" fillId="0" borderId="0" xfId="57" applyFont="1" applyFill="1" applyAlignment="1">
      <alignment horizontal="left"/>
    </xf>
    <xf numFmtId="0" fontId="51" fillId="0" borderId="0" xfId="57" applyFont="1" applyFill="1" applyAlignment="1"/>
    <xf numFmtId="0" fontId="16" fillId="0" borderId="0" xfId="56" applyFont="1" applyFill="1"/>
    <xf numFmtId="0" fontId="16" fillId="0" borderId="80" xfId="56" applyFont="1" applyFill="1" applyBorder="1" applyAlignment="1">
      <alignment vertical="center" wrapText="1"/>
    </xf>
    <xf numFmtId="4" fontId="16" fillId="0" borderId="18" xfId="56" applyNumberFormat="1" applyFont="1" applyFill="1" applyBorder="1" applyAlignment="1">
      <alignment vertical="center"/>
    </xf>
    <xf numFmtId="4" fontId="16" fillId="0" borderId="56" xfId="56" applyNumberFormat="1" applyFont="1" applyFill="1" applyBorder="1" applyAlignment="1">
      <alignment vertical="center"/>
    </xf>
    <xf numFmtId="0" fontId="16" fillId="0" borderId="11" xfId="56" applyFont="1" applyFill="1" applyBorder="1" applyAlignment="1">
      <alignment vertical="center"/>
    </xf>
    <xf numFmtId="0" fontId="20" fillId="0" borderId="81" xfId="56" applyFont="1" applyFill="1" applyBorder="1" applyAlignment="1">
      <alignment vertical="center" wrapText="1"/>
    </xf>
    <xf numFmtId="4" fontId="20" fillId="0" borderId="0" xfId="56" applyNumberFormat="1" applyFont="1" applyFill="1" applyBorder="1" applyAlignment="1">
      <alignment vertical="center"/>
    </xf>
    <xf numFmtId="0" fontId="20" fillId="0" borderId="56" xfId="56" applyFont="1" applyFill="1" applyBorder="1"/>
    <xf numFmtId="0" fontId="5" fillId="0" borderId="0" xfId="2" applyFont="1"/>
    <xf numFmtId="0" fontId="52" fillId="0" borderId="80" xfId="2" applyFont="1" applyFill="1" applyBorder="1" applyAlignment="1">
      <alignment wrapText="1"/>
    </xf>
    <xf numFmtId="4" fontId="16" fillId="0" borderId="18" xfId="2" applyNumberFormat="1" applyFont="1" applyFill="1" applyBorder="1"/>
    <xf numFmtId="0" fontId="16" fillId="0" borderId="56" xfId="56" applyFont="1" applyFill="1" applyBorder="1" applyAlignment="1">
      <alignment wrapText="1"/>
    </xf>
    <xf numFmtId="0" fontId="53" fillId="0" borderId="82" xfId="2" applyFont="1" applyFill="1" applyBorder="1" applyAlignment="1">
      <alignment wrapText="1"/>
    </xf>
    <xf numFmtId="4" fontId="20" fillId="0" borderId="10" xfId="2" applyNumberFormat="1" applyFont="1" applyFill="1" applyBorder="1"/>
    <xf numFmtId="0" fontId="53" fillId="0" borderId="76" xfId="2" applyFont="1" applyFill="1" applyBorder="1" applyAlignment="1">
      <alignment wrapText="1"/>
    </xf>
    <xf numFmtId="4" fontId="20" fillId="0" borderId="22" xfId="2" applyNumberFormat="1" applyFont="1" applyFill="1" applyBorder="1"/>
    <xf numFmtId="0" fontId="16" fillId="0" borderId="11" xfId="56" applyFont="1" applyFill="1" applyBorder="1" applyAlignment="1"/>
    <xf numFmtId="0" fontId="53" fillId="0" borderId="81" xfId="2" applyFont="1" applyFill="1" applyBorder="1" applyAlignment="1">
      <alignment wrapText="1"/>
    </xf>
    <xf numFmtId="4" fontId="20" fillId="0" borderId="13" xfId="2" applyNumberFormat="1" applyFont="1" applyFill="1" applyBorder="1"/>
    <xf numFmtId="0" fontId="16" fillId="0" borderId="56" xfId="56" applyFont="1" applyFill="1" applyBorder="1" applyAlignment="1"/>
    <xf numFmtId="0" fontId="20" fillId="0" borderId="80" xfId="56" applyFont="1" applyFill="1" applyBorder="1" applyAlignment="1">
      <alignment wrapText="1"/>
    </xf>
    <xf numFmtId="4" fontId="20" fillId="0" borderId="15" xfId="56" applyNumberFormat="1" applyFont="1" applyFill="1" applyBorder="1"/>
    <xf numFmtId="0" fontId="6" fillId="0" borderId="0" xfId="2" applyFont="1" applyFill="1"/>
    <xf numFmtId="0" fontId="53" fillId="0" borderId="80" xfId="2" applyFont="1" applyFill="1" applyBorder="1" applyAlignment="1">
      <alignment wrapText="1"/>
    </xf>
    <xf numFmtId="4" fontId="20" fillId="0" borderId="15" xfId="56" applyNumberFormat="1" applyFont="1" applyFill="1" applyBorder="1" applyAlignment="1"/>
    <xf numFmtId="0" fontId="20" fillId="0" borderId="0" xfId="56" applyFont="1" applyFill="1" applyAlignment="1">
      <alignment vertical="center"/>
    </xf>
    <xf numFmtId="0" fontId="16" fillId="0" borderId="18" xfId="57" applyFont="1" applyFill="1" applyBorder="1" applyAlignment="1">
      <alignment horizontal="center" vertical="center" wrapText="1"/>
    </xf>
    <xf numFmtId="0" fontId="20" fillId="0" borderId="0" xfId="56" applyFont="1" applyFill="1" applyAlignment="1"/>
    <xf numFmtId="0" fontId="20" fillId="0" borderId="0" xfId="57" applyFont="1" applyFill="1" applyAlignment="1">
      <alignment horizontal="right" wrapText="1"/>
    </xf>
    <xf numFmtId="0" fontId="16" fillId="0" borderId="0" xfId="57" applyFont="1" applyFill="1" applyAlignment="1">
      <alignment horizontal="center" wrapText="1"/>
    </xf>
    <xf numFmtId="0" fontId="9" fillId="0" borderId="0" xfId="2"/>
    <xf numFmtId="0" fontId="9" fillId="0" borderId="0" xfId="2" applyFont="1" applyAlignment="1">
      <alignment wrapText="1"/>
    </xf>
    <xf numFmtId="4" fontId="55" fillId="0" borderId="0" xfId="2" applyNumberFormat="1" applyFont="1"/>
    <xf numFmtId="0" fontId="9" fillId="0" borderId="0" xfId="2" applyFont="1"/>
    <xf numFmtId="4" fontId="55" fillId="0" borderId="0" xfId="2" applyNumberFormat="1" applyFont="1" applyFill="1"/>
    <xf numFmtId="4" fontId="9" fillId="0" borderId="0" xfId="2" applyNumberFormat="1" applyFont="1" applyFill="1"/>
    <xf numFmtId="0" fontId="9" fillId="0" borderId="0" xfId="2" applyFont="1" applyFill="1"/>
    <xf numFmtId="0" fontId="3" fillId="0" borderId="0" xfId="56"/>
    <xf numFmtId="0" fontId="3" fillId="0" borderId="0" xfId="56" applyAlignment="1">
      <alignment vertical="center" wrapText="1"/>
    </xf>
    <xf numFmtId="4" fontId="4" fillId="0" borderId="0" xfId="56" applyNumberFormat="1" applyFont="1" applyAlignment="1">
      <alignment vertical="center"/>
    </xf>
    <xf numFmtId="0" fontId="51" fillId="0" borderId="0" xfId="56" applyFont="1" applyFill="1" applyAlignment="1">
      <alignment horizontal="left"/>
    </xf>
    <xf numFmtId="0" fontId="51" fillId="0" borderId="0" xfId="56" applyFont="1" applyFill="1" applyAlignment="1"/>
    <xf numFmtId="0" fontId="3" fillId="0" borderId="18" xfId="56" applyBorder="1" applyAlignment="1">
      <alignment vertical="center" wrapText="1"/>
    </xf>
    <xf numFmtId="4" fontId="16" fillId="0" borderId="18" xfId="56" applyNumberFormat="1" applyFont="1" applyBorder="1" applyAlignment="1">
      <alignment vertical="center"/>
    </xf>
    <xf numFmtId="0" fontId="5" fillId="0" borderId="18" xfId="56" applyFont="1" applyBorder="1" applyAlignment="1">
      <alignment vertical="center"/>
    </xf>
    <xf numFmtId="0" fontId="3" fillId="0" borderId="81" xfId="56" applyBorder="1" applyAlignment="1">
      <alignment vertical="center" wrapText="1"/>
    </xf>
    <xf numFmtId="4" fontId="4" fillId="0" borderId="0" xfId="56" applyNumberFormat="1" applyFont="1" applyBorder="1" applyAlignment="1">
      <alignment vertical="center"/>
    </xf>
    <xf numFmtId="0" fontId="6" fillId="0" borderId="14" xfId="56" applyFont="1" applyFill="1" applyBorder="1"/>
    <xf numFmtId="0" fontId="56" fillId="0" borderId="0" xfId="2" applyFont="1" applyAlignment="1">
      <alignment vertical="center"/>
    </xf>
    <xf numFmtId="0" fontId="16" fillId="0" borderId="82" xfId="2" applyFont="1" applyFill="1" applyBorder="1" applyAlignment="1">
      <alignment vertical="center" wrapText="1"/>
    </xf>
    <xf numFmtId="4" fontId="16" fillId="0" borderId="10" xfId="2" applyNumberFormat="1" applyFont="1" applyFill="1" applyBorder="1" applyAlignment="1">
      <alignment vertical="center"/>
    </xf>
    <xf numFmtId="0" fontId="16" fillId="0" borderId="18" xfId="56" applyFont="1" applyBorder="1" applyAlignment="1">
      <alignment vertical="center"/>
    </xf>
    <xf numFmtId="0" fontId="20" fillId="0" borderId="82" xfId="2" applyFont="1" applyFill="1" applyBorder="1" applyAlignment="1">
      <alignment wrapText="1"/>
    </xf>
    <xf numFmtId="0" fontId="20" fillId="0" borderId="76" xfId="2" applyFont="1" applyFill="1" applyBorder="1" applyAlignment="1">
      <alignment wrapText="1"/>
    </xf>
    <xf numFmtId="0" fontId="20" fillId="0" borderId="81" xfId="2" applyFont="1" applyFill="1" applyBorder="1" applyAlignment="1">
      <alignment wrapText="1"/>
    </xf>
    <xf numFmtId="0" fontId="16" fillId="0" borderId="56" xfId="56" applyFont="1" applyBorder="1"/>
    <xf numFmtId="0" fontId="9" fillId="0" borderId="0" xfId="2" applyAlignment="1">
      <alignment vertical="center"/>
    </xf>
    <xf numFmtId="0" fontId="20" fillId="0" borderId="82" xfId="2" applyFont="1" applyFill="1" applyBorder="1" applyAlignment="1">
      <alignment vertical="center" wrapText="1"/>
    </xf>
    <xf numFmtId="0" fontId="20" fillId="0" borderId="81" xfId="56" applyFont="1" applyBorder="1" applyAlignment="1">
      <alignment vertical="center" wrapText="1"/>
    </xf>
    <xf numFmtId="4" fontId="20" fillId="0" borderId="0" xfId="56" applyNumberFormat="1" applyFont="1" applyBorder="1" applyAlignment="1">
      <alignment vertical="center"/>
    </xf>
    <xf numFmtId="0" fontId="16" fillId="0" borderId="56" xfId="56" applyFont="1" applyBorder="1" applyAlignment="1">
      <alignment horizontal="left" vertical="center" wrapText="1"/>
    </xf>
    <xf numFmtId="0" fontId="16" fillId="0" borderId="80" xfId="2" applyFont="1" applyFill="1" applyBorder="1" applyAlignment="1">
      <alignment vertical="center" wrapText="1"/>
    </xf>
    <xf numFmtId="4" fontId="16" fillId="0" borderId="18" xfId="2" applyNumberFormat="1" applyFont="1" applyFill="1" applyBorder="1" applyAlignment="1">
      <alignment vertical="center"/>
    </xf>
    <xf numFmtId="0" fontId="16" fillId="0" borderId="56" xfId="56" applyFont="1" applyBorder="1" applyAlignment="1">
      <alignment vertical="center" wrapText="1"/>
    </xf>
    <xf numFmtId="0" fontId="16" fillId="0" borderId="56" xfId="56" applyFont="1" applyBorder="1" applyAlignment="1">
      <alignment vertical="center"/>
    </xf>
    <xf numFmtId="0" fontId="5" fillId="0" borderId="0" xfId="56" applyFont="1"/>
    <xf numFmtId="0" fontId="16" fillId="0" borderId="82" xfId="56" applyFont="1" applyFill="1" applyBorder="1" applyAlignment="1">
      <alignment wrapText="1"/>
    </xf>
    <xf numFmtId="0" fontId="16" fillId="0" borderId="12" xfId="56" applyFont="1" applyFill="1" applyBorder="1" applyAlignment="1">
      <alignment wrapText="1"/>
    </xf>
    <xf numFmtId="0" fontId="16" fillId="0" borderId="11" xfId="56" applyFont="1" applyFill="1" applyBorder="1" applyAlignment="1">
      <alignment wrapText="1"/>
    </xf>
    <xf numFmtId="0" fontId="16" fillId="0" borderId="18" xfId="56" applyFont="1" applyFill="1" applyBorder="1" applyAlignment="1">
      <alignment horizontal="center" wrapText="1"/>
    </xf>
    <xf numFmtId="0" fontId="20" fillId="0" borderId="0" xfId="56" applyFont="1" applyFill="1" applyAlignment="1">
      <alignment horizontal="right" wrapText="1"/>
    </xf>
    <xf numFmtId="0" fontId="57" fillId="0" borderId="0" xfId="56" applyFont="1" applyFill="1" applyAlignment="1">
      <alignment wrapText="1"/>
    </xf>
    <xf numFmtId="0" fontId="9" fillId="0" borderId="0" xfId="2" applyFont="1" applyFill="1" applyAlignment="1">
      <alignment wrapText="1"/>
    </xf>
    <xf numFmtId="4" fontId="16" fillId="0" borderId="0" xfId="2" applyNumberFormat="1" applyFont="1" applyFill="1" applyBorder="1" applyAlignment="1">
      <alignment vertical="center"/>
    </xf>
    <xf numFmtId="0" fontId="52" fillId="0" borderId="80" xfId="2" applyFont="1" applyFill="1" applyBorder="1" applyAlignment="1">
      <alignment vertical="center" wrapText="1"/>
    </xf>
    <xf numFmtId="0" fontId="20" fillId="0" borderId="0" xfId="57" applyFont="1"/>
    <xf numFmtId="0" fontId="6" fillId="0" borderId="0" xfId="57" applyFont="1"/>
    <xf numFmtId="0" fontId="16" fillId="0" borderId="80" xfId="57" applyFont="1" applyFill="1" applyBorder="1" applyAlignment="1">
      <alignment horizontal="center" wrapText="1"/>
    </xf>
    <xf numFmtId="0" fontId="16" fillId="0" borderId="18" xfId="57" applyFont="1" applyFill="1" applyBorder="1" applyAlignment="1">
      <alignment horizontal="center"/>
    </xf>
    <xf numFmtId="0" fontId="16" fillId="0" borderId="56" xfId="57" applyFont="1" applyFill="1" applyBorder="1" applyAlignment="1">
      <alignment horizontal="center" wrapText="1"/>
    </xf>
    <xf numFmtId="0" fontId="20" fillId="0" borderId="0" xfId="57" applyFont="1" applyFill="1"/>
    <xf numFmtId="0" fontId="20" fillId="0" borderId="0" xfId="57" applyFont="1" applyFill="1" applyBorder="1" applyAlignment="1">
      <alignment horizontal="left" wrapText="1"/>
    </xf>
    <xf numFmtId="0" fontId="20" fillId="0" borderId="0" xfId="57" applyFont="1" applyAlignment="1">
      <alignment vertical="center"/>
    </xf>
    <xf numFmtId="0" fontId="6" fillId="0" borderId="0" xfId="57" applyFont="1" applyAlignment="1">
      <alignment vertical="center"/>
    </xf>
    <xf numFmtId="171" fontId="20" fillId="0" borderId="0" xfId="56" applyNumberFormat="1" applyFont="1" applyFill="1" applyAlignment="1">
      <alignment horizontal="left"/>
    </xf>
    <xf numFmtId="0" fontId="3" fillId="0" borderId="0" xfId="56" applyFont="1"/>
    <xf numFmtId="4" fontId="16" fillId="0" borderId="0" xfId="57" applyNumberFormat="1" applyFont="1" applyFill="1" applyBorder="1"/>
    <xf numFmtId="0" fontId="6" fillId="0" borderId="0" xfId="57" applyFont="1" applyFill="1" applyAlignment="1">
      <alignment wrapText="1"/>
    </xf>
    <xf numFmtId="4" fontId="16" fillId="0" borderId="18" xfId="2" applyNumberFormat="1" applyFont="1" applyBorder="1" applyAlignment="1">
      <alignment vertical="center"/>
    </xf>
    <xf numFmtId="0" fontId="52" fillId="0" borderId="18" xfId="2" applyFont="1" applyFill="1" applyBorder="1" applyAlignment="1">
      <alignment vertical="center" wrapText="1"/>
    </xf>
    <xf numFmtId="4" fontId="20" fillId="0" borderId="18" xfId="2" applyNumberFormat="1" applyFont="1" applyFill="1" applyBorder="1"/>
    <xf numFmtId="0" fontId="53" fillId="0" borderId="18" xfId="2" applyFont="1" applyBorder="1" applyAlignment="1">
      <alignment wrapText="1"/>
    </xf>
    <xf numFmtId="0" fontId="53" fillId="0" borderId="18" xfId="2" applyFont="1" applyFill="1" applyBorder="1" applyAlignment="1">
      <alignment wrapText="1"/>
    </xf>
    <xf numFmtId="0" fontId="9" fillId="0" borderId="0" xfId="2" applyFill="1"/>
    <xf numFmtId="0" fontId="6" fillId="0" borderId="0" xfId="56" applyFont="1"/>
    <xf numFmtId="0" fontId="20" fillId="0" borderId="0" xfId="56" applyFont="1" applyFill="1" applyAlignment="1">
      <alignment horizontal="right"/>
    </xf>
    <xf numFmtId="0" fontId="20" fillId="0" borderId="0" xfId="56" applyFont="1"/>
    <xf numFmtId="4" fontId="20" fillId="0" borderId="0" xfId="56" applyNumberFormat="1" applyFont="1" applyAlignment="1"/>
    <xf numFmtId="0" fontId="20" fillId="0" borderId="0" xfId="56" applyFont="1" applyAlignment="1">
      <alignment wrapText="1"/>
    </xf>
    <xf numFmtId="0" fontId="7" fillId="0" borderId="0" xfId="0" applyFont="1"/>
    <xf numFmtId="0" fontId="6" fillId="0" borderId="0" xfId="0" applyFont="1" applyFill="1" applyAlignment="1">
      <alignment vertical="center"/>
    </xf>
    <xf numFmtId="0" fontId="6" fillId="0" borderId="0" xfId="0" applyFont="1" applyFill="1" applyAlignment="1">
      <alignment horizontal="center" vertical="center"/>
    </xf>
    <xf numFmtId="4" fontId="6" fillId="33" borderId="0" xfId="0" applyNumberFormat="1" applyFont="1" applyFill="1" applyBorder="1" applyAlignment="1">
      <alignment vertical="center"/>
    </xf>
    <xf numFmtId="0" fontId="16" fillId="0" borderId="0" xfId="0" applyFont="1" applyAlignment="1">
      <alignment vertical="center"/>
    </xf>
    <xf numFmtId="0" fontId="16" fillId="0" borderId="0" xfId="0" applyFont="1" applyAlignment="1">
      <alignment horizontal="center" vertical="center"/>
    </xf>
    <xf numFmtId="49" fontId="16" fillId="35" borderId="18" xfId="0" applyNumberFormat="1" applyFont="1" applyFill="1" applyBorder="1" applyAlignment="1">
      <alignment horizontal="center" vertical="center"/>
    </xf>
    <xf numFmtId="0" fontId="6" fillId="0" borderId="0" xfId="0" applyFont="1" applyAlignment="1">
      <alignment vertical="center"/>
    </xf>
    <xf numFmtId="0" fontId="6" fillId="33" borderId="0" xfId="0" applyFont="1" applyFill="1" applyAlignment="1">
      <alignment vertical="center"/>
    </xf>
    <xf numFmtId="4" fontId="16" fillId="36" borderId="22" xfId="0" applyNumberFormat="1" applyFont="1" applyFill="1" applyBorder="1" applyAlignment="1">
      <alignment horizontal="center" vertical="center"/>
    </xf>
    <xf numFmtId="49" fontId="59" fillId="36" borderId="18" xfId="0" applyNumberFormat="1" applyFont="1" applyFill="1" applyBorder="1" applyAlignment="1">
      <alignment horizontal="left" vertical="center" wrapText="1"/>
    </xf>
    <xf numFmtId="49" fontId="59" fillId="36" borderId="56" xfId="0" applyNumberFormat="1" applyFont="1" applyFill="1" applyBorder="1" applyAlignment="1">
      <alignment horizontal="center" vertical="center" wrapText="1"/>
    </xf>
    <xf numFmtId="4" fontId="16" fillId="35" borderId="18" xfId="0" applyNumberFormat="1" applyFont="1" applyFill="1" applyBorder="1" applyAlignment="1">
      <alignment horizontal="right" vertical="center" wrapText="1"/>
    </xf>
    <xf numFmtId="49" fontId="60" fillId="0" borderId="13" xfId="0" applyNumberFormat="1" applyFont="1" applyFill="1" applyBorder="1" applyAlignment="1">
      <alignment horizontal="left" vertical="center" wrapText="1"/>
    </xf>
    <xf numFmtId="49" fontId="60" fillId="0" borderId="14" xfId="0" applyNumberFormat="1" applyFont="1" applyFill="1" applyBorder="1" applyAlignment="1">
      <alignment horizontal="center" vertical="center" wrapText="1"/>
    </xf>
    <xf numFmtId="4" fontId="20" fillId="33" borderId="13" xfId="0" applyNumberFormat="1" applyFont="1" applyFill="1" applyBorder="1" applyAlignment="1">
      <alignment horizontal="right" vertical="center" wrapText="1"/>
    </xf>
    <xf numFmtId="49" fontId="60" fillId="0" borderId="13" xfId="0" applyNumberFormat="1" applyFont="1" applyFill="1" applyBorder="1" applyAlignment="1">
      <alignment horizontal="center" vertical="center" wrapText="1"/>
    </xf>
    <xf numFmtId="49" fontId="60" fillId="0" borderId="10" xfId="0" applyNumberFormat="1" applyFont="1" applyFill="1" applyBorder="1" applyAlignment="1">
      <alignment horizontal="left" vertical="center" wrapText="1"/>
    </xf>
    <xf numFmtId="49" fontId="60" fillId="0" borderId="10" xfId="0" applyNumberFormat="1" applyFont="1" applyFill="1" applyBorder="1" applyAlignment="1">
      <alignment horizontal="center" vertical="center" wrapText="1"/>
    </xf>
    <xf numFmtId="4" fontId="20" fillId="33" borderId="10" xfId="0" applyNumberFormat="1" applyFont="1" applyFill="1" applyBorder="1" applyAlignment="1">
      <alignment horizontal="right" vertical="center" wrapText="1"/>
    </xf>
    <xf numFmtId="0" fontId="61" fillId="0" borderId="0" xfId="0" applyFont="1" applyAlignment="1">
      <alignment vertical="center"/>
    </xf>
    <xf numFmtId="4" fontId="57" fillId="33" borderId="0" xfId="0" applyNumberFormat="1" applyFont="1" applyFill="1" applyBorder="1" applyAlignment="1">
      <alignment horizontal="right" vertical="center" wrapText="1"/>
    </xf>
    <xf numFmtId="0" fontId="62" fillId="0" borderId="12" xfId="0" applyFont="1" applyFill="1" applyBorder="1" applyAlignment="1">
      <alignment horizontal="center" vertical="center" wrapText="1"/>
    </xf>
    <xf numFmtId="0" fontId="63" fillId="0" borderId="0" xfId="0" applyFont="1" applyFill="1" applyBorder="1" applyAlignment="1">
      <alignment horizontal="center" vertical="center" wrapText="1"/>
    </xf>
    <xf numFmtId="0" fontId="62" fillId="0" borderId="82" xfId="0" applyFont="1" applyFill="1" applyBorder="1" applyAlignment="1">
      <alignment horizontal="center" vertical="center" wrapText="1"/>
    </xf>
    <xf numFmtId="49" fontId="16" fillId="35" borderId="18" xfId="0" applyNumberFormat="1" applyFont="1" applyFill="1" applyBorder="1" applyAlignment="1">
      <alignment horizontal="center" vertical="center" wrapText="1"/>
    </xf>
    <xf numFmtId="1" fontId="16" fillId="35" borderId="18" xfId="0" applyNumberFormat="1" applyFont="1" applyFill="1" applyBorder="1" applyAlignment="1">
      <alignment horizontal="center" vertical="center" wrapText="1"/>
    </xf>
    <xf numFmtId="4" fontId="20" fillId="33" borderId="0" xfId="0" applyNumberFormat="1" applyFont="1" applyFill="1" applyBorder="1" applyAlignment="1">
      <alignment horizontal="right" vertical="center" wrapText="1"/>
    </xf>
    <xf numFmtId="172" fontId="59" fillId="36" borderId="22" xfId="0" applyNumberFormat="1" applyFont="1" applyFill="1" applyBorder="1" applyAlignment="1">
      <alignment horizontal="center" vertical="center" wrapText="1"/>
    </xf>
    <xf numFmtId="173" fontId="59" fillId="36" borderId="22" xfId="0" applyNumberFormat="1" applyFont="1" applyFill="1" applyBorder="1" applyAlignment="1">
      <alignment horizontal="center" vertical="center" wrapText="1"/>
    </xf>
    <xf numFmtId="172" fontId="59" fillId="36" borderId="18" xfId="0" applyNumberFormat="1" applyFont="1" applyFill="1" applyBorder="1" applyAlignment="1">
      <alignment horizontal="right" vertical="center" wrapText="1"/>
    </xf>
    <xf numFmtId="4" fontId="16" fillId="33" borderId="0" xfId="0" applyNumberFormat="1" applyFont="1" applyFill="1" applyBorder="1" applyAlignment="1">
      <alignment horizontal="right" vertical="center" wrapText="1"/>
    </xf>
    <xf numFmtId="4" fontId="20" fillId="33" borderId="22" xfId="0" applyNumberFormat="1" applyFont="1" applyFill="1" applyBorder="1" applyAlignment="1">
      <alignment horizontal="right" vertical="center" wrapText="1"/>
    </xf>
    <xf numFmtId="49" fontId="60" fillId="0" borderId="11" xfId="0" applyNumberFormat="1" applyFont="1" applyFill="1" applyBorder="1" applyAlignment="1">
      <alignment horizontal="center" vertical="center" wrapText="1"/>
    </xf>
    <xf numFmtId="4" fontId="6" fillId="33" borderId="0" xfId="0" applyNumberFormat="1" applyFont="1" applyFill="1" applyBorder="1" applyAlignment="1"/>
    <xf numFmtId="4" fontId="64" fillId="0" borderId="0" xfId="0" applyNumberFormat="1" applyFont="1" applyFill="1" applyBorder="1" applyAlignment="1">
      <alignment vertical="center"/>
    </xf>
    <xf numFmtId="4" fontId="6" fillId="0" borderId="0" xfId="0" applyNumberFormat="1" applyFont="1" applyFill="1" applyBorder="1" applyAlignment="1">
      <alignment vertical="center"/>
    </xf>
    <xf numFmtId="49" fontId="16" fillId="36" borderId="18" xfId="0" applyNumberFormat="1" applyFont="1" applyFill="1" applyBorder="1" applyAlignment="1">
      <alignment horizontal="center" vertical="center"/>
    </xf>
    <xf numFmtId="4" fontId="16" fillId="35" borderId="18" xfId="0" applyNumberFormat="1" applyFont="1" applyFill="1" applyBorder="1" applyAlignment="1">
      <alignment horizontal="center" vertical="center"/>
    </xf>
    <xf numFmtId="49" fontId="59" fillId="35" borderId="18" xfId="0" applyNumberFormat="1" applyFont="1" applyFill="1" applyBorder="1" applyAlignment="1">
      <alignment horizontal="left" vertical="center" wrapText="1"/>
    </xf>
    <xf numFmtId="49" fontId="59" fillId="35" borderId="18" xfId="0" applyNumberFormat="1" applyFont="1" applyFill="1" applyBorder="1" applyAlignment="1">
      <alignment horizontal="center" vertical="center" wrapText="1"/>
    </xf>
    <xf numFmtId="172" fontId="59" fillId="35" borderId="18" xfId="0" applyNumberFormat="1" applyFont="1" applyFill="1" applyBorder="1" applyAlignment="1">
      <alignment horizontal="right" vertical="center" wrapText="1"/>
    </xf>
    <xf numFmtId="172" fontId="60" fillId="0" borderId="13" xfId="0" applyNumberFormat="1" applyFont="1" applyFill="1" applyBorder="1" applyAlignment="1">
      <alignment horizontal="right" vertical="center" wrapText="1"/>
    </xf>
    <xf numFmtId="173" fontId="60" fillId="0" borderId="13" xfId="0" applyNumberFormat="1" applyFont="1" applyFill="1" applyBorder="1" applyAlignment="1">
      <alignment horizontal="right" vertical="center" wrapText="1"/>
    </xf>
    <xf numFmtId="49" fontId="20" fillId="0" borderId="13" xfId="0" applyNumberFormat="1" applyFont="1" applyFill="1" applyBorder="1" applyAlignment="1">
      <alignment horizontal="left" vertical="center" wrapText="1"/>
    </xf>
    <xf numFmtId="49" fontId="16" fillId="35" borderId="18" xfId="0" applyNumberFormat="1" applyFont="1" applyFill="1" applyBorder="1" applyAlignment="1">
      <alignment horizontal="left" vertical="center" wrapText="1"/>
    </xf>
    <xf numFmtId="173" fontId="59" fillId="35" borderId="18" xfId="0" applyNumberFormat="1" applyFont="1" applyFill="1" applyBorder="1" applyAlignment="1">
      <alignment horizontal="right" vertical="center" wrapText="1"/>
    </xf>
    <xf numFmtId="49" fontId="59" fillId="36" borderId="18" xfId="0" applyNumberFormat="1" applyFont="1" applyFill="1" applyBorder="1" applyAlignment="1">
      <alignment horizontal="center" vertical="center" wrapText="1"/>
    </xf>
    <xf numFmtId="173" fontId="59" fillId="36" borderId="18" xfId="0" applyNumberFormat="1" applyFont="1" applyFill="1" applyBorder="1" applyAlignment="1">
      <alignment horizontal="right" vertical="center" wrapText="1"/>
    </xf>
    <xf numFmtId="49" fontId="60" fillId="33" borderId="13" xfId="0" applyNumberFormat="1" applyFont="1" applyFill="1" applyBorder="1" applyAlignment="1">
      <alignment horizontal="left" vertical="center" wrapText="1"/>
    </xf>
    <xf numFmtId="49" fontId="60" fillId="33" borderId="13" xfId="0" applyNumberFormat="1" applyFont="1" applyFill="1" applyBorder="1" applyAlignment="1">
      <alignment horizontal="center" vertical="center" wrapText="1"/>
    </xf>
    <xf numFmtId="172" fontId="60" fillId="33" borderId="13" xfId="0" applyNumberFormat="1" applyFont="1" applyFill="1" applyBorder="1" applyAlignment="1">
      <alignment horizontal="right" vertical="center" wrapText="1"/>
    </xf>
    <xf numFmtId="173" fontId="60" fillId="33" borderId="13" xfId="0" applyNumberFormat="1" applyFont="1" applyFill="1" applyBorder="1" applyAlignment="1">
      <alignment horizontal="right" vertical="center" wrapText="1"/>
    </xf>
    <xf numFmtId="49" fontId="20" fillId="0" borderId="13" xfId="0" applyNumberFormat="1" applyFont="1" applyFill="1" applyBorder="1" applyAlignment="1">
      <alignment horizontal="center" vertical="center" wrapText="1"/>
    </xf>
    <xf numFmtId="172" fontId="60" fillId="0" borderId="10" xfId="0" applyNumberFormat="1" applyFont="1" applyFill="1" applyBorder="1" applyAlignment="1">
      <alignment horizontal="right" vertical="center" wrapText="1"/>
    </xf>
    <xf numFmtId="173" fontId="60" fillId="0" borderId="10" xfId="0" applyNumberFormat="1" applyFont="1" applyFill="1" applyBorder="1" applyAlignment="1">
      <alignment horizontal="right" vertical="center" wrapText="1"/>
    </xf>
    <xf numFmtId="0" fontId="58" fillId="0" borderId="12" xfId="0" applyFont="1" applyFill="1" applyBorder="1" applyAlignment="1">
      <alignment horizontal="center" vertical="center" wrapText="1"/>
    </xf>
    <xf numFmtId="0" fontId="16" fillId="0" borderId="0" xfId="0" applyFont="1" applyFill="1" applyBorder="1" applyAlignment="1">
      <alignment horizontal="center" vertical="center" wrapText="1"/>
    </xf>
    <xf numFmtId="0" fontId="58" fillId="0" borderId="82" xfId="0" applyFont="1" applyFill="1" applyBorder="1" applyAlignment="1">
      <alignment horizontal="center" vertical="center" wrapText="1"/>
    </xf>
    <xf numFmtId="1" fontId="59" fillId="36" borderId="18" xfId="0" applyNumberFormat="1" applyFont="1" applyFill="1" applyBorder="1" applyAlignment="1">
      <alignment horizontal="center" vertical="center" wrapText="1"/>
    </xf>
    <xf numFmtId="172" fontId="59" fillId="35" borderId="22" xfId="0" applyNumberFormat="1" applyFont="1" applyFill="1" applyBorder="1" applyAlignment="1">
      <alignment horizontal="center" vertical="center" wrapText="1"/>
    </xf>
    <xf numFmtId="173" fontId="59" fillId="35" borderId="18" xfId="0" applyNumberFormat="1" applyFont="1" applyFill="1" applyBorder="1" applyAlignment="1">
      <alignment horizontal="center" vertical="center" wrapText="1"/>
    </xf>
    <xf numFmtId="172" fontId="60" fillId="35" borderId="18" xfId="0" applyNumberFormat="1" applyFont="1" applyFill="1" applyBorder="1" applyAlignment="1">
      <alignment horizontal="right" vertical="center" wrapText="1"/>
    </xf>
    <xf numFmtId="0" fontId="6" fillId="0" borderId="0" xfId="0" applyFont="1" applyBorder="1" applyAlignment="1">
      <alignment vertical="center"/>
    </xf>
    <xf numFmtId="0" fontId="6" fillId="33" borderId="0" xfId="0" applyFont="1" applyFill="1" applyAlignment="1">
      <alignment vertical="center" wrapText="1"/>
    </xf>
    <xf numFmtId="0" fontId="5" fillId="33" borderId="0" xfId="0" applyFont="1" applyFill="1" applyAlignment="1">
      <alignment vertical="center"/>
    </xf>
    <xf numFmtId="172" fontId="60" fillId="33" borderId="22" xfId="0" applyNumberFormat="1" applyFont="1" applyFill="1" applyBorder="1" applyAlignment="1">
      <alignment horizontal="right" vertical="center" wrapText="1"/>
    </xf>
    <xf numFmtId="49" fontId="60" fillId="0" borderId="22" xfId="0" applyNumberFormat="1" applyFont="1" applyFill="1" applyBorder="1" applyAlignment="1">
      <alignment horizontal="left" vertical="center" wrapText="1"/>
    </xf>
    <xf numFmtId="49" fontId="60" fillId="0" borderId="22" xfId="0" applyNumberFormat="1" applyFont="1" applyFill="1" applyBorder="1" applyAlignment="1">
      <alignment horizontal="center" vertical="center" wrapText="1"/>
    </xf>
    <xf numFmtId="49" fontId="60" fillId="33" borderId="10" xfId="0" applyNumberFormat="1" applyFont="1" applyFill="1" applyBorder="1" applyAlignment="1">
      <alignment horizontal="left" vertical="center" wrapText="1"/>
    </xf>
    <xf numFmtId="49" fontId="60" fillId="33" borderId="10" xfId="0" applyNumberFormat="1" applyFont="1" applyFill="1" applyBorder="1" applyAlignment="1">
      <alignment horizontal="center" vertical="center" wrapText="1"/>
    </xf>
    <xf numFmtId="172" fontId="60" fillId="33" borderId="10" xfId="0" applyNumberFormat="1" applyFont="1" applyFill="1" applyBorder="1" applyAlignment="1">
      <alignment horizontal="right" vertical="center" wrapText="1"/>
    </xf>
    <xf numFmtId="49" fontId="65" fillId="0" borderId="0" xfId="0" applyNumberFormat="1" applyFont="1" applyFill="1" applyBorder="1" applyAlignment="1">
      <alignment horizontal="left" vertical="center" wrapText="1"/>
    </xf>
    <xf numFmtId="172" fontId="65" fillId="33" borderId="0" xfId="0" applyNumberFormat="1" applyFont="1" applyFill="1" applyBorder="1" applyAlignment="1">
      <alignment horizontal="right" vertical="center" wrapText="1"/>
    </xf>
    <xf numFmtId="49" fontId="65" fillId="33" borderId="0" xfId="0" applyNumberFormat="1" applyFont="1" applyFill="1" applyBorder="1" applyAlignment="1">
      <alignment horizontal="right" vertical="center" wrapText="1"/>
    </xf>
    <xf numFmtId="0" fontId="6" fillId="0" borderId="0" xfId="0" applyFont="1" applyFill="1" applyBorder="1" applyAlignment="1">
      <alignment vertical="center"/>
    </xf>
    <xf numFmtId="1" fontId="59" fillId="35" borderId="18" xfId="0" applyNumberFormat="1" applyFont="1" applyFill="1" applyBorder="1" applyAlignment="1">
      <alignment horizontal="center" vertical="center" wrapText="1"/>
    </xf>
    <xf numFmtId="172" fontId="60" fillId="33" borderId="14" xfId="0" applyNumberFormat="1" applyFont="1" applyFill="1" applyBorder="1" applyAlignment="1">
      <alignment horizontal="right" vertical="center" wrapText="1"/>
    </xf>
    <xf numFmtId="172" fontId="20" fillId="33" borderId="0" xfId="0" applyNumberFormat="1" applyFont="1" applyFill="1" applyBorder="1" applyAlignment="1">
      <alignment horizontal="right" vertical="center" wrapText="1"/>
    </xf>
    <xf numFmtId="172" fontId="59" fillId="35" borderId="18" xfId="0" applyNumberFormat="1" applyFont="1" applyFill="1" applyBorder="1" applyAlignment="1">
      <alignment horizontal="center" vertical="center" wrapText="1"/>
    </xf>
    <xf numFmtId="172" fontId="59" fillId="33" borderId="14" xfId="0" applyNumberFormat="1" applyFont="1" applyFill="1" applyBorder="1" applyAlignment="1">
      <alignment horizontal="right" vertical="center" wrapText="1"/>
    </xf>
    <xf numFmtId="172" fontId="16" fillId="33" borderId="0" xfId="0" applyNumberFormat="1" applyFont="1" applyFill="1" applyBorder="1" applyAlignment="1">
      <alignment horizontal="right" vertical="center" wrapText="1"/>
    </xf>
    <xf numFmtId="173" fontId="20" fillId="33" borderId="0" xfId="0" applyNumberFormat="1" applyFont="1" applyFill="1" applyBorder="1" applyAlignment="1">
      <alignment horizontal="right" vertical="center" wrapText="1"/>
    </xf>
    <xf numFmtId="173" fontId="60" fillId="33" borderId="14" xfId="0" applyNumberFormat="1" applyFont="1" applyFill="1" applyBorder="1" applyAlignment="1">
      <alignment horizontal="right" vertical="center" wrapText="1"/>
    </xf>
    <xf numFmtId="173" fontId="60" fillId="33" borderId="10" xfId="0" applyNumberFormat="1" applyFont="1" applyFill="1" applyBorder="1" applyAlignment="1">
      <alignment horizontal="right" vertical="center" wrapText="1"/>
    </xf>
    <xf numFmtId="0" fontId="6" fillId="0" borderId="0" xfId="0" applyFont="1" applyAlignment="1">
      <alignment horizontal="center" vertical="center"/>
    </xf>
    <xf numFmtId="0" fontId="6" fillId="0" borderId="0" xfId="0" applyFont="1" applyAlignment="1">
      <alignment vertical="top"/>
    </xf>
    <xf numFmtId="0" fontId="7" fillId="0" borderId="0" xfId="0" applyFont="1" applyBorder="1" applyAlignment="1">
      <alignment vertical="center"/>
    </xf>
    <xf numFmtId="0" fontId="7" fillId="0" borderId="0" xfId="0" applyFont="1" applyBorder="1"/>
    <xf numFmtId="49" fontId="66" fillId="0" borderId="12" xfId="0" applyNumberFormat="1" applyFont="1" applyFill="1" applyBorder="1" applyAlignment="1">
      <alignment horizontal="center" vertical="center" wrapText="1"/>
    </xf>
    <xf numFmtId="49" fontId="59" fillId="0" borderId="12" xfId="0" applyNumberFormat="1" applyFont="1" applyFill="1" applyBorder="1" applyAlignment="1">
      <alignment horizontal="center" vertical="center" wrapText="1"/>
    </xf>
    <xf numFmtId="49" fontId="66" fillId="0" borderId="82" xfId="0" applyNumberFormat="1" applyFont="1" applyFill="1" applyBorder="1" applyAlignment="1">
      <alignment horizontal="center" vertical="center" wrapText="1"/>
    </xf>
    <xf numFmtId="0" fontId="5" fillId="36" borderId="18" xfId="0" applyFont="1" applyFill="1" applyBorder="1" applyAlignment="1">
      <alignment horizontal="center" vertical="center"/>
    </xf>
    <xf numFmtId="0" fontId="6" fillId="33" borderId="0" xfId="0" applyFont="1" applyFill="1"/>
    <xf numFmtId="49" fontId="59" fillId="35" borderId="22" xfId="0" applyNumberFormat="1" applyFont="1" applyFill="1" applyBorder="1" applyAlignment="1">
      <alignment horizontal="center" vertical="center" wrapText="1"/>
    </xf>
    <xf numFmtId="49" fontId="16" fillId="35" borderId="22" xfId="0" applyNumberFormat="1" applyFont="1" applyFill="1" applyBorder="1" applyAlignment="1">
      <alignment horizontal="center" vertical="center" wrapText="1"/>
    </xf>
    <xf numFmtId="0" fontId="6" fillId="0" borderId="0" xfId="0" applyFont="1" applyAlignment="1">
      <alignment horizontal="center"/>
    </xf>
    <xf numFmtId="0" fontId="8" fillId="0" borderId="0" xfId="0" applyFont="1" applyAlignment="1">
      <alignment vertical="center"/>
    </xf>
    <xf numFmtId="0" fontId="8" fillId="0" borderId="0" xfId="0" applyFont="1" applyBorder="1" applyAlignment="1">
      <alignment vertical="center"/>
    </xf>
    <xf numFmtId="4" fontId="16" fillId="35" borderId="22" xfId="0" applyNumberFormat="1" applyFont="1" applyFill="1" applyBorder="1" applyAlignment="1">
      <alignment horizontal="center" vertical="center"/>
    </xf>
    <xf numFmtId="0" fontId="6" fillId="0" borderId="0" xfId="0" applyFont="1" applyFill="1" applyAlignment="1">
      <alignment vertical="top"/>
    </xf>
    <xf numFmtId="0" fontId="6" fillId="0" borderId="0" xfId="1" applyFont="1" applyFill="1"/>
    <xf numFmtId="3" fontId="8" fillId="0" borderId="0" xfId="51" applyNumberFormat="1" applyFont="1" applyFill="1" applyBorder="1" applyAlignment="1">
      <alignment horizontal="center" vertical="center" wrapText="1"/>
    </xf>
    <xf numFmtId="0" fontId="6" fillId="0" borderId="0" xfId="51" applyFont="1" applyFill="1" applyBorder="1" applyAlignment="1">
      <alignment horizontal="left" vertical="center" wrapText="1"/>
    </xf>
    <xf numFmtId="3" fontId="6" fillId="0" borderId="0" xfId="51" applyNumberFormat="1" applyFont="1" applyFill="1" applyBorder="1" applyAlignment="1">
      <alignment horizontal="left" vertical="center" wrapText="1"/>
    </xf>
    <xf numFmtId="0" fontId="6" fillId="0" borderId="0" xfId="51" applyFont="1" applyFill="1" applyAlignment="1">
      <alignment wrapText="1"/>
    </xf>
    <xf numFmtId="3" fontId="6" fillId="0" borderId="0" xfId="51" applyNumberFormat="1" applyFont="1" applyFill="1"/>
    <xf numFmtId="0" fontId="5" fillId="0" borderId="59" xfId="51" applyFont="1" applyFill="1" applyBorder="1" applyAlignment="1">
      <alignment horizontal="center" vertical="center" wrapText="1"/>
    </xf>
    <xf numFmtId="165" fontId="11" fillId="0" borderId="27" xfId="1" applyNumberFormat="1" applyFont="1" applyBorder="1" applyAlignment="1">
      <alignment vertical="center"/>
    </xf>
    <xf numFmtId="0" fontId="6" fillId="0" borderId="0" xfId="1" applyFont="1" applyFill="1" applyAlignment="1">
      <alignment wrapText="1"/>
    </xf>
    <xf numFmtId="3" fontId="6" fillId="0" borderId="0" xfId="1" applyNumberFormat="1" applyFont="1" applyFill="1"/>
    <xf numFmtId="4" fontId="6" fillId="0" borderId="0" xfId="59" applyNumberFormat="1" applyFont="1" applyAlignment="1">
      <alignment wrapText="1"/>
    </xf>
    <xf numFmtId="0" fontId="6" fillId="0" borderId="18" xfId="59" applyFont="1" applyBorder="1" applyAlignment="1">
      <alignment horizontal="left" vertical="center" wrapText="1"/>
    </xf>
    <xf numFmtId="0" fontId="6" fillId="0" borderId="18" xfId="59" applyFont="1" applyFill="1" applyBorder="1" applyAlignment="1">
      <alignment horizontal="left" vertical="center" wrapText="1"/>
    </xf>
    <xf numFmtId="3" fontId="6" fillId="0" borderId="18" xfId="59" applyNumberFormat="1" applyFont="1" applyBorder="1" applyAlignment="1">
      <alignment horizontal="right" vertical="center" wrapText="1"/>
    </xf>
    <xf numFmtId="3" fontId="5" fillId="0" borderId="18" xfId="59" applyNumberFormat="1" applyFont="1" applyBorder="1" applyAlignment="1">
      <alignment horizontal="right" vertical="center" wrapText="1"/>
    </xf>
    <xf numFmtId="3" fontId="6" fillId="0" borderId="18" xfId="59" applyNumberFormat="1" applyFont="1" applyFill="1" applyBorder="1" applyAlignment="1">
      <alignment horizontal="right" vertical="center" wrapText="1"/>
    </xf>
    <xf numFmtId="165" fontId="67" fillId="0" borderId="27" xfId="1" applyNumberFormat="1" applyFont="1" applyBorder="1" applyAlignment="1">
      <alignment vertical="center"/>
    </xf>
    <xf numFmtId="3" fontId="5" fillId="0" borderId="32" xfId="59" applyNumberFormat="1" applyFont="1" applyBorder="1" applyAlignment="1">
      <alignment horizontal="right" vertical="center" wrapText="1"/>
    </xf>
    <xf numFmtId="165" fontId="67" fillId="0" borderId="33" xfId="1" applyNumberFormat="1" applyFont="1" applyBorder="1" applyAlignment="1">
      <alignment vertical="center"/>
    </xf>
    <xf numFmtId="0" fontId="20" fillId="0" borderId="26" xfId="52" applyFont="1" applyFill="1" applyBorder="1" applyAlignment="1">
      <alignment horizontal="center" vertical="center" wrapText="1"/>
    </xf>
    <xf numFmtId="4" fontId="16" fillId="31" borderId="16" xfId="52" applyNumberFormat="1" applyFont="1" applyFill="1" applyBorder="1" applyAlignment="1">
      <alignment horizontal="right" vertical="center"/>
    </xf>
    <xf numFmtId="1" fontId="16" fillId="0" borderId="38" xfId="54" applyNumberFormat="1" applyFont="1" applyFill="1" applyBorder="1" applyAlignment="1" applyProtection="1">
      <alignment horizontal="center" vertical="center" wrapText="1"/>
      <protection locked="0"/>
    </xf>
    <xf numFmtId="0" fontId="20" fillId="0" borderId="56" xfId="4" applyFont="1" applyFill="1" applyBorder="1" applyAlignment="1">
      <alignment horizontal="justify" vertical="center" wrapText="1"/>
    </xf>
    <xf numFmtId="4" fontId="5" fillId="0" borderId="0" xfId="54" applyNumberFormat="1" applyFont="1" applyAlignment="1" applyProtection="1">
      <alignment vertical="center"/>
      <protection locked="0"/>
    </xf>
    <xf numFmtId="4" fontId="49" fillId="0" borderId="0" xfId="54" applyNumberFormat="1" applyFont="1" applyAlignment="1" applyProtection="1">
      <alignment vertical="center"/>
      <protection locked="0"/>
    </xf>
    <xf numFmtId="0" fontId="49" fillId="0" borderId="0" xfId="54" applyFont="1" applyAlignment="1" applyProtection="1">
      <alignment vertical="center"/>
      <protection locked="0"/>
    </xf>
    <xf numFmtId="0" fontId="16" fillId="0" borderId="0" xfId="54" applyFont="1" applyBorder="1" applyAlignment="1" applyProtection="1">
      <alignment horizontal="center" vertical="center" wrapText="1"/>
      <protection locked="0"/>
    </xf>
    <xf numFmtId="0" fontId="16" fillId="0" borderId="0" xfId="54" applyFont="1" applyBorder="1" applyAlignment="1" applyProtection="1">
      <alignment horizontal="right" vertical="center" wrapText="1"/>
      <protection locked="0"/>
    </xf>
    <xf numFmtId="1" fontId="16" fillId="0" borderId="38" xfId="54" applyNumberFormat="1" applyFont="1" applyFill="1" applyBorder="1" applyAlignment="1" applyProtection="1">
      <alignment horizontal="center" vertical="center"/>
      <protection locked="0"/>
    </xf>
    <xf numFmtId="1" fontId="16" fillId="0" borderId="79" xfId="54" applyNumberFormat="1" applyFont="1" applyFill="1" applyBorder="1" applyAlignment="1" applyProtection="1">
      <alignment horizontal="center" vertical="center" wrapText="1"/>
      <protection locked="0"/>
    </xf>
    <xf numFmtId="0" fontId="16" fillId="31" borderId="32" xfId="54" applyNumberFormat="1" applyFont="1" applyFill="1" applyBorder="1" applyAlignment="1" applyProtection="1">
      <alignment horizontal="center" vertical="center"/>
      <protection locked="0"/>
    </xf>
    <xf numFmtId="4" fontId="16" fillId="31" borderId="26" xfId="54" applyNumberFormat="1" applyFont="1" applyFill="1" applyBorder="1" applyAlignment="1" applyProtection="1">
      <alignment horizontal="left" vertical="center"/>
      <protection locked="0"/>
    </xf>
    <xf numFmtId="3" fontId="16" fillId="31" borderId="18" xfId="54" applyNumberFormat="1" applyFont="1" applyFill="1" applyBorder="1" applyAlignment="1" applyProtection="1">
      <alignment horizontal="right" vertical="center"/>
      <protection locked="0"/>
    </xf>
    <xf numFmtId="4" fontId="16" fillId="31" borderId="27" xfId="54" applyNumberFormat="1" applyFont="1" applyFill="1" applyBorder="1" applyAlignment="1" applyProtection="1">
      <alignment horizontal="center" vertical="center"/>
      <protection locked="0"/>
    </xf>
    <xf numFmtId="0" fontId="20" fillId="0" borderId="26" xfId="54" applyFont="1" applyFill="1" applyBorder="1" applyAlignment="1" applyProtection="1">
      <alignment horizontal="left" vertical="center" wrapText="1"/>
      <protection locked="0"/>
    </xf>
    <xf numFmtId="3" fontId="20" fillId="0" borderId="18" xfId="54" applyNumberFormat="1" applyFont="1" applyFill="1" applyBorder="1" applyAlignment="1" applyProtection="1">
      <alignment horizontal="right" vertical="center"/>
      <protection locked="0"/>
    </xf>
    <xf numFmtId="3" fontId="20" fillId="0" borderId="10" xfId="54" applyNumberFormat="1" applyFont="1" applyFill="1" applyBorder="1" applyAlignment="1" applyProtection="1">
      <alignment horizontal="right" vertical="center"/>
      <protection locked="0"/>
    </xf>
    <xf numFmtId="3" fontId="20" fillId="31" borderId="10" xfId="54" applyNumberFormat="1" applyFont="1" applyFill="1" applyBorder="1" applyAlignment="1" applyProtection="1">
      <alignment horizontal="right" vertical="center"/>
      <protection locked="0"/>
    </xf>
    <xf numFmtId="165" fontId="20" fillId="0" borderId="27" xfId="54" applyNumberFormat="1" applyFont="1" applyFill="1" applyBorder="1" applyAlignment="1" applyProtection="1">
      <alignment horizontal="center" vertical="center"/>
      <protection locked="0"/>
    </xf>
    <xf numFmtId="3" fontId="20" fillId="31" borderId="18" xfId="54" applyNumberFormat="1" applyFont="1" applyFill="1" applyBorder="1" applyAlignment="1" applyProtection="1">
      <alignment horizontal="right" vertical="center"/>
      <protection locked="0"/>
    </xf>
    <xf numFmtId="0" fontId="20" fillId="0" borderId="26" xfId="54" applyFont="1" applyBorder="1" applyAlignment="1" applyProtection="1">
      <alignment vertical="center" wrapText="1"/>
      <protection locked="0"/>
    </xf>
    <xf numFmtId="0" fontId="20" fillId="0" borderId="5" xfId="54" applyFont="1" applyBorder="1" applyAlignment="1" applyProtection="1">
      <alignment horizontal="left" vertical="center" wrapText="1"/>
      <protection locked="0"/>
    </xf>
    <xf numFmtId="3" fontId="20" fillId="0" borderId="18" xfId="54" applyNumberFormat="1" applyFont="1" applyFill="1" applyBorder="1" applyAlignment="1" applyProtection="1">
      <alignment vertical="center" wrapText="1"/>
      <protection locked="0"/>
    </xf>
    <xf numFmtId="0" fontId="20" fillId="0" borderId="42" xfId="54" applyFont="1" applyFill="1" applyBorder="1" applyAlignment="1" applyProtection="1">
      <alignment vertical="center" wrapText="1"/>
      <protection locked="0"/>
    </xf>
    <xf numFmtId="0" fontId="20" fillId="0" borderId="28" xfId="54" applyFont="1" applyFill="1" applyBorder="1" applyAlignment="1" applyProtection="1">
      <alignment vertical="center" wrapText="1"/>
      <protection locked="0"/>
    </xf>
    <xf numFmtId="0" fontId="20" fillId="0" borderId="5" xfId="54" applyFont="1" applyBorder="1" applyAlignment="1" applyProtection="1">
      <alignment vertical="center" wrapText="1"/>
      <protection locked="0"/>
    </xf>
    <xf numFmtId="0" fontId="20" fillId="0" borderId="28" xfId="54" applyFont="1" applyFill="1" applyBorder="1" applyAlignment="1" applyProtection="1">
      <alignment horizontal="left" vertical="center" wrapText="1"/>
      <protection locked="0"/>
    </xf>
    <xf numFmtId="0" fontId="20" fillId="0" borderId="26" xfId="54" applyFont="1" applyFill="1" applyBorder="1" applyAlignment="1" applyProtection="1">
      <alignment vertical="center" wrapText="1"/>
      <protection locked="0"/>
    </xf>
    <xf numFmtId="0" fontId="20" fillId="0" borderId="5" xfId="54" applyFont="1" applyFill="1" applyBorder="1" applyAlignment="1" applyProtection="1">
      <alignment horizontal="left" vertical="center" wrapText="1"/>
      <protection locked="0"/>
    </xf>
    <xf numFmtId="0" fontId="20" fillId="0" borderId="26" xfId="45" applyFont="1" applyFill="1" applyBorder="1" applyAlignment="1" applyProtection="1">
      <alignment horizontal="left" vertical="center" wrapText="1"/>
      <protection locked="0"/>
    </xf>
    <xf numFmtId="4" fontId="20" fillId="0" borderId="27" xfId="54" applyNumberFormat="1" applyFont="1" applyFill="1" applyBorder="1" applyAlignment="1" applyProtection="1">
      <alignment horizontal="center" vertical="center"/>
      <protection locked="0"/>
    </xf>
    <xf numFmtId="165" fontId="20" fillId="0" borderId="35" xfId="54" applyNumberFormat="1" applyFont="1" applyFill="1" applyBorder="1" applyAlignment="1" applyProtection="1">
      <alignment horizontal="center" vertical="center"/>
      <protection locked="0"/>
    </xf>
    <xf numFmtId="3" fontId="20" fillId="0" borderId="80" xfId="54" applyNumberFormat="1" applyFont="1" applyFill="1" applyBorder="1" applyAlignment="1" applyProtection="1">
      <alignment horizontal="right" vertical="center"/>
      <protection locked="0"/>
    </xf>
    <xf numFmtId="4" fontId="16" fillId="31" borderId="26" xfId="54" applyNumberFormat="1" applyFont="1" applyFill="1" applyBorder="1" applyAlignment="1" applyProtection="1">
      <alignment horizontal="left" vertical="center" wrapText="1"/>
      <protection locked="0"/>
    </xf>
    <xf numFmtId="4" fontId="16" fillId="0" borderId="58" xfId="54" applyNumberFormat="1" applyFont="1" applyFill="1" applyBorder="1" applyAlignment="1" applyProtection="1">
      <alignment horizontal="left" vertical="center"/>
      <protection locked="0"/>
    </xf>
    <xf numFmtId="3" fontId="16" fillId="0" borderId="59" xfId="54" applyNumberFormat="1" applyFont="1" applyFill="1" applyBorder="1" applyAlignment="1" applyProtection="1">
      <alignment horizontal="right" vertical="center"/>
      <protection locked="0"/>
    </xf>
    <xf numFmtId="4" fontId="16" fillId="0" borderId="16" xfId="54" applyNumberFormat="1" applyFont="1" applyFill="1" applyBorder="1" applyAlignment="1" applyProtection="1">
      <alignment horizontal="center" vertical="center"/>
      <protection locked="0"/>
    </xf>
    <xf numFmtId="0" fontId="20" fillId="0" borderId="0" xfId="54" applyFont="1" applyAlignment="1" applyProtection="1">
      <alignment vertical="center"/>
      <protection locked="0"/>
    </xf>
    <xf numFmtId="4" fontId="20" fillId="0" borderId="0" xfId="54" applyNumberFormat="1" applyFont="1" applyAlignment="1" applyProtection="1">
      <alignment vertical="center"/>
      <protection locked="0"/>
    </xf>
    <xf numFmtId="0" fontId="48" fillId="0" borderId="0" xfId="54" applyFont="1" applyFill="1" applyAlignment="1" applyProtection="1">
      <alignment vertical="center"/>
      <protection locked="0"/>
    </xf>
    <xf numFmtId="0" fontId="48" fillId="0" borderId="0" xfId="54" applyFont="1" applyAlignment="1" applyProtection="1">
      <alignment vertical="center"/>
      <protection locked="0"/>
    </xf>
    <xf numFmtId="0" fontId="20" fillId="0" borderId="0" xfId="54" applyFont="1" applyFill="1" applyAlignment="1" applyProtection="1">
      <alignment vertical="center"/>
      <protection locked="0"/>
    </xf>
    <xf numFmtId="4" fontId="20" fillId="0" borderId="0" xfId="54" applyNumberFormat="1" applyFont="1" applyFill="1" applyAlignment="1" applyProtection="1">
      <alignment vertical="center"/>
      <protection locked="0"/>
    </xf>
    <xf numFmtId="4" fontId="16" fillId="0" borderId="0" xfId="54" applyNumberFormat="1" applyFont="1" applyFill="1" applyBorder="1" applyAlignment="1" applyProtection="1">
      <alignment horizontal="right" vertical="center"/>
      <protection locked="0"/>
    </xf>
    <xf numFmtId="3" fontId="20" fillId="0" borderId="22" xfId="54" applyNumberFormat="1" applyFont="1" applyFill="1" applyBorder="1" applyAlignment="1" applyProtection="1">
      <alignment horizontal="right" vertical="center"/>
      <protection locked="0"/>
    </xf>
    <xf numFmtId="3" fontId="20" fillId="31" borderId="22" xfId="54" applyNumberFormat="1" applyFont="1" applyFill="1" applyBorder="1" applyAlignment="1" applyProtection="1">
      <alignment horizontal="right" vertical="center"/>
      <protection locked="0"/>
    </xf>
    <xf numFmtId="165" fontId="20" fillId="0" borderId="41" xfId="54" applyNumberFormat="1" applyFont="1" applyFill="1" applyBorder="1" applyAlignment="1" applyProtection="1">
      <alignment horizontal="center" vertical="center"/>
      <protection locked="0"/>
    </xf>
    <xf numFmtId="3" fontId="16" fillId="31" borderId="59" xfId="54" applyNumberFormat="1" applyFont="1" applyFill="1" applyBorder="1" applyAlignment="1" applyProtection="1">
      <alignment horizontal="right" vertical="center"/>
      <protection locked="0"/>
    </xf>
    <xf numFmtId="0" fontId="20" fillId="0" borderId="0" xfId="61" applyFont="1"/>
    <xf numFmtId="0" fontId="20" fillId="0" borderId="0" xfId="61" applyFont="1" applyFill="1"/>
    <xf numFmtId="0" fontId="20" fillId="0" borderId="0" xfId="61" applyFont="1" applyAlignment="1">
      <alignment vertical="center"/>
    </xf>
    <xf numFmtId="0" fontId="20" fillId="0" borderId="0" xfId="61" applyFont="1" applyFill="1" applyAlignment="1">
      <alignment vertical="center"/>
    </xf>
    <xf numFmtId="0" fontId="20" fillId="0" borderId="0" xfId="61" applyFont="1" applyAlignment="1">
      <alignment vertical="center" wrapText="1"/>
    </xf>
    <xf numFmtId="4" fontId="20" fillId="0" borderId="0" xfId="61" applyNumberFormat="1" applyFont="1" applyAlignment="1">
      <alignment vertical="center"/>
    </xf>
    <xf numFmtId="0" fontId="48" fillId="0" borderId="0" xfId="61" applyFont="1" applyAlignment="1">
      <alignment vertical="center"/>
    </xf>
    <xf numFmtId="0" fontId="20" fillId="0" borderId="0" xfId="61" applyFont="1" applyAlignment="1">
      <alignment horizontal="center" vertical="center"/>
    </xf>
    <xf numFmtId="0" fontId="20" fillId="0" borderId="0" xfId="61" applyFont="1" applyAlignment="1">
      <alignment horizontal="left" vertical="center"/>
    </xf>
    <xf numFmtId="0" fontId="16" fillId="0" borderId="0" xfId="61" applyFont="1" applyAlignment="1">
      <alignment vertical="center"/>
    </xf>
    <xf numFmtId="0" fontId="16" fillId="0" borderId="0" xfId="61" applyFont="1" applyAlignment="1">
      <alignment horizontal="right"/>
    </xf>
    <xf numFmtId="4" fontId="16" fillId="0" borderId="54" xfId="61" applyNumberFormat="1" applyFont="1" applyBorder="1" applyAlignment="1">
      <alignment horizontal="center" vertical="center" wrapText="1"/>
    </xf>
    <xf numFmtId="4" fontId="16" fillId="0" borderId="53" xfId="61" applyNumberFormat="1" applyFont="1" applyBorder="1" applyAlignment="1">
      <alignment horizontal="center" vertical="center" wrapText="1"/>
    </xf>
    <xf numFmtId="4" fontId="20" fillId="0" borderId="0" xfId="61" applyNumberFormat="1" applyFont="1" applyBorder="1" applyAlignment="1">
      <alignment horizontal="center" vertical="center" wrapText="1"/>
    </xf>
    <xf numFmtId="4" fontId="20" fillId="0" borderId="0" xfId="61" applyNumberFormat="1" applyFont="1" applyBorder="1" applyAlignment="1">
      <alignment horizontal="left" vertical="center" wrapText="1"/>
    </xf>
    <xf numFmtId="4" fontId="20" fillId="32" borderId="18" xfId="61" applyNumberFormat="1" applyFont="1" applyFill="1" applyBorder="1" applyAlignment="1">
      <alignment horizontal="right" vertical="center"/>
    </xf>
    <xf numFmtId="4" fontId="48" fillId="0" borderId="27" xfId="61" applyNumberFormat="1" applyFont="1" applyBorder="1" applyAlignment="1">
      <alignment horizontal="right" vertical="center"/>
    </xf>
    <xf numFmtId="4" fontId="20" fillId="0" borderId="0" xfId="61" applyNumberFormat="1" applyFont="1" applyBorder="1" applyAlignment="1">
      <alignment horizontal="center" vertical="center"/>
    </xf>
    <xf numFmtId="4" fontId="20" fillId="0" borderId="0" xfId="61" applyNumberFormat="1" applyFont="1" applyBorder="1" applyAlignment="1">
      <alignment horizontal="left" vertical="center"/>
    </xf>
    <xf numFmtId="4" fontId="20" fillId="0" borderId="18" xfId="61" applyNumberFormat="1" applyFont="1" applyBorder="1" applyAlignment="1">
      <alignment horizontal="right" vertical="center"/>
    </xf>
    <xf numFmtId="4" fontId="16" fillId="0" borderId="32" xfId="61" applyNumberFormat="1" applyFont="1" applyBorder="1" applyAlignment="1">
      <alignment vertical="center"/>
    </xf>
    <xf numFmtId="4" fontId="70" fillId="0" borderId="33" xfId="61" applyNumberFormat="1" applyFont="1" applyBorder="1" applyAlignment="1">
      <alignment horizontal="right" vertical="center"/>
    </xf>
    <xf numFmtId="0" fontId="72" fillId="0" borderId="0" xfId="61" applyFont="1" applyAlignment="1">
      <alignment vertical="center"/>
    </xf>
    <xf numFmtId="0" fontId="72" fillId="0" borderId="0" xfId="61" applyFont="1" applyAlignment="1">
      <alignment vertical="center" wrapText="1"/>
    </xf>
    <xf numFmtId="4" fontId="72" fillId="0" borderId="0" xfId="61" applyNumberFormat="1" applyFont="1" applyAlignment="1">
      <alignment vertical="center"/>
    </xf>
    <xf numFmtId="0" fontId="73" fillId="0" borderId="0" xfId="61" applyFont="1" applyAlignment="1">
      <alignment vertical="center"/>
    </xf>
    <xf numFmtId="0" fontId="24" fillId="0" borderId="0" xfId="61" applyFont="1" applyAlignment="1">
      <alignment horizontal="center" vertical="center"/>
    </xf>
    <xf numFmtId="0" fontId="24" fillId="0" borderId="0" xfId="61" applyFont="1" applyAlignment="1">
      <alignment horizontal="left" vertical="center"/>
    </xf>
    <xf numFmtId="0" fontId="16" fillId="0" borderId="58" xfId="61" applyFont="1" applyBorder="1" applyAlignment="1">
      <alignment horizontal="center" vertical="center" wrapText="1"/>
    </xf>
    <xf numFmtId="0" fontId="16" fillId="0" borderId="59" xfId="61" applyFont="1" applyBorder="1" applyAlignment="1">
      <alignment horizontal="center" vertical="center" wrapText="1"/>
    </xf>
    <xf numFmtId="4" fontId="16" fillId="0" borderId="59" xfId="61" applyNumberFormat="1" applyFont="1" applyBorder="1" applyAlignment="1">
      <alignment horizontal="center" vertical="center" wrapText="1"/>
    </xf>
    <xf numFmtId="4" fontId="16" fillId="0" borderId="16" xfId="61" applyNumberFormat="1" applyFont="1" applyBorder="1" applyAlignment="1">
      <alignment horizontal="center" vertical="center" wrapText="1"/>
    </xf>
    <xf numFmtId="0" fontId="16" fillId="0" borderId="2" xfId="61" applyFont="1" applyBorder="1" applyAlignment="1"/>
    <xf numFmtId="0" fontId="20" fillId="0" borderId="62" xfId="61" applyFont="1" applyBorder="1" applyAlignment="1">
      <alignment vertical="center" wrapText="1"/>
    </xf>
    <xf numFmtId="4" fontId="20" fillId="0" borderId="62" xfId="61" applyNumberFormat="1" applyFont="1" applyBorder="1" applyAlignment="1">
      <alignment vertical="center"/>
    </xf>
    <xf numFmtId="0" fontId="20" fillId="0" borderId="62" xfId="61" applyFont="1" applyBorder="1" applyAlignment="1">
      <alignment vertical="center"/>
    </xf>
    <xf numFmtId="0" fontId="48" fillId="0" borderId="62" xfId="61" applyFont="1" applyBorder="1" applyAlignment="1">
      <alignment horizontal="right" vertical="center"/>
    </xf>
    <xf numFmtId="0" fontId="20" fillId="0" borderId="62" xfId="61" applyFont="1" applyBorder="1" applyAlignment="1">
      <alignment horizontal="center" vertical="center"/>
    </xf>
    <xf numFmtId="0" fontId="20" fillId="0" borderId="61" xfId="61" applyFont="1" applyBorder="1" applyAlignment="1">
      <alignment horizontal="left"/>
    </xf>
    <xf numFmtId="0" fontId="48" fillId="0" borderId="65" xfId="61" applyFont="1" applyFill="1" applyBorder="1" applyAlignment="1">
      <alignment horizontal="center" vertical="center"/>
    </xf>
    <xf numFmtId="0" fontId="20" fillId="0" borderId="10" xfId="61" applyNumberFormat="1" applyFont="1" applyBorder="1" applyAlignment="1">
      <alignment vertical="center" wrapText="1"/>
    </xf>
    <xf numFmtId="4" fontId="20" fillId="0" borderId="10" xfId="61" applyNumberFormat="1" applyFont="1" applyBorder="1" applyAlignment="1">
      <alignment vertical="center"/>
    </xf>
    <xf numFmtId="4" fontId="48" fillId="0" borderId="10" xfId="61" applyNumberFormat="1" applyFont="1" applyFill="1" applyBorder="1" applyAlignment="1">
      <alignment horizontal="right" vertical="center"/>
    </xf>
    <xf numFmtId="4" fontId="20" fillId="0" borderId="13" xfId="61" applyNumberFormat="1" applyFont="1" applyBorder="1" applyAlignment="1">
      <alignment horizontal="center" vertical="center" wrapText="1"/>
    </xf>
    <xf numFmtId="0" fontId="20" fillId="0" borderId="24" xfId="61" applyFont="1" applyFill="1" applyBorder="1" applyAlignment="1">
      <alignment horizontal="justify" vertical="center" wrapText="1"/>
    </xf>
    <xf numFmtId="0" fontId="48" fillId="0" borderId="26" xfId="61" applyFont="1" applyFill="1" applyBorder="1" applyAlignment="1">
      <alignment horizontal="center" vertical="center"/>
    </xf>
    <xf numFmtId="0" fontId="20" fillId="0" borderId="18" xfId="61" applyNumberFormat="1" applyFont="1" applyBorder="1" applyAlignment="1">
      <alignment vertical="center" wrapText="1"/>
    </xf>
    <xf numFmtId="4" fontId="20" fillId="0" borderId="18" xfId="61" applyNumberFormat="1" applyFont="1" applyBorder="1" applyAlignment="1">
      <alignment vertical="center"/>
    </xf>
    <xf numFmtId="4" fontId="48" fillId="0" borderId="18" xfId="61" applyNumberFormat="1" applyFont="1" applyFill="1" applyBorder="1" applyAlignment="1">
      <alignment horizontal="right" vertical="center"/>
    </xf>
    <xf numFmtId="4" fontId="20" fillId="0" borderId="18" xfId="61" applyNumberFormat="1" applyFont="1" applyFill="1" applyBorder="1" applyAlignment="1">
      <alignment horizontal="center" vertical="center"/>
    </xf>
    <xf numFmtId="0" fontId="20" fillId="0" borderId="27" xfId="61" applyFont="1" applyFill="1" applyBorder="1" applyAlignment="1">
      <alignment horizontal="justify" vertical="center" wrapText="1"/>
    </xf>
    <xf numFmtId="0" fontId="24" fillId="0" borderId="0" xfId="61" applyFont="1" applyFill="1" applyAlignment="1">
      <alignment vertical="center"/>
    </xf>
    <xf numFmtId="0" fontId="20" fillId="0" borderId="18" xfId="61" applyNumberFormat="1" applyFont="1" applyFill="1" applyBorder="1" applyAlignment="1">
      <alignment vertical="center" wrapText="1"/>
    </xf>
    <xf numFmtId="0" fontId="20" fillId="0" borderId="27" xfId="61" applyNumberFormat="1" applyFont="1" applyFill="1" applyBorder="1" applyAlignment="1">
      <alignment horizontal="justify" vertical="center" wrapText="1"/>
    </xf>
    <xf numFmtId="4" fontId="16" fillId="0" borderId="32" xfId="61" applyNumberFormat="1" applyFont="1" applyBorder="1" applyAlignment="1">
      <alignment horizontal="right" vertical="center"/>
    </xf>
    <xf numFmtId="4" fontId="70" fillId="0" borderId="79" xfId="61" applyNumberFormat="1" applyFont="1" applyBorder="1" applyAlignment="1">
      <alignment horizontal="right" vertical="center"/>
    </xf>
    <xf numFmtId="4" fontId="20" fillId="0" borderId="32" xfId="61" applyNumberFormat="1" applyFont="1" applyBorder="1" applyAlignment="1">
      <alignment horizontal="center" vertical="center"/>
    </xf>
    <xf numFmtId="4" fontId="20" fillId="0" borderId="33" xfId="61" applyNumberFormat="1" applyFont="1" applyBorder="1" applyAlignment="1">
      <alignment horizontal="justify" vertical="center"/>
    </xf>
    <xf numFmtId="0" fontId="16" fillId="0" borderId="62" xfId="61" applyFont="1" applyBorder="1" applyAlignment="1">
      <alignment vertical="center" wrapText="1"/>
    </xf>
    <xf numFmtId="4" fontId="16" fillId="0" borderId="62" xfId="61" applyNumberFormat="1" applyFont="1" applyBorder="1" applyAlignment="1">
      <alignment vertical="center"/>
    </xf>
    <xf numFmtId="0" fontId="16" fillId="0" borderId="62" xfId="61" applyFont="1" applyBorder="1" applyAlignment="1">
      <alignment vertical="center"/>
    </xf>
    <xf numFmtId="0" fontId="20" fillId="0" borderId="61" xfId="61" applyFont="1" applyBorder="1" applyAlignment="1">
      <alignment horizontal="justify" vertical="center"/>
    </xf>
    <xf numFmtId="0" fontId="48" fillId="0" borderId="65" xfId="61" applyFont="1" applyFill="1" applyBorder="1" applyAlignment="1">
      <alignment horizontal="center" vertical="center" wrapText="1"/>
    </xf>
    <xf numFmtId="4" fontId="20" fillId="0" borderId="18" xfId="61" applyNumberFormat="1" applyFont="1" applyBorder="1" applyAlignment="1">
      <alignment horizontal="center" vertical="center"/>
    </xf>
    <xf numFmtId="4" fontId="20" fillId="0" borderId="32" xfId="61" applyNumberFormat="1" applyFont="1" applyFill="1" applyBorder="1" applyAlignment="1">
      <alignment horizontal="center" vertical="center"/>
    </xf>
    <xf numFmtId="0" fontId="16" fillId="32" borderId="62" xfId="61" applyFont="1" applyFill="1" applyBorder="1" applyAlignment="1">
      <alignment vertical="center" wrapText="1"/>
    </xf>
    <xf numFmtId="0" fontId="20" fillId="0" borderId="62" xfId="61" applyFont="1" applyFill="1" applyBorder="1" applyAlignment="1">
      <alignment horizontal="center" vertical="center"/>
    </xf>
    <xf numFmtId="0" fontId="20" fillId="0" borderId="24" xfId="61" applyNumberFormat="1" applyFont="1" applyFill="1" applyBorder="1" applyAlignment="1">
      <alignment horizontal="justify" vertical="center" wrapText="1"/>
    </xf>
    <xf numFmtId="4" fontId="16" fillId="32" borderId="32" xfId="61" applyNumberFormat="1" applyFont="1" applyFill="1" applyBorder="1" applyAlignment="1">
      <alignment horizontal="right" vertical="center"/>
    </xf>
    <xf numFmtId="4" fontId="70" fillId="0" borderId="32" xfId="61" applyNumberFormat="1" applyFont="1" applyBorder="1" applyAlignment="1">
      <alignment horizontal="right" vertical="center"/>
    </xf>
    <xf numFmtId="0" fontId="48" fillId="0" borderId="51" xfId="61" applyFont="1" applyFill="1" applyBorder="1" applyAlignment="1">
      <alignment horizontal="center" vertical="center" wrapText="1"/>
    </xf>
    <xf numFmtId="0" fontId="20" fillId="0" borderId="54" xfId="61" applyNumberFormat="1" applyFont="1" applyBorder="1" applyAlignment="1">
      <alignment vertical="center" wrapText="1"/>
    </xf>
    <xf numFmtId="4" fontId="20" fillId="0" borderId="54" xfId="61" applyNumberFormat="1" applyFont="1" applyBorder="1" applyAlignment="1">
      <alignment vertical="center"/>
    </xf>
    <xf numFmtId="4" fontId="48" fillId="0" borderId="54" xfId="61" applyNumberFormat="1" applyFont="1" applyFill="1" applyBorder="1" applyAlignment="1">
      <alignment horizontal="right" vertical="center"/>
    </xf>
    <xf numFmtId="0" fontId="20" fillId="0" borderId="77" xfId="61" applyFont="1" applyBorder="1" applyAlignment="1">
      <alignment horizontal="center" vertical="center"/>
    </xf>
    <xf numFmtId="0" fontId="20" fillId="0" borderId="53" xfId="61" applyFont="1" applyFill="1" applyBorder="1" applyAlignment="1">
      <alignment horizontal="justify" vertical="center" wrapText="1"/>
    </xf>
    <xf numFmtId="0" fontId="20" fillId="0" borderId="18" xfId="61" applyFont="1" applyBorder="1" applyAlignment="1">
      <alignment horizontal="center" vertical="center"/>
    </xf>
    <xf numFmtId="0" fontId="20" fillId="0" borderId="0" xfId="1" applyFont="1"/>
    <xf numFmtId="0" fontId="20" fillId="0" borderId="0" xfId="1" applyFont="1" applyAlignment="1">
      <alignment vertical="center"/>
    </xf>
    <xf numFmtId="0" fontId="20" fillId="0" borderId="0" xfId="1" applyFont="1" applyAlignment="1">
      <alignment vertical="center" wrapText="1"/>
    </xf>
    <xf numFmtId="4" fontId="20" fillId="0" borderId="0" xfId="1" applyNumberFormat="1" applyFont="1" applyAlignment="1">
      <alignment vertical="center"/>
    </xf>
    <xf numFmtId="0" fontId="48" fillId="0" borderId="0" xfId="1" applyFont="1" applyAlignment="1">
      <alignment vertical="center"/>
    </xf>
    <xf numFmtId="0" fontId="20" fillId="0" borderId="0" xfId="1" applyFont="1" applyAlignment="1">
      <alignment horizontal="center" vertical="center"/>
    </xf>
    <xf numFmtId="0" fontId="20" fillId="0" borderId="0" xfId="1" applyFont="1" applyAlignment="1">
      <alignment horizontal="left" vertical="center"/>
    </xf>
    <xf numFmtId="0" fontId="16" fillId="0" borderId="0" xfId="1" applyFont="1" applyAlignment="1">
      <alignment vertical="center"/>
    </xf>
    <xf numFmtId="0" fontId="16" fillId="0" borderId="0" xfId="1" applyFont="1" applyAlignment="1">
      <alignment horizontal="right"/>
    </xf>
    <xf numFmtId="4" fontId="16" fillId="0" borderId="54" xfId="1" applyNumberFormat="1" applyFont="1" applyBorder="1" applyAlignment="1">
      <alignment horizontal="center" vertical="center" wrapText="1"/>
    </xf>
    <xf numFmtId="4" fontId="16" fillId="0" borderId="53" xfId="1" applyNumberFormat="1" applyFont="1" applyBorder="1" applyAlignment="1">
      <alignment horizontal="center" vertical="center" wrapText="1"/>
    </xf>
    <xf numFmtId="4" fontId="20" fillId="0" borderId="0" xfId="1" applyNumberFormat="1" applyFont="1" applyBorder="1" applyAlignment="1">
      <alignment horizontal="center" vertical="center" wrapText="1"/>
    </xf>
    <xf numFmtId="4" fontId="20" fillId="0" borderId="0" xfId="1" applyNumberFormat="1" applyFont="1" applyBorder="1" applyAlignment="1">
      <alignment horizontal="left" vertical="center" wrapText="1"/>
    </xf>
    <xf numFmtId="4" fontId="20" fillId="32" borderId="18" xfId="1" applyNumberFormat="1" applyFont="1" applyFill="1" applyBorder="1" applyAlignment="1">
      <alignment horizontal="right" vertical="center"/>
    </xf>
    <xf numFmtId="4" fontId="48" fillId="0" borderId="27" xfId="1" applyNumberFormat="1" applyFont="1" applyBorder="1" applyAlignment="1">
      <alignment horizontal="right" vertical="center"/>
    </xf>
    <xf numFmtId="4" fontId="20" fillId="0" borderId="0" xfId="1" applyNumberFormat="1" applyFont="1" applyBorder="1" applyAlignment="1">
      <alignment horizontal="center" vertical="center"/>
    </xf>
    <xf numFmtId="4" fontId="20" fillId="0" borderId="0" xfId="1" applyNumberFormat="1" applyFont="1" applyBorder="1" applyAlignment="1">
      <alignment horizontal="left" vertical="center"/>
    </xf>
    <xf numFmtId="4" fontId="20" fillId="0" borderId="18" xfId="1" applyNumberFormat="1" applyFont="1" applyBorder="1" applyAlignment="1">
      <alignment horizontal="right" vertical="center"/>
    </xf>
    <xf numFmtId="4" fontId="16" fillId="0" borderId="32" xfId="1" applyNumberFormat="1" applyFont="1" applyBorder="1" applyAlignment="1">
      <alignment vertical="center"/>
    </xf>
    <xf numFmtId="4" fontId="70" fillId="0" borderId="33" xfId="1" applyNumberFormat="1" applyFont="1" applyBorder="1" applyAlignment="1">
      <alignment horizontal="right" vertical="center"/>
    </xf>
    <xf numFmtId="0" fontId="72" fillId="0" borderId="0" xfId="1" applyFont="1" applyAlignment="1">
      <alignment vertical="center"/>
    </xf>
    <xf numFmtId="0" fontId="72" fillId="0" borderId="0" xfId="1" applyFont="1" applyAlignment="1">
      <alignment vertical="center" wrapText="1"/>
    </xf>
    <xf numFmtId="4" fontId="72" fillId="0" borderId="0" xfId="1" applyNumberFormat="1" applyFont="1" applyAlignment="1">
      <alignment vertical="center"/>
    </xf>
    <xf numFmtId="0" fontId="73" fillId="0" borderId="0" xfId="1" applyFont="1" applyAlignment="1">
      <alignment vertical="center"/>
    </xf>
    <xf numFmtId="0" fontId="24" fillId="0" borderId="0" xfId="1" applyFont="1" applyAlignment="1">
      <alignment horizontal="center" vertical="center"/>
    </xf>
    <xf numFmtId="0" fontId="24" fillId="0" borderId="0" xfId="1" applyFont="1" applyAlignment="1">
      <alignment horizontal="left" vertical="center"/>
    </xf>
    <xf numFmtId="0" fontId="16" fillId="0" borderId="58" xfId="1" applyFont="1" applyBorder="1" applyAlignment="1">
      <alignment horizontal="center" vertical="center" wrapText="1"/>
    </xf>
    <xf numFmtId="0" fontId="16" fillId="0" borderId="59" xfId="1" applyFont="1" applyBorder="1" applyAlignment="1">
      <alignment horizontal="center" vertical="center" wrapText="1"/>
    </xf>
    <xf numFmtId="4" fontId="16" fillId="0" borderId="59" xfId="1" applyNumberFormat="1" applyFont="1" applyBorder="1" applyAlignment="1">
      <alignment horizontal="center" vertical="center" wrapText="1"/>
    </xf>
    <xf numFmtId="4" fontId="16" fillId="0" borderId="16" xfId="1" applyNumberFormat="1" applyFont="1" applyBorder="1" applyAlignment="1">
      <alignment horizontal="center" vertical="center" wrapText="1"/>
    </xf>
    <xf numFmtId="0" fontId="16" fillId="0" borderId="2" xfId="1" applyFont="1" applyBorder="1" applyAlignment="1"/>
    <xf numFmtId="0" fontId="20" fillId="0" borderId="62" xfId="1" applyFont="1" applyBorder="1" applyAlignment="1">
      <alignment vertical="center" wrapText="1"/>
    </xf>
    <xf numFmtId="4" fontId="20" fillId="0" borderId="62" xfId="1" applyNumberFormat="1" applyFont="1" applyBorder="1" applyAlignment="1">
      <alignment vertical="center"/>
    </xf>
    <xf numFmtId="0" fontId="20" fillId="0" borderId="62" xfId="1" applyFont="1" applyBorder="1" applyAlignment="1">
      <alignment vertical="center"/>
    </xf>
    <xf numFmtId="0" fontId="48" fillId="0" borderId="62" xfId="1" applyFont="1" applyBorder="1" applyAlignment="1">
      <alignment horizontal="right" vertical="center"/>
    </xf>
    <xf numFmtId="0" fontId="20" fillId="0" borderId="62" xfId="1" applyFont="1" applyBorder="1" applyAlignment="1">
      <alignment horizontal="center" vertical="center"/>
    </xf>
    <xf numFmtId="0" fontId="20" fillId="0" borderId="61" xfId="1" applyFont="1" applyBorder="1" applyAlignment="1">
      <alignment horizontal="left"/>
    </xf>
    <xf numFmtId="0" fontId="20" fillId="0" borderId="0" xfId="1" applyFont="1" applyFill="1" applyAlignment="1">
      <alignment vertical="center"/>
    </xf>
    <xf numFmtId="0" fontId="48" fillId="0" borderId="65" xfId="1" applyFont="1" applyFill="1" applyBorder="1" applyAlignment="1">
      <alignment horizontal="center" vertical="center"/>
    </xf>
    <xf numFmtId="0" fontId="20" fillId="0" borderId="10" xfId="1" applyFont="1" applyBorder="1" applyAlignment="1">
      <alignment vertical="center" wrapText="1"/>
    </xf>
    <xf numFmtId="4" fontId="20" fillId="0" borderId="10" xfId="1" applyNumberFormat="1" applyFont="1" applyBorder="1" applyAlignment="1">
      <alignment vertical="center"/>
    </xf>
    <xf numFmtId="4" fontId="48" fillId="0" borderId="18" xfId="1" applyNumberFormat="1" applyFont="1" applyFill="1" applyBorder="1" applyAlignment="1">
      <alignment horizontal="right" vertical="center"/>
    </xf>
    <xf numFmtId="4" fontId="20" fillId="0" borderId="10" xfId="1" applyNumberFormat="1" applyFont="1" applyBorder="1" applyAlignment="1">
      <alignment horizontal="center" vertical="center" wrapText="1"/>
    </xf>
    <xf numFmtId="0" fontId="20" fillId="0" borderId="24" xfId="1" applyNumberFormat="1" applyFont="1" applyFill="1" applyBorder="1" applyAlignment="1">
      <alignment horizontal="justify" vertical="center" wrapText="1"/>
    </xf>
    <xf numFmtId="0" fontId="74" fillId="0" borderId="0" xfId="1" applyFont="1" applyFill="1" applyBorder="1" applyAlignment="1">
      <alignment vertical="center"/>
    </xf>
    <xf numFmtId="2" fontId="20" fillId="0" borderId="0" xfId="1" applyNumberFormat="1" applyFont="1" applyFill="1" applyBorder="1" applyAlignment="1">
      <alignment horizontal="justify" vertical="center" wrapText="1"/>
    </xf>
    <xf numFmtId="0" fontId="48" fillId="0" borderId="26" xfId="1" applyFont="1" applyFill="1" applyBorder="1" applyAlignment="1">
      <alignment horizontal="center" vertical="center"/>
    </xf>
    <xf numFmtId="0" fontId="20" fillId="0" borderId="18" xfId="1" applyFont="1" applyBorder="1" applyAlignment="1">
      <alignment vertical="center" wrapText="1"/>
    </xf>
    <xf numFmtId="4" fontId="20" fillId="0" borderId="18" xfId="1" applyNumberFormat="1" applyFont="1" applyBorder="1" applyAlignment="1">
      <alignment vertical="center"/>
    </xf>
    <xf numFmtId="4" fontId="20" fillId="0" borderId="18" xfId="1" applyNumberFormat="1" applyFont="1" applyFill="1" applyBorder="1" applyAlignment="1">
      <alignment horizontal="center" vertical="center"/>
    </xf>
    <xf numFmtId="0" fontId="20" fillId="0" borderId="0" xfId="1" applyFont="1" applyFill="1" applyBorder="1" applyAlignment="1">
      <alignment horizontal="justify" vertical="center" wrapText="1"/>
    </xf>
    <xf numFmtId="0" fontId="20" fillId="0" borderId="0" xfId="1" applyFont="1" applyFill="1" applyBorder="1" applyAlignment="1">
      <alignment vertical="center"/>
    </xf>
    <xf numFmtId="0" fontId="53" fillId="0" borderId="27" xfId="1" applyFont="1" applyFill="1" applyBorder="1" applyAlignment="1">
      <alignment horizontal="justify" vertical="center" wrapText="1"/>
    </xf>
    <xf numFmtId="0" fontId="24" fillId="0" borderId="0" xfId="1" applyFont="1" applyFill="1" applyAlignment="1">
      <alignment vertical="center"/>
    </xf>
    <xf numFmtId="0" fontId="20" fillId="0" borderId="27" xfId="1" applyFont="1" applyFill="1" applyBorder="1" applyAlignment="1">
      <alignment horizontal="justify" vertical="center" wrapText="1"/>
    </xf>
    <xf numFmtId="1" fontId="24" fillId="0" borderId="0" xfId="1" applyNumberFormat="1" applyFont="1" applyFill="1" applyAlignment="1">
      <alignment vertical="center"/>
    </xf>
    <xf numFmtId="0" fontId="20" fillId="0" borderId="27" xfId="1" applyNumberFormat="1" applyFont="1" applyFill="1" applyBorder="1" applyAlignment="1">
      <alignment horizontal="justify" vertical="center" wrapText="1"/>
    </xf>
    <xf numFmtId="0" fontId="53" fillId="0" borderId="18" xfId="1" applyFont="1" applyFill="1" applyBorder="1" applyAlignment="1">
      <alignment vertical="center" wrapText="1"/>
    </xf>
    <xf numFmtId="0" fontId="20" fillId="0" borderId="18" xfId="1" applyFont="1" applyFill="1" applyBorder="1" applyAlignment="1">
      <alignment vertical="center" wrapText="1"/>
    </xf>
    <xf numFmtId="4" fontId="20" fillId="0" borderId="18" xfId="1" applyNumberFormat="1" applyFont="1" applyFill="1" applyBorder="1" applyAlignment="1">
      <alignment vertical="center"/>
    </xf>
    <xf numFmtId="4" fontId="16" fillId="0" borderId="32" xfId="1" applyNumberFormat="1" applyFont="1" applyBorder="1" applyAlignment="1">
      <alignment horizontal="right" vertical="center"/>
    </xf>
    <xf numFmtId="4" fontId="70" fillId="0" borderId="79" xfId="1" applyNumberFormat="1" applyFont="1" applyBorder="1" applyAlignment="1">
      <alignment horizontal="right" vertical="center"/>
    </xf>
    <xf numFmtId="4" fontId="20" fillId="0" borderId="32" xfId="1" applyNumberFormat="1" applyFont="1" applyBorder="1" applyAlignment="1">
      <alignment horizontal="center" vertical="center"/>
    </xf>
    <xf numFmtId="4" fontId="20" fillId="0" borderId="33" xfId="1" applyNumberFormat="1" applyFont="1" applyBorder="1" applyAlignment="1">
      <alignment horizontal="justify" vertical="center"/>
    </xf>
    <xf numFmtId="0" fontId="16" fillId="32" borderId="62" xfId="1" applyFont="1" applyFill="1" applyBorder="1" applyAlignment="1">
      <alignment vertical="center" wrapText="1"/>
    </xf>
    <xf numFmtId="4" fontId="16" fillId="0" borderId="62" xfId="1" applyNumberFormat="1" applyFont="1" applyBorder="1" applyAlignment="1">
      <alignment vertical="center"/>
    </xf>
    <xf numFmtId="0" fontId="16" fillId="0" borderId="62" xfId="1" applyFont="1" applyBorder="1" applyAlignment="1">
      <alignment vertical="center"/>
    </xf>
    <xf numFmtId="0" fontId="20" fillId="0" borderId="62" xfId="1" applyFont="1" applyFill="1" applyBorder="1" applyAlignment="1">
      <alignment horizontal="center" vertical="center"/>
    </xf>
    <xf numFmtId="0" fontId="20" fillId="0" borderId="61" xfId="1" applyFont="1" applyBorder="1" applyAlignment="1">
      <alignment horizontal="justify" vertical="center"/>
    </xf>
    <xf numFmtId="0" fontId="48" fillId="0" borderId="65" xfId="1" applyFont="1" applyFill="1" applyBorder="1" applyAlignment="1">
      <alignment horizontal="center" vertical="center" wrapText="1"/>
    </xf>
    <xf numFmtId="4" fontId="20" fillId="0" borderId="18" xfId="1" applyNumberFormat="1" applyFont="1" applyBorder="1" applyAlignment="1">
      <alignment horizontal="center" vertical="center"/>
    </xf>
    <xf numFmtId="4" fontId="16" fillId="32" borderId="32" xfId="1" applyNumberFormat="1" applyFont="1" applyFill="1" applyBorder="1" applyAlignment="1">
      <alignment horizontal="right" vertical="center"/>
    </xf>
    <xf numFmtId="4" fontId="70" fillId="0" borderId="32" xfId="1" applyNumberFormat="1" applyFont="1" applyBorder="1" applyAlignment="1">
      <alignment horizontal="right" vertical="center"/>
    </xf>
    <xf numFmtId="4" fontId="20" fillId="0" borderId="10" xfId="1" applyNumberFormat="1" applyFont="1" applyBorder="1" applyAlignment="1">
      <alignment horizontal="center" vertical="center"/>
    </xf>
    <xf numFmtId="4" fontId="24" fillId="0" borderId="0" xfId="1" applyNumberFormat="1" applyFont="1" applyAlignment="1">
      <alignment vertical="center"/>
    </xf>
    <xf numFmtId="4" fontId="24" fillId="0" borderId="0" xfId="1" applyNumberFormat="1" applyFont="1" applyAlignment="1">
      <alignment vertical="center" wrapText="1"/>
    </xf>
    <xf numFmtId="4" fontId="75" fillId="0" borderId="0" xfId="1" applyNumberFormat="1" applyFont="1" applyAlignment="1">
      <alignment vertical="center"/>
    </xf>
    <xf numFmtId="4" fontId="24" fillId="0" borderId="0" xfId="1" applyNumberFormat="1" applyFont="1" applyAlignment="1">
      <alignment horizontal="center" vertical="center"/>
    </xf>
    <xf numFmtId="4" fontId="24" fillId="0" borderId="0" xfId="1" applyNumberFormat="1" applyFont="1" applyAlignment="1">
      <alignment horizontal="left" vertical="center"/>
    </xf>
    <xf numFmtId="0" fontId="74" fillId="0" borderId="0" xfId="1" applyFont="1" applyAlignment="1">
      <alignment vertical="center"/>
    </xf>
    <xf numFmtId="0" fontId="74" fillId="0" borderId="0" xfId="1" applyFont="1"/>
    <xf numFmtId="4" fontId="16" fillId="0" borderId="32" xfId="1" applyNumberFormat="1" applyFont="1" applyFill="1" applyBorder="1" applyAlignment="1">
      <alignment vertical="center"/>
    </xf>
    <xf numFmtId="0" fontId="20" fillId="0" borderId="0" xfId="1" applyFont="1" applyFill="1" applyAlignment="1">
      <alignment vertical="center" wrapText="1"/>
    </xf>
    <xf numFmtId="4" fontId="20" fillId="0" borderId="10" xfId="1" applyNumberFormat="1" applyFont="1" applyBorder="1" applyAlignment="1">
      <alignment vertical="center" wrapText="1"/>
    </xf>
    <xf numFmtId="4" fontId="48" fillId="0" borderId="10" xfId="1" applyNumberFormat="1" applyFont="1" applyFill="1" applyBorder="1" applyAlignment="1">
      <alignment horizontal="right" vertical="center" wrapText="1"/>
    </xf>
    <xf numFmtId="0" fontId="20" fillId="0" borderId="24" xfId="1" applyFont="1" applyFill="1" applyBorder="1" applyAlignment="1">
      <alignment horizontal="justify" vertical="center" wrapText="1"/>
    </xf>
    <xf numFmtId="0" fontId="48" fillId="0" borderId="26" xfId="1" applyFont="1" applyFill="1" applyBorder="1" applyAlignment="1">
      <alignment horizontal="center" vertical="center" wrapText="1"/>
    </xf>
    <xf numFmtId="4" fontId="20" fillId="0" borderId="18" xfId="1" applyNumberFormat="1" applyFont="1" applyBorder="1" applyAlignment="1">
      <alignment vertical="center" wrapText="1"/>
    </xf>
    <xf numFmtId="4" fontId="48" fillId="0" borderId="18" xfId="1" applyNumberFormat="1" applyFont="1" applyFill="1" applyBorder="1" applyAlignment="1">
      <alignment horizontal="right" vertical="center" wrapText="1"/>
    </xf>
    <xf numFmtId="4" fontId="20" fillId="0" borderId="18" xfId="1" applyNumberFormat="1" applyFont="1" applyFill="1" applyBorder="1" applyAlignment="1">
      <alignment horizontal="center" vertical="center" wrapText="1"/>
    </xf>
    <xf numFmtId="0" fontId="24" fillId="0" borderId="0" xfId="1" applyFont="1" applyFill="1" applyAlignment="1">
      <alignment vertical="center" wrapText="1"/>
    </xf>
    <xf numFmtId="0" fontId="20" fillId="33" borderId="18" xfId="1" applyFont="1" applyFill="1" applyBorder="1" applyAlignment="1">
      <alignment vertical="center" wrapText="1"/>
    </xf>
    <xf numFmtId="4" fontId="53" fillId="0" borderId="18" xfId="1" applyNumberFormat="1" applyFont="1" applyFill="1" applyBorder="1" applyAlignment="1">
      <alignment vertical="center" wrapText="1"/>
    </xf>
    <xf numFmtId="4" fontId="20" fillId="0" borderId="18" xfId="1" applyNumberFormat="1" applyFont="1" applyFill="1" applyBorder="1" applyAlignment="1">
      <alignment vertical="center" wrapText="1"/>
    </xf>
    <xf numFmtId="0" fontId="16" fillId="0" borderId="0" xfId="1" applyFont="1" applyAlignment="1">
      <alignment vertical="center" wrapText="1"/>
    </xf>
    <xf numFmtId="4" fontId="16" fillId="0" borderId="32" xfId="1" applyNumberFormat="1" applyFont="1" applyBorder="1" applyAlignment="1">
      <alignment horizontal="right" vertical="center" wrapText="1"/>
    </xf>
    <xf numFmtId="4" fontId="70" fillId="0" borderId="79" xfId="1" applyNumberFormat="1" applyFont="1" applyBorder="1" applyAlignment="1">
      <alignment horizontal="right" vertical="center" wrapText="1"/>
    </xf>
    <xf numFmtId="4" fontId="20" fillId="0" borderId="32" xfId="1" applyNumberFormat="1" applyFont="1" applyBorder="1" applyAlignment="1">
      <alignment horizontal="center" vertical="center" wrapText="1"/>
    </xf>
    <xf numFmtId="4" fontId="20" fillId="0" borderId="33" xfId="1" applyNumberFormat="1" applyFont="1" applyBorder="1" applyAlignment="1">
      <alignment horizontal="justify" vertical="center" wrapText="1"/>
    </xf>
    <xf numFmtId="0" fontId="16" fillId="0" borderId="62" xfId="1" applyFont="1" applyBorder="1" applyAlignment="1">
      <alignment vertical="center" wrapText="1"/>
    </xf>
    <xf numFmtId="0" fontId="20" fillId="0" borderId="61" xfId="1" applyFont="1" applyBorder="1" applyAlignment="1">
      <alignment horizontal="left" vertical="center"/>
    </xf>
    <xf numFmtId="0" fontId="76" fillId="0" borderId="0" xfId="1" applyFont="1" applyAlignment="1">
      <alignment vertical="center"/>
    </xf>
    <xf numFmtId="0" fontId="20" fillId="0" borderId="54" xfId="1" applyFont="1" applyFill="1" applyBorder="1" applyAlignment="1">
      <alignment vertical="center" wrapText="1"/>
    </xf>
    <xf numFmtId="4" fontId="20" fillId="0" borderId="10" xfId="1" applyNumberFormat="1" applyFont="1" applyFill="1" applyBorder="1" applyAlignment="1">
      <alignment horizontal="center" vertical="center" wrapText="1"/>
    </xf>
    <xf numFmtId="0" fontId="22" fillId="0" borderId="0" xfId="1" applyFont="1" applyFill="1" applyAlignment="1">
      <alignment vertical="center" wrapText="1"/>
    </xf>
    <xf numFmtId="4" fontId="20" fillId="0" borderId="32" xfId="1" applyNumberFormat="1" applyFont="1" applyFill="1" applyBorder="1" applyAlignment="1">
      <alignment horizontal="center" vertical="center" wrapText="1"/>
    </xf>
    <xf numFmtId="4" fontId="20" fillId="0" borderId="18" xfId="1" applyNumberFormat="1" applyFont="1" applyBorder="1" applyAlignment="1">
      <alignment horizontal="center" vertical="center" wrapText="1"/>
    </xf>
    <xf numFmtId="4" fontId="16" fillId="32" borderId="32" xfId="1" applyNumberFormat="1" applyFont="1" applyFill="1" applyBorder="1" applyAlignment="1">
      <alignment horizontal="right" vertical="center" wrapText="1"/>
    </xf>
    <xf numFmtId="4" fontId="70" fillId="0" borderId="32" xfId="1" applyNumberFormat="1" applyFont="1" applyBorder="1" applyAlignment="1">
      <alignment horizontal="right" vertical="center" wrapText="1"/>
    </xf>
    <xf numFmtId="0" fontId="20" fillId="0" borderId="27" xfId="6" applyNumberFormat="1" applyFont="1" applyFill="1" applyBorder="1" applyAlignment="1">
      <alignment horizontal="justify" vertical="center" wrapText="1"/>
    </xf>
    <xf numFmtId="0" fontId="20" fillId="0" borderId="6" xfId="1" applyFont="1" applyFill="1" applyBorder="1" applyAlignment="1">
      <alignment horizontal="justify" vertical="center" wrapText="1"/>
    </xf>
    <xf numFmtId="0" fontId="53" fillId="0" borderId="6" xfId="1" applyFont="1" applyBorder="1" applyAlignment="1">
      <alignment vertical="center" wrapText="1"/>
    </xf>
    <xf numFmtId="0" fontId="20" fillId="0" borderId="6" xfId="1" applyFont="1" applyFill="1" applyBorder="1" applyAlignment="1">
      <alignment vertical="center" wrapText="1"/>
    </xf>
    <xf numFmtId="0" fontId="53" fillId="0" borderId="6" xfId="1" applyFont="1" applyFill="1" applyBorder="1" applyAlignment="1">
      <alignment vertical="center" wrapText="1"/>
    </xf>
    <xf numFmtId="0" fontId="24" fillId="0" borderId="6" xfId="1" applyFont="1" applyFill="1" applyBorder="1" applyAlignment="1">
      <alignment vertical="center" wrapText="1"/>
    </xf>
    <xf numFmtId="4" fontId="20" fillId="0" borderId="33" xfId="1" applyNumberFormat="1" applyFont="1" applyBorder="1" applyAlignment="1">
      <alignment horizontal="left" vertical="center"/>
    </xf>
    <xf numFmtId="4" fontId="20" fillId="0" borderId="33" xfId="1" applyNumberFormat="1" applyFont="1" applyBorder="1" applyAlignment="1">
      <alignment horizontal="left" vertical="center" wrapText="1"/>
    </xf>
    <xf numFmtId="0" fontId="20" fillId="0" borderId="11" xfId="1" applyFont="1" applyBorder="1" applyAlignment="1">
      <alignment vertical="center" wrapText="1"/>
    </xf>
    <xf numFmtId="4" fontId="20" fillId="0" borderId="82" xfId="1" applyNumberFormat="1" applyFont="1" applyBorder="1" applyAlignment="1">
      <alignment horizontal="center" vertical="center" wrapText="1"/>
    </xf>
    <xf numFmtId="0" fontId="20" fillId="0" borderId="56" xfId="1" applyFont="1" applyBorder="1" applyAlignment="1">
      <alignment vertical="center" wrapText="1"/>
    </xf>
    <xf numFmtId="4" fontId="20" fillId="0" borderId="80" xfId="1" applyNumberFormat="1" applyFont="1" applyFill="1" applyBorder="1" applyAlignment="1">
      <alignment horizontal="center" vertical="center" wrapText="1"/>
    </xf>
    <xf numFmtId="0" fontId="20" fillId="0" borderId="56" xfId="1" applyFont="1" applyFill="1" applyBorder="1" applyAlignment="1">
      <alignment vertical="center" wrapText="1"/>
    </xf>
    <xf numFmtId="4" fontId="16" fillId="0" borderId="78" xfId="1" applyNumberFormat="1" applyFont="1" applyBorder="1" applyAlignment="1">
      <alignment horizontal="right" vertical="center" wrapText="1"/>
    </xf>
    <xf numFmtId="4" fontId="70" fillId="0" borderId="38" xfId="1" applyNumberFormat="1" applyFont="1" applyBorder="1" applyAlignment="1">
      <alignment horizontal="right" vertical="center" wrapText="1"/>
    </xf>
    <xf numFmtId="0" fontId="20" fillId="0" borderId="26" xfId="1" applyFont="1" applyBorder="1" applyAlignment="1">
      <alignment horizontal="left" vertical="center"/>
    </xf>
    <xf numFmtId="0" fontId="20" fillId="0" borderId="18" xfId="1" applyFont="1" applyBorder="1" applyAlignment="1">
      <alignment horizontal="left" vertical="center" wrapText="1"/>
    </xf>
    <xf numFmtId="0" fontId="48" fillId="0" borderId="51" xfId="1" applyFont="1" applyFill="1" applyBorder="1" applyAlignment="1">
      <alignment horizontal="center" vertical="center" wrapText="1"/>
    </xf>
    <xf numFmtId="0" fontId="20" fillId="0" borderId="52" xfId="1" applyFont="1" applyBorder="1" applyAlignment="1">
      <alignment vertical="center" wrapText="1"/>
    </xf>
    <xf numFmtId="4" fontId="20" fillId="0" borderId="54" xfId="1" applyNumberFormat="1" applyFont="1" applyBorder="1" applyAlignment="1">
      <alignment vertical="center" wrapText="1"/>
    </xf>
    <xf numFmtId="4" fontId="48" fillId="0" borderId="54" xfId="1" applyNumberFormat="1" applyFont="1" applyFill="1" applyBorder="1" applyAlignment="1">
      <alignment horizontal="right" vertical="center" wrapText="1"/>
    </xf>
    <xf numFmtId="4" fontId="20" fillId="0" borderId="54" xfId="1" applyNumberFormat="1" applyFont="1" applyBorder="1" applyAlignment="1">
      <alignment horizontal="center" vertical="center" wrapText="1"/>
    </xf>
    <xf numFmtId="0" fontId="20" fillId="0" borderId="53" xfId="1" applyFont="1" applyFill="1" applyBorder="1" applyAlignment="1">
      <alignment horizontal="justify" vertical="center" wrapText="1"/>
    </xf>
    <xf numFmtId="0" fontId="53" fillId="0" borderId="56" xfId="1" applyFont="1" applyFill="1" applyBorder="1" applyAlignment="1">
      <alignment vertical="center" wrapText="1"/>
    </xf>
    <xf numFmtId="0" fontId="20" fillId="0" borderId="33" xfId="1" applyFont="1" applyFill="1" applyBorder="1" applyAlignment="1">
      <alignment horizontal="justify" vertical="center" wrapText="1"/>
    </xf>
    <xf numFmtId="0" fontId="16" fillId="0" borderId="6" xfId="1" applyFont="1" applyBorder="1" applyAlignment="1"/>
    <xf numFmtId="0" fontId="16" fillId="0" borderId="0" xfId="1" applyFont="1" applyBorder="1" applyAlignment="1">
      <alignment vertical="center" wrapText="1"/>
    </xf>
    <xf numFmtId="4" fontId="16" fillId="0" borderId="0" xfId="1" applyNumberFormat="1" applyFont="1" applyBorder="1" applyAlignment="1">
      <alignment vertical="center"/>
    </xf>
    <xf numFmtId="0" fontId="16" fillId="0" borderId="0" xfId="1" applyFont="1" applyBorder="1" applyAlignment="1">
      <alignment vertical="center"/>
    </xf>
    <xf numFmtId="0" fontId="48" fillId="0" borderId="0" xfId="1" applyFont="1" applyBorder="1" applyAlignment="1">
      <alignment horizontal="right" vertical="center"/>
    </xf>
    <xf numFmtId="0" fontId="20" fillId="0" borderId="0" xfId="1" applyFont="1" applyBorder="1" applyAlignment="1">
      <alignment horizontal="center" vertical="center"/>
    </xf>
    <xf numFmtId="0" fontId="20" fillId="0" borderId="35" xfId="1" applyFont="1" applyFill="1" applyBorder="1" applyAlignment="1">
      <alignment horizontal="justify" vertical="center" wrapText="1"/>
    </xf>
    <xf numFmtId="4" fontId="20" fillId="0" borderId="54" xfId="1" applyNumberFormat="1" applyFont="1" applyFill="1" applyBorder="1" applyAlignment="1">
      <alignment horizontal="center" vertical="center" wrapText="1"/>
    </xf>
    <xf numFmtId="0" fontId="20" fillId="0" borderId="0" xfId="1" applyFont="1" applyFill="1" applyBorder="1" applyAlignment="1">
      <alignment horizontal="center" vertical="center"/>
    </xf>
    <xf numFmtId="0" fontId="20" fillId="0" borderId="52" xfId="1" applyFont="1" applyFill="1" applyBorder="1" applyAlignment="1">
      <alignment vertical="center" wrapText="1"/>
    </xf>
    <xf numFmtId="0" fontId="20" fillId="0" borderId="24" xfId="1" applyFont="1" applyFill="1" applyBorder="1" applyAlignment="1">
      <alignment horizontal="justify" vertical="center" wrapText="1"/>
    </xf>
    <xf numFmtId="4" fontId="16" fillId="0" borderId="32" xfId="1" applyNumberFormat="1" applyFont="1" applyFill="1" applyBorder="1" applyAlignment="1">
      <alignment horizontal="right" vertical="center" wrapText="1"/>
    </xf>
    <xf numFmtId="4" fontId="70" fillId="0" borderId="32" xfId="1" applyNumberFormat="1" applyFont="1" applyFill="1" applyBorder="1" applyAlignment="1">
      <alignment horizontal="right" vertical="center" wrapText="1"/>
    </xf>
    <xf numFmtId="4" fontId="20" fillId="32" borderId="18" xfId="1" applyNumberFormat="1" applyFont="1" applyFill="1" applyBorder="1" applyAlignment="1">
      <alignment horizontal="center" vertical="center" wrapText="1"/>
    </xf>
    <xf numFmtId="0" fontId="20" fillId="32" borderId="27" xfId="1" applyNumberFormat="1" applyFont="1" applyFill="1" applyBorder="1" applyAlignment="1">
      <alignment horizontal="justify" vertical="center" wrapText="1"/>
    </xf>
    <xf numFmtId="0" fontId="20" fillId="32" borderId="27" xfId="1" applyFont="1" applyFill="1" applyBorder="1" applyAlignment="1">
      <alignment horizontal="justify" vertical="center" wrapText="1"/>
    </xf>
    <xf numFmtId="0" fontId="16" fillId="0" borderId="0" xfId="1" applyFont="1" applyFill="1" applyAlignment="1">
      <alignment vertical="center"/>
    </xf>
    <xf numFmtId="4" fontId="16" fillId="0" borderId="54" xfId="1" applyNumberFormat="1" applyFont="1" applyFill="1" applyBorder="1" applyAlignment="1">
      <alignment horizontal="center" vertical="center" wrapText="1"/>
    </xf>
    <xf numFmtId="4" fontId="20" fillId="0" borderId="18" xfId="1" applyNumberFormat="1" applyFont="1" applyFill="1" applyBorder="1" applyAlignment="1">
      <alignment horizontal="right" vertical="center"/>
    </xf>
    <xf numFmtId="0" fontId="20" fillId="0" borderId="26" xfId="1" applyFont="1" applyFill="1" applyBorder="1" applyAlignment="1">
      <alignment horizontal="left" vertical="center"/>
    </xf>
    <xf numFmtId="0" fontId="72" fillId="0" borderId="0" xfId="1" applyFont="1" applyFill="1" applyAlignment="1">
      <alignment vertical="center"/>
    </xf>
    <xf numFmtId="0" fontId="16" fillId="0" borderId="58" xfId="1" applyFont="1" applyFill="1" applyBorder="1" applyAlignment="1">
      <alignment horizontal="center" vertical="center" wrapText="1"/>
    </xf>
    <xf numFmtId="4" fontId="16" fillId="0" borderId="59" xfId="1" applyNumberFormat="1" applyFont="1" applyFill="1" applyBorder="1" applyAlignment="1">
      <alignment horizontal="center" vertical="center" wrapText="1"/>
    </xf>
    <xf numFmtId="0" fontId="16" fillId="0" borderId="2" xfId="1" applyFont="1" applyFill="1" applyBorder="1" applyAlignment="1"/>
    <xf numFmtId="0" fontId="20" fillId="0" borderId="18" xfId="1" applyFont="1" applyBorder="1" applyAlignment="1">
      <alignment vertical="center"/>
    </xf>
    <xf numFmtId="0" fontId="20" fillId="0" borderId="41" xfId="1" applyFont="1" applyFill="1" applyBorder="1" applyAlignment="1">
      <alignment horizontal="justify" vertical="center" wrapText="1"/>
    </xf>
    <xf numFmtId="4" fontId="20" fillId="0" borderId="0" xfId="1" applyNumberFormat="1" applyFont="1" applyAlignment="1">
      <alignment vertical="center" wrapText="1"/>
    </xf>
    <xf numFmtId="4" fontId="20" fillId="0" borderId="10" xfId="1" applyNumberFormat="1" applyFont="1" applyFill="1" applyBorder="1" applyAlignment="1">
      <alignment horizontal="center" vertical="center"/>
    </xf>
    <xf numFmtId="0" fontId="20" fillId="0" borderId="11" xfId="1" applyFont="1" applyFill="1" applyBorder="1" applyAlignment="1">
      <alignment vertical="center" wrapText="1"/>
    </xf>
    <xf numFmtId="0" fontId="53" fillId="0" borderId="85" xfId="1" applyFont="1" applyFill="1" applyBorder="1" applyAlignment="1">
      <alignment horizontal="justify" vertical="center" wrapText="1"/>
    </xf>
    <xf numFmtId="0" fontId="53" fillId="0" borderId="85" xfId="1" applyFont="1" applyBorder="1" applyAlignment="1">
      <alignment horizontal="justify" vertical="center" wrapText="1"/>
    </xf>
    <xf numFmtId="0" fontId="20" fillId="0" borderId="85" xfId="1" applyFont="1" applyBorder="1" applyAlignment="1">
      <alignment horizontal="justify" vertical="center" wrapText="1"/>
    </xf>
    <xf numFmtId="0" fontId="53" fillId="0" borderId="10" xfId="1" applyFont="1" applyBorder="1" applyAlignment="1">
      <alignment vertical="center" wrapText="1"/>
    </xf>
    <xf numFmtId="4" fontId="48" fillId="0" borderId="10" xfId="1" applyNumberFormat="1" applyFont="1" applyBorder="1" applyAlignment="1">
      <alignment vertical="center"/>
    </xf>
    <xf numFmtId="4" fontId="20" fillId="0" borderId="32" xfId="1" applyNumberFormat="1" applyFont="1" applyFill="1" applyBorder="1" applyAlignment="1">
      <alignment horizontal="center" vertical="center"/>
    </xf>
    <xf numFmtId="4" fontId="20" fillId="32" borderId="18" xfId="1" applyNumberFormat="1" applyFont="1" applyFill="1" applyBorder="1" applyAlignment="1">
      <alignment horizontal="center" vertical="center"/>
    </xf>
    <xf numFmtId="0" fontId="20" fillId="0" borderId="0" xfId="1" applyFont="1" applyFill="1" applyAlignment="1">
      <alignment horizontal="left" vertical="center"/>
    </xf>
    <xf numFmtId="4" fontId="20" fillId="0" borderId="0" xfId="1" applyNumberFormat="1" applyFont="1" applyFill="1" applyBorder="1" applyAlignment="1">
      <alignment horizontal="left" vertical="center" wrapText="1"/>
    </xf>
    <xf numFmtId="4" fontId="20" fillId="0" borderId="0" xfId="1" applyNumberFormat="1" applyFont="1" applyFill="1" applyBorder="1" applyAlignment="1">
      <alignment horizontal="left" vertical="center"/>
    </xf>
    <xf numFmtId="0" fontId="24" fillId="0" borderId="0" xfId="1" applyFont="1" applyFill="1" applyAlignment="1">
      <alignment horizontal="left" vertical="center"/>
    </xf>
    <xf numFmtId="0" fontId="16" fillId="0" borderId="0" xfId="1" applyFont="1" applyFill="1" applyAlignment="1">
      <alignment horizontal="right"/>
    </xf>
    <xf numFmtId="4" fontId="16" fillId="0" borderId="16" xfId="1" applyNumberFormat="1" applyFont="1" applyFill="1" applyBorder="1" applyAlignment="1">
      <alignment horizontal="center" vertical="center" wrapText="1"/>
    </xf>
    <xf numFmtId="0" fontId="20" fillId="0" borderId="61" xfId="1" applyFont="1" applyFill="1" applyBorder="1" applyAlignment="1">
      <alignment horizontal="left"/>
    </xf>
    <xf numFmtId="0" fontId="22" fillId="0" borderId="27" xfId="1" applyFont="1" applyFill="1" applyBorder="1" applyAlignment="1">
      <alignment horizontal="justify" vertical="center" wrapText="1"/>
    </xf>
    <xf numFmtId="0" fontId="53" fillId="0" borderId="27" xfId="1" applyFont="1" applyFill="1" applyBorder="1" applyAlignment="1">
      <alignment horizontal="justify" vertical="center"/>
    </xf>
    <xf numFmtId="0" fontId="53" fillId="33" borderId="18" xfId="1" applyFont="1" applyFill="1" applyBorder="1" applyAlignment="1">
      <alignment vertical="center" wrapText="1"/>
    </xf>
    <xf numFmtId="4" fontId="20" fillId="0" borderId="33" xfId="1" applyNumberFormat="1" applyFont="1" applyFill="1" applyBorder="1" applyAlignment="1">
      <alignment horizontal="justify" vertical="center" wrapText="1"/>
    </xf>
    <xf numFmtId="0" fontId="20" fillId="0" borderId="61" xfId="1" applyFont="1" applyFill="1" applyBorder="1" applyAlignment="1">
      <alignment horizontal="justify" vertical="center"/>
    </xf>
    <xf numFmtId="0" fontId="20" fillId="0" borderId="18" xfId="1" applyFont="1" applyBorder="1" applyAlignment="1">
      <alignment horizontal="center" vertical="center"/>
    </xf>
    <xf numFmtId="4" fontId="20" fillId="0" borderId="33" xfId="1" applyNumberFormat="1" applyFont="1" applyFill="1" applyBorder="1" applyAlignment="1">
      <alignment horizontal="left" vertical="center" wrapText="1"/>
    </xf>
    <xf numFmtId="4" fontId="24" fillId="0" borderId="0" xfId="1" applyNumberFormat="1" applyFont="1" applyFill="1" applyAlignment="1">
      <alignment horizontal="left" vertical="center"/>
    </xf>
    <xf numFmtId="0" fontId="20" fillId="0" borderId="0" xfId="1" applyFont="1" applyBorder="1"/>
    <xf numFmtId="0" fontId="20" fillId="0" borderId="0" xfId="1" applyFont="1" applyBorder="1" applyAlignment="1">
      <alignment vertical="center"/>
    </xf>
    <xf numFmtId="0" fontId="72" fillId="0" borderId="0" xfId="1" applyFont="1" applyBorder="1" applyAlignment="1">
      <alignment vertical="center"/>
    </xf>
    <xf numFmtId="0" fontId="53" fillId="0" borderId="27" xfId="1" applyFont="1" applyBorder="1" applyAlignment="1">
      <alignment horizontal="justify" vertical="center" wrapText="1"/>
    </xf>
    <xf numFmtId="0" fontId="20" fillId="0" borderId="6" xfId="1" applyNumberFormat="1" applyFont="1" applyFill="1" applyBorder="1" applyAlignment="1">
      <alignment horizontal="justify" vertical="center" wrapText="1"/>
    </xf>
    <xf numFmtId="0" fontId="20" fillId="0" borderId="14" xfId="1" applyFont="1" applyFill="1" applyBorder="1" applyAlignment="1">
      <alignment horizontal="justify" vertical="center" wrapText="1"/>
    </xf>
    <xf numFmtId="0" fontId="20" fillId="0" borderId="0" xfId="1" applyFont="1" applyFill="1" applyBorder="1" applyAlignment="1">
      <alignment vertical="center" wrapText="1"/>
    </xf>
    <xf numFmtId="0" fontId="24" fillId="0" borderId="0" xfId="1" applyFont="1" applyFill="1" applyBorder="1" applyAlignment="1">
      <alignment vertical="center" wrapText="1"/>
    </xf>
    <xf numFmtId="0" fontId="20" fillId="0" borderId="10" xfId="1" applyFont="1" applyFill="1" applyBorder="1" applyAlignment="1">
      <alignment vertical="center" wrapText="1"/>
    </xf>
    <xf numFmtId="4" fontId="20" fillId="0" borderId="10" xfId="1" applyNumberFormat="1" applyFont="1" applyFill="1" applyBorder="1" applyAlignment="1">
      <alignment vertical="center" wrapText="1"/>
    </xf>
    <xf numFmtId="0" fontId="20" fillId="0" borderId="0" xfId="1" applyFont="1" applyBorder="1" applyAlignment="1">
      <alignment vertical="center" wrapText="1"/>
    </xf>
    <xf numFmtId="0" fontId="53" fillId="0" borderId="0" xfId="1" applyFont="1" applyBorder="1" applyAlignment="1">
      <alignment vertical="center" wrapText="1"/>
    </xf>
    <xf numFmtId="0" fontId="78" fillId="0" borderId="0" xfId="1" applyFont="1" applyAlignment="1">
      <alignment vertical="center"/>
    </xf>
    <xf numFmtId="0" fontId="4" fillId="0" borderId="0" xfId="1" applyAlignment="1">
      <alignment vertical="center"/>
    </xf>
    <xf numFmtId="0" fontId="79" fillId="0" borderId="0" xfId="61" applyFont="1" applyBorder="1"/>
    <xf numFmtId="0" fontId="79" fillId="0" borderId="0" xfId="61" applyFont="1"/>
    <xf numFmtId="0" fontId="6" fillId="0" borderId="0" xfId="61" applyFont="1" applyBorder="1"/>
    <xf numFmtId="0" fontId="79" fillId="0" borderId="0" xfId="61" applyFont="1" applyBorder="1" applyAlignment="1">
      <alignment horizontal="right"/>
    </xf>
    <xf numFmtId="0" fontId="14" fillId="0" borderId="0" xfId="61" applyFont="1" applyBorder="1" applyAlignment="1">
      <alignment horizontal="right"/>
    </xf>
    <xf numFmtId="0" fontId="5" fillId="37" borderId="51" xfId="61" applyFont="1" applyFill="1" applyBorder="1"/>
    <xf numFmtId="0" fontId="5" fillId="37" borderId="54" xfId="61" applyFont="1" applyFill="1" applyBorder="1" applyAlignment="1">
      <alignment horizontal="center"/>
    </xf>
    <xf numFmtId="0" fontId="5" fillId="37" borderId="52" xfId="61" applyFont="1" applyFill="1" applyBorder="1" applyAlignment="1">
      <alignment horizontal="center"/>
    </xf>
    <xf numFmtId="0" fontId="5" fillId="37" borderId="53" xfId="61" applyFont="1" applyFill="1" applyBorder="1" applyAlignment="1">
      <alignment horizontal="center"/>
    </xf>
    <xf numFmtId="0" fontId="6" fillId="37" borderId="26" xfId="61" applyFont="1" applyFill="1" applyBorder="1"/>
    <xf numFmtId="165" fontId="6" fillId="0" borderId="18" xfId="61" applyNumberFormat="1" applyFont="1" applyBorder="1"/>
    <xf numFmtId="165" fontId="6" fillId="0" borderId="56" xfId="61" applyNumberFormat="1" applyFont="1" applyBorder="1"/>
    <xf numFmtId="165" fontId="6" fillId="0" borderId="27" xfId="61" applyNumberFormat="1" applyFont="1" applyBorder="1"/>
    <xf numFmtId="0" fontId="5" fillId="37" borderId="31" xfId="61" applyFont="1" applyFill="1" applyBorder="1"/>
    <xf numFmtId="165" fontId="5" fillId="0" borderId="32" xfId="61" applyNumberFormat="1" applyFont="1" applyBorder="1"/>
    <xf numFmtId="165" fontId="5" fillId="0" borderId="79" xfId="61" applyNumberFormat="1" applyFont="1" applyBorder="1"/>
    <xf numFmtId="165" fontId="5" fillId="0" borderId="33" xfId="61" applyNumberFormat="1" applyFont="1" applyBorder="1"/>
    <xf numFmtId="0" fontId="6" fillId="0" borderId="0" xfId="61" applyFont="1"/>
    <xf numFmtId="0" fontId="6" fillId="0" borderId="0" xfId="61" applyFont="1" applyBorder="1" applyAlignment="1">
      <alignment horizontal="right"/>
    </xf>
    <xf numFmtId="0" fontId="80" fillId="0" borderId="0" xfId="63" applyFont="1" applyFill="1"/>
    <xf numFmtId="0" fontId="80" fillId="0" borderId="0" xfId="61" applyFont="1"/>
    <xf numFmtId="0" fontId="80" fillId="0" borderId="0" xfId="61" applyFont="1" applyFill="1"/>
    <xf numFmtId="0" fontId="81" fillId="0" borderId="0" xfId="61" applyFont="1"/>
    <xf numFmtId="0" fontId="82" fillId="0" borderId="0" xfId="61" applyFont="1" applyFill="1"/>
    <xf numFmtId="0" fontId="82" fillId="0" borderId="0" xfId="61" applyFont="1"/>
    <xf numFmtId="0" fontId="6" fillId="0" borderId="0" xfId="61" applyFont="1" applyFill="1"/>
    <xf numFmtId="0" fontId="83" fillId="32" borderId="0" xfId="61" applyFont="1" applyFill="1" applyAlignment="1">
      <alignment vertical="center"/>
    </xf>
    <xf numFmtId="0" fontId="84" fillId="32" borderId="0" xfId="61" applyFont="1" applyFill="1" applyAlignment="1">
      <alignment vertical="center"/>
    </xf>
    <xf numFmtId="0" fontId="4" fillId="32" borderId="0" xfId="61" applyFont="1" applyFill="1" applyBorder="1" applyAlignment="1">
      <alignment vertical="center"/>
    </xf>
    <xf numFmtId="174" fontId="85" fillId="32" borderId="0" xfId="61" applyNumberFormat="1" applyFont="1" applyFill="1" applyBorder="1" applyAlignment="1">
      <alignment vertical="center"/>
    </xf>
    <xf numFmtId="174" fontId="86" fillId="32" borderId="0" xfId="61" applyNumberFormat="1" applyFont="1" applyFill="1" applyBorder="1" applyAlignment="1">
      <alignment vertical="center"/>
    </xf>
    <xf numFmtId="4" fontId="84" fillId="32" borderId="0" xfId="61" applyNumberFormat="1" applyFont="1" applyFill="1" applyAlignment="1">
      <alignment vertical="center"/>
    </xf>
    <xf numFmtId="175" fontId="57" fillId="32" borderId="0" xfId="61" applyNumberFormat="1" applyFont="1" applyFill="1" applyAlignment="1">
      <alignment vertical="center"/>
    </xf>
    <xf numFmtId="174" fontId="83" fillId="32" borderId="0" xfId="61" applyNumberFormat="1" applyFont="1" applyFill="1" applyAlignment="1">
      <alignment vertical="center"/>
    </xf>
    <xf numFmtId="0" fontId="87" fillId="32" borderId="0" xfId="61" applyFont="1" applyFill="1" applyBorder="1" applyAlignment="1">
      <alignment vertical="center" wrapText="1"/>
    </xf>
    <xf numFmtId="0" fontId="87" fillId="32" borderId="0" xfId="61" applyFont="1" applyFill="1" applyBorder="1" applyAlignment="1">
      <alignment vertical="center"/>
    </xf>
    <xf numFmtId="0" fontId="88" fillId="32" borderId="0" xfId="61" applyFont="1" applyFill="1" applyBorder="1" applyAlignment="1">
      <alignment vertical="center"/>
    </xf>
    <xf numFmtId="4" fontId="88" fillId="32" borderId="0" xfId="61" applyNumberFormat="1" applyFont="1" applyFill="1" applyBorder="1" applyAlignment="1">
      <alignment vertical="center"/>
    </xf>
    <xf numFmtId="175" fontId="89" fillId="32" borderId="0" xfId="61" applyNumberFormat="1" applyFont="1" applyFill="1" applyBorder="1" applyAlignment="1">
      <alignment vertical="center"/>
    </xf>
    <xf numFmtId="165" fontId="87" fillId="32" borderId="0" xfId="61" applyNumberFormat="1" applyFont="1" applyFill="1" applyBorder="1" applyAlignment="1">
      <alignment vertical="center"/>
    </xf>
    <xf numFmtId="0" fontId="84" fillId="32" borderId="0" xfId="61" applyFont="1" applyFill="1" applyBorder="1" applyAlignment="1">
      <alignment vertical="center"/>
    </xf>
    <xf numFmtId="175" fontId="89" fillId="32" borderId="0" xfId="61" applyNumberFormat="1" applyFont="1" applyFill="1" applyAlignment="1">
      <alignment vertical="center"/>
    </xf>
    <xf numFmtId="4" fontId="83" fillId="32" borderId="0" xfId="61" applyNumberFormat="1" applyFont="1" applyFill="1" applyAlignment="1">
      <alignment vertical="center"/>
    </xf>
    <xf numFmtId="0" fontId="50" fillId="0" borderId="0" xfId="61" applyFont="1" applyAlignment="1">
      <alignment vertical="center"/>
    </xf>
    <xf numFmtId="0" fontId="50" fillId="0" borderId="0" xfId="61" applyFont="1" applyBorder="1" applyAlignment="1">
      <alignment vertical="center"/>
    </xf>
    <xf numFmtId="0" fontId="71" fillId="0" borderId="0" xfId="61"/>
    <xf numFmtId="0" fontId="6" fillId="0" borderId="18" xfId="61" applyFont="1" applyBorder="1"/>
    <xf numFmtId="0" fontId="5" fillId="0" borderId="14" xfId="61" applyFont="1" applyFill="1" applyBorder="1" applyAlignment="1">
      <alignment horizontal="center"/>
    </xf>
    <xf numFmtId="174" fontId="6" fillId="0" borderId="14" xfId="61" applyNumberFormat="1" applyFont="1" applyBorder="1" applyAlignment="1">
      <alignment horizontal="left"/>
    </xf>
    <xf numFmtId="165" fontId="6" fillId="0" borderId="14" xfId="61" applyNumberFormat="1" applyFont="1" applyBorder="1" applyAlignment="1">
      <alignment horizontal="left"/>
    </xf>
    <xf numFmtId="0" fontId="20" fillId="0" borderId="0" xfId="63" applyFont="1" applyFill="1" applyAlignment="1"/>
    <xf numFmtId="0" fontId="20" fillId="0" borderId="0" xfId="63" applyFont="1" applyFill="1"/>
    <xf numFmtId="4" fontId="20" fillId="0" borderId="0" xfId="63" applyNumberFormat="1" applyFont="1" applyFill="1" applyAlignment="1">
      <alignment horizontal="right"/>
    </xf>
    <xf numFmtId="0" fontId="6" fillId="0" borderId="0" xfId="63" applyFont="1" applyFill="1" applyAlignment="1"/>
    <xf numFmtId="4" fontId="20" fillId="0" borderId="0" xfId="61" applyNumberFormat="1" applyFont="1" applyFill="1"/>
    <xf numFmtId="0" fontId="86" fillId="32" borderId="0" xfId="61" applyFont="1" applyFill="1" applyBorder="1" applyAlignment="1">
      <alignment horizontal="right" vertical="center" wrapText="1"/>
    </xf>
    <xf numFmtId="0" fontId="85" fillId="32" borderId="0" xfId="61" applyFont="1" applyFill="1" applyBorder="1" applyAlignment="1">
      <alignment vertical="center" wrapText="1"/>
    </xf>
    <xf numFmtId="4" fontId="90" fillId="32" borderId="14" xfId="61" applyNumberFormat="1" applyFont="1" applyFill="1" applyBorder="1" applyAlignment="1">
      <alignment vertical="center"/>
    </xf>
    <xf numFmtId="174" fontId="85" fillId="32" borderId="81" xfId="61" applyNumberFormat="1" applyFont="1" applyFill="1" applyBorder="1" applyAlignment="1">
      <alignment vertical="center"/>
    </xf>
    <xf numFmtId="4" fontId="90" fillId="32" borderId="0" xfId="61" applyNumberFormat="1" applyFont="1" applyFill="1" applyBorder="1" applyAlignment="1">
      <alignment vertical="center"/>
    </xf>
    <xf numFmtId="175" fontId="90" fillId="32" borderId="0" xfId="61" applyNumberFormat="1" applyFont="1" applyFill="1" applyAlignment="1">
      <alignment vertical="center"/>
    </xf>
    <xf numFmtId="0" fontId="86" fillId="32" borderId="0" xfId="61" applyFont="1" applyFill="1" applyBorder="1" applyAlignment="1">
      <alignment vertical="center" wrapText="1"/>
    </xf>
    <xf numFmtId="4" fontId="57" fillId="32" borderId="14" xfId="61" applyNumberFormat="1" applyFont="1" applyFill="1" applyBorder="1" applyAlignment="1">
      <alignment vertical="center"/>
    </xf>
    <xf numFmtId="174" fontId="86" fillId="32" borderId="81" xfId="61" applyNumberFormat="1" applyFont="1" applyFill="1" applyBorder="1" applyAlignment="1">
      <alignment vertical="center"/>
    </xf>
    <xf numFmtId="4" fontId="57" fillId="32" borderId="0" xfId="61" applyNumberFormat="1" applyFont="1" applyFill="1" applyBorder="1" applyAlignment="1">
      <alignment vertical="center"/>
    </xf>
    <xf numFmtId="0" fontId="91" fillId="32" borderId="0" xfId="61" applyFont="1" applyFill="1" applyBorder="1" applyAlignment="1">
      <alignment vertical="center" wrapText="1"/>
    </xf>
    <xf numFmtId="4" fontId="92" fillId="32" borderId="11" xfId="61" applyNumberFormat="1" applyFont="1" applyFill="1" applyBorder="1" applyAlignment="1">
      <alignment vertical="center"/>
    </xf>
    <xf numFmtId="174" fontId="86" fillId="32" borderId="82" xfId="61" applyNumberFormat="1" applyFont="1" applyFill="1" applyBorder="1" applyAlignment="1">
      <alignment vertical="center"/>
    </xf>
    <xf numFmtId="4" fontId="92" fillId="32" borderId="0" xfId="61" applyNumberFormat="1" applyFont="1" applyFill="1" applyBorder="1" applyAlignment="1">
      <alignment vertical="center"/>
    </xf>
    <xf numFmtId="175" fontId="93" fillId="32" borderId="0" xfId="61" applyNumberFormat="1" applyFont="1" applyFill="1" applyBorder="1" applyAlignment="1">
      <alignment vertical="center"/>
    </xf>
    <xf numFmtId="4" fontId="4" fillId="32" borderId="0" xfId="61" applyNumberFormat="1" applyFont="1" applyFill="1" applyBorder="1" applyAlignment="1">
      <alignment vertical="center"/>
    </xf>
    <xf numFmtId="175" fontId="57" fillId="32" borderId="0" xfId="61" applyNumberFormat="1" applyFont="1" applyFill="1" applyBorder="1" applyAlignment="1">
      <alignment vertical="center"/>
    </xf>
    <xf numFmtId="165" fontId="86" fillId="32" borderId="0" xfId="61" applyNumberFormat="1" applyFont="1" applyFill="1" applyBorder="1" applyAlignment="1">
      <alignment vertical="center"/>
    </xf>
    <xf numFmtId="0" fontId="83" fillId="32" borderId="0" xfId="61" applyFont="1" applyFill="1" applyBorder="1" applyAlignment="1">
      <alignment vertical="center"/>
    </xf>
    <xf numFmtId="0" fontId="20" fillId="0" borderId="0" xfId="61" applyFont="1" applyBorder="1" applyAlignment="1">
      <alignment vertical="center" wrapText="1"/>
    </xf>
    <xf numFmtId="0" fontId="6" fillId="0" borderId="0" xfId="61" applyFont="1" applyBorder="1" applyAlignment="1">
      <alignment horizontal="center" vertical="center"/>
    </xf>
    <xf numFmtId="0" fontId="5" fillId="0" borderId="0" xfId="61" applyFont="1" applyBorder="1" applyAlignment="1">
      <alignment horizontal="center" vertical="center" wrapText="1"/>
    </xf>
    <xf numFmtId="0" fontId="6" fillId="0" borderId="0" xfId="61" applyFont="1" applyBorder="1" applyAlignment="1">
      <alignment vertical="center"/>
    </xf>
    <xf numFmtId="0" fontId="6" fillId="0" borderId="0" xfId="61" applyFont="1" applyBorder="1" applyAlignment="1">
      <alignment vertical="center" wrapText="1"/>
    </xf>
    <xf numFmtId="4" fontId="6" fillId="0" borderId="0" xfId="61" applyNumberFormat="1" applyFont="1" applyBorder="1" applyAlignment="1">
      <alignment vertical="center"/>
    </xf>
    <xf numFmtId="0" fontId="5" fillId="0" borderId="0" xfId="61" applyFont="1" applyBorder="1" applyAlignment="1">
      <alignment vertical="center" wrapText="1"/>
    </xf>
    <xf numFmtId="4" fontId="5" fillId="0" borderId="12" xfId="61" applyNumberFormat="1" applyFont="1" applyBorder="1" applyAlignment="1">
      <alignment vertical="center"/>
    </xf>
    <xf numFmtId="4" fontId="5" fillId="0" borderId="0" xfId="61" applyNumberFormat="1" applyFont="1" applyBorder="1" applyAlignment="1">
      <alignment vertical="center"/>
    </xf>
    <xf numFmtId="0" fontId="8" fillId="0" borderId="0" xfId="61" applyFont="1"/>
    <xf numFmtId="0" fontId="94" fillId="0" borderId="0" xfId="61" applyFont="1"/>
    <xf numFmtId="0" fontId="8" fillId="0" borderId="0" xfId="51" applyFont="1" applyFill="1" applyBorder="1" applyAlignment="1">
      <alignment horizontal="center" vertical="center" wrapText="1"/>
    </xf>
    <xf numFmtId="0" fontId="6" fillId="0" borderId="26" xfId="59" applyFont="1" applyBorder="1" applyAlignment="1">
      <alignment horizontal="left" vertical="center" wrapText="1"/>
    </xf>
    <xf numFmtId="0" fontId="4" fillId="32" borderId="40" xfId="61" applyFont="1" applyFill="1" applyBorder="1" applyAlignment="1">
      <alignment horizontal="center" vertical="center"/>
    </xf>
    <xf numFmtId="0" fontId="4" fillId="32" borderId="76" xfId="61" applyFont="1" applyFill="1" applyBorder="1" applyAlignment="1">
      <alignment horizontal="center" vertical="center"/>
    </xf>
    <xf numFmtId="0" fontId="4" fillId="32" borderId="0" xfId="61" applyFont="1" applyFill="1" applyBorder="1" applyAlignment="1">
      <alignment horizontal="center" vertical="center"/>
    </xf>
    <xf numFmtId="0" fontId="6" fillId="0" borderId="0" xfId="61" applyFont="1" applyAlignment="1">
      <alignment horizontal="justify" wrapText="1"/>
    </xf>
    <xf numFmtId="3" fontId="6" fillId="0" borderId="0" xfId="3" applyNumberFormat="1" applyFont="1" applyAlignment="1">
      <alignment horizontal="center"/>
    </xf>
    <xf numFmtId="0" fontId="8" fillId="0" borderId="0" xfId="3" applyFont="1" applyAlignment="1">
      <alignment horizontal="center" vertical="center"/>
    </xf>
    <xf numFmtId="0" fontId="8" fillId="0" borderId="0" xfId="3" applyFont="1" applyAlignment="1">
      <alignment horizontal="center"/>
    </xf>
    <xf numFmtId="0" fontId="5" fillId="0" borderId="26" xfId="0" applyFont="1" applyBorder="1" applyAlignment="1">
      <alignment horizontal="left"/>
    </xf>
    <xf numFmtId="0" fontId="5" fillId="0" borderId="18" xfId="0" applyFont="1" applyBorder="1" applyAlignment="1">
      <alignment horizontal="left"/>
    </xf>
    <xf numFmtId="0" fontId="5" fillId="0" borderId="31" xfId="0" applyFont="1" applyBorder="1" applyAlignment="1">
      <alignment horizontal="left"/>
    </xf>
    <xf numFmtId="0" fontId="5" fillId="0" borderId="32" xfId="0" applyFont="1" applyBorder="1" applyAlignment="1">
      <alignment horizontal="left"/>
    </xf>
    <xf numFmtId="3" fontId="6" fillId="0" borderId="0" xfId="1" applyNumberFormat="1" applyFont="1" applyAlignment="1">
      <alignment horizontal="center"/>
    </xf>
    <xf numFmtId="0" fontId="8" fillId="0" borderId="0" xfId="1" applyFont="1" applyAlignment="1">
      <alignment horizontal="center" vertical="center"/>
    </xf>
    <xf numFmtId="0" fontId="8" fillId="0" borderId="0" xfId="1" applyFont="1" applyAlignment="1">
      <alignment horizontal="center"/>
    </xf>
    <xf numFmtId="0" fontId="5" fillId="0" borderId="3" xfId="0" applyFont="1" applyBorder="1" applyAlignment="1">
      <alignment horizontal="left"/>
    </xf>
    <xf numFmtId="0" fontId="5" fillId="0" borderId="36" xfId="0" applyFont="1" applyBorder="1" applyAlignment="1">
      <alignment horizontal="left"/>
    </xf>
    <xf numFmtId="0" fontId="5" fillId="0" borderId="37" xfId="0" applyFont="1" applyBorder="1" applyAlignment="1">
      <alignment horizontal="left"/>
    </xf>
    <xf numFmtId="0" fontId="5" fillId="0" borderId="0" xfId="4" applyFont="1" applyFill="1" applyBorder="1" applyAlignment="1">
      <alignment horizontal="center" vertical="center"/>
    </xf>
    <xf numFmtId="0" fontId="6" fillId="0" borderId="0" xfId="4" applyFont="1" applyBorder="1" applyAlignment="1">
      <alignment vertical="center"/>
    </xf>
    <xf numFmtId="0" fontId="23" fillId="0" borderId="64" xfId="4" applyFont="1" applyFill="1" applyBorder="1" applyAlignment="1">
      <alignment horizontal="center" vertical="center" textRotation="90" wrapText="1"/>
    </xf>
    <xf numFmtId="0" fontId="23" fillId="0" borderId="43" xfId="4" applyFont="1" applyFill="1" applyBorder="1" applyAlignment="1">
      <alignment horizontal="center" vertical="center" textRotation="90"/>
    </xf>
    <xf numFmtId="0" fontId="16" fillId="5" borderId="58" xfId="4" applyFont="1" applyFill="1" applyBorder="1" applyAlignment="1">
      <alignment vertical="center" wrapText="1"/>
    </xf>
    <xf numFmtId="0" fontId="20" fillId="5" borderId="17" xfId="4" applyFont="1" applyFill="1" applyBorder="1" applyAlignment="1">
      <alignment vertical="center" wrapText="1"/>
    </xf>
    <xf numFmtId="0" fontId="16" fillId="5" borderId="58" xfId="4" applyFont="1" applyFill="1" applyBorder="1" applyAlignment="1">
      <alignment vertical="center"/>
    </xf>
    <xf numFmtId="0" fontId="20" fillId="5" borderId="17" xfId="4" applyFont="1" applyFill="1" applyBorder="1" applyAlignment="1">
      <alignment vertical="center"/>
    </xf>
    <xf numFmtId="0" fontId="16" fillId="0" borderId="9" xfId="4" applyFont="1" applyFill="1" applyBorder="1" applyAlignment="1">
      <alignment horizontal="left"/>
    </xf>
    <xf numFmtId="0" fontId="16" fillId="0" borderId="45" xfId="4" applyFont="1" applyFill="1" applyBorder="1" applyAlignment="1">
      <alignment horizontal="left"/>
    </xf>
    <xf numFmtId="0" fontId="16" fillId="0" borderId="46" xfId="4" applyFont="1" applyFill="1" applyBorder="1" applyAlignment="1">
      <alignment horizontal="left"/>
    </xf>
    <xf numFmtId="0" fontId="5" fillId="0" borderId="0" xfId="4" applyFont="1" applyFill="1" applyBorder="1" applyAlignment="1">
      <alignment vertical="top" wrapText="1"/>
    </xf>
    <xf numFmtId="0" fontId="8" fillId="0" borderId="0" xfId="4" applyFont="1" applyFill="1" applyBorder="1" applyAlignment="1">
      <alignment vertical="top" wrapText="1"/>
    </xf>
    <xf numFmtId="0" fontId="23" fillId="0" borderId="63" xfId="4" applyFont="1" applyFill="1" applyBorder="1" applyAlignment="1">
      <alignment horizontal="center" vertical="center" textRotation="90"/>
    </xf>
    <xf numFmtId="0" fontId="23" fillId="0" borderId="64" xfId="4" applyFont="1" applyFill="1" applyBorder="1" applyAlignment="1">
      <alignment horizontal="center" vertical="center" textRotation="90"/>
    </xf>
    <xf numFmtId="0" fontId="23" fillId="0" borderId="65" xfId="4" applyFont="1" applyFill="1" applyBorder="1" applyAlignment="1">
      <alignment horizontal="center" vertical="center" textRotation="90"/>
    </xf>
    <xf numFmtId="0" fontId="16" fillId="0" borderId="3" xfId="4" applyFont="1" applyFill="1" applyBorder="1" applyAlignment="1">
      <alignment horizontal="left"/>
    </xf>
    <xf numFmtId="0" fontId="16" fillId="0" borderId="36" xfId="4" applyFont="1" applyFill="1" applyBorder="1" applyAlignment="1">
      <alignment horizontal="left"/>
    </xf>
    <xf numFmtId="0" fontId="16" fillId="0" borderId="50" xfId="4" applyFont="1" applyFill="1" applyBorder="1" applyAlignment="1">
      <alignment horizontal="left"/>
    </xf>
    <xf numFmtId="0" fontId="16" fillId="0" borderId="2" xfId="4" applyFont="1" applyFill="1" applyBorder="1" applyAlignment="1"/>
    <xf numFmtId="0" fontId="16" fillId="0" borderId="62" xfId="4" applyFont="1" applyFill="1" applyBorder="1" applyAlignment="1"/>
    <xf numFmtId="0" fontId="16" fillId="0" borderId="61" xfId="4" applyFont="1" applyFill="1" applyBorder="1" applyAlignment="1"/>
    <xf numFmtId="0" fontId="16" fillId="0" borderId="2" xfId="4" applyFont="1" applyFill="1" applyBorder="1" applyAlignment="1">
      <alignment horizontal="left"/>
    </xf>
    <xf numFmtId="0" fontId="16" fillId="0" borderId="62" xfId="4" applyFont="1" applyFill="1" applyBorder="1" applyAlignment="1">
      <alignment horizontal="left"/>
    </xf>
    <xf numFmtId="0" fontId="16" fillId="0" borderId="61" xfId="4" applyFont="1" applyFill="1" applyBorder="1" applyAlignment="1">
      <alignment horizontal="left"/>
    </xf>
    <xf numFmtId="0" fontId="13" fillId="0" borderId="0" xfId="4" applyFont="1" applyFill="1" applyAlignment="1">
      <alignment horizontal="center" vertical="center" wrapText="1"/>
    </xf>
    <xf numFmtId="0" fontId="16" fillId="0" borderId="9" xfId="4" applyFont="1" applyFill="1" applyBorder="1" applyAlignment="1">
      <alignment horizontal="center" vertical="center" wrapText="1"/>
    </xf>
    <xf numFmtId="0" fontId="16" fillId="0" borderId="6" xfId="4" applyFont="1" applyFill="1" applyBorder="1" applyAlignment="1">
      <alignment horizontal="center" vertical="center" wrapText="1"/>
    </xf>
    <xf numFmtId="0" fontId="16" fillId="0" borderId="3" xfId="4" applyFont="1" applyFill="1" applyBorder="1" applyAlignment="1">
      <alignment horizontal="center" vertical="center" wrapText="1"/>
    </xf>
    <xf numFmtId="0" fontId="16" fillId="0" borderId="20" xfId="4" applyFont="1" applyFill="1" applyBorder="1" applyAlignment="1">
      <alignment horizontal="center" vertical="center"/>
    </xf>
    <xf numFmtId="0" fontId="16" fillId="0" borderId="14" xfId="4" applyFont="1" applyFill="1" applyBorder="1" applyAlignment="1">
      <alignment horizontal="center" vertical="center"/>
    </xf>
    <xf numFmtId="0" fontId="16" fillId="0" borderId="38" xfId="4" applyFont="1" applyFill="1" applyBorder="1" applyAlignment="1">
      <alignment horizontal="center" vertical="center"/>
    </xf>
    <xf numFmtId="0" fontId="18" fillId="0" borderId="44" xfId="4" applyFont="1" applyFill="1" applyBorder="1" applyAlignment="1">
      <alignment horizontal="center" vertical="center" wrapText="1"/>
    </xf>
    <xf numFmtId="0" fontId="6" fillId="0" borderId="47" xfId="4" applyFont="1" applyBorder="1" applyAlignment="1">
      <alignment horizontal="center" vertical="center" wrapText="1"/>
    </xf>
    <xf numFmtId="0" fontId="6" fillId="0" borderId="48" xfId="4" applyFont="1" applyBorder="1" applyAlignment="1">
      <alignment horizontal="center" vertical="center" wrapText="1"/>
    </xf>
    <xf numFmtId="0" fontId="18" fillId="0" borderId="45" xfId="4" applyFont="1" applyFill="1" applyBorder="1" applyAlignment="1">
      <alignment horizontal="center" vertical="center" wrapText="1"/>
    </xf>
    <xf numFmtId="0" fontId="6" fillId="0" borderId="46" xfId="4" applyFont="1" applyBorder="1" applyAlignment="1">
      <alignment wrapText="1"/>
    </xf>
    <xf numFmtId="0" fontId="6" fillId="0" borderId="12" xfId="4" applyFont="1" applyBorder="1" applyAlignment="1">
      <alignment wrapText="1"/>
    </xf>
    <xf numFmtId="0" fontId="6" fillId="0" borderId="30" xfId="4" applyFont="1" applyBorder="1" applyAlignment="1">
      <alignment wrapText="1"/>
    </xf>
    <xf numFmtId="0" fontId="18" fillId="0" borderId="9" xfId="4" applyNumberFormat="1" applyFont="1" applyFill="1" applyBorder="1" applyAlignment="1">
      <alignment horizontal="center" vertical="center"/>
    </xf>
    <xf numFmtId="0" fontId="14" fillId="0" borderId="45" xfId="4" applyFont="1" applyBorder="1" applyAlignment="1">
      <alignment horizontal="center" vertical="center"/>
    </xf>
    <xf numFmtId="0" fontId="14" fillId="0" borderId="46" xfId="4" applyFont="1" applyBorder="1" applyAlignment="1">
      <alignment horizontal="center" vertical="center"/>
    </xf>
    <xf numFmtId="0" fontId="14" fillId="0" borderId="23" xfId="4" applyFont="1" applyBorder="1" applyAlignment="1">
      <alignment horizontal="center" vertical="center"/>
    </xf>
    <xf numFmtId="0" fontId="14" fillId="0" borderId="12" xfId="4" applyFont="1" applyBorder="1" applyAlignment="1">
      <alignment horizontal="center" vertical="center"/>
    </xf>
    <xf numFmtId="0" fontId="14" fillId="0" borderId="30" xfId="4" applyFont="1" applyBorder="1" applyAlignment="1">
      <alignment horizontal="center" vertical="center"/>
    </xf>
    <xf numFmtId="0" fontId="14" fillId="0" borderId="45" xfId="4" applyFont="1" applyFill="1" applyBorder="1" applyAlignment="1">
      <alignment horizontal="center" vertical="center"/>
    </xf>
    <xf numFmtId="0" fontId="14" fillId="0" borderId="46" xfId="4" applyFont="1" applyFill="1" applyBorder="1" applyAlignment="1">
      <alignment horizontal="center" vertical="center"/>
    </xf>
    <xf numFmtId="0" fontId="14" fillId="0" borderId="23" xfId="4" applyFont="1" applyFill="1" applyBorder="1" applyAlignment="1">
      <alignment horizontal="center" vertical="center"/>
    </xf>
    <xf numFmtId="0" fontId="14" fillId="0" borderId="12" xfId="4" applyFont="1" applyFill="1" applyBorder="1" applyAlignment="1">
      <alignment horizontal="center" vertical="center"/>
    </xf>
    <xf numFmtId="0" fontId="14" fillId="0" borderId="30" xfId="4" applyFont="1" applyFill="1" applyBorder="1" applyAlignment="1">
      <alignment horizontal="center" vertical="center"/>
    </xf>
    <xf numFmtId="0" fontId="18" fillId="0" borderId="9" xfId="4" applyFont="1" applyFill="1" applyBorder="1" applyAlignment="1">
      <alignment horizontal="center" vertical="center"/>
    </xf>
    <xf numFmtId="0" fontId="6" fillId="0" borderId="45" xfId="4" applyFont="1" applyBorder="1" applyAlignment="1">
      <alignment horizontal="center" vertical="center"/>
    </xf>
    <xf numFmtId="0" fontId="6" fillId="0" borderId="46" xfId="4" applyFont="1" applyBorder="1" applyAlignment="1">
      <alignment horizontal="center" vertical="center"/>
    </xf>
    <xf numFmtId="0" fontId="16" fillId="0" borderId="46" xfId="4" applyFont="1" applyFill="1" applyBorder="1" applyAlignment="1">
      <alignment horizontal="center" vertical="center"/>
    </xf>
    <xf numFmtId="0" fontId="16" fillId="0" borderId="25" xfId="4" applyFont="1" applyFill="1" applyBorder="1" applyAlignment="1">
      <alignment horizontal="center" vertical="center"/>
    </xf>
    <xf numFmtId="0" fontId="16" fillId="0" borderId="50" xfId="4" applyFont="1" applyFill="1" applyBorder="1" applyAlignment="1">
      <alignment horizontal="center" vertical="center"/>
    </xf>
    <xf numFmtId="0" fontId="8" fillId="0" borderId="0" xfId="51" applyFont="1" applyFill="1" applyBorder="1" applyAlignment="1">
      <alignment horizontal="center" vertical="center" wrapText="1"/>
    </xf>
    <xf numFmtId="0" fontId="5" fillId="0" borderId="28" xfId="51" applyFont="1" applyFill="1" applyBorder="1" applyAlignment="1">
      <alignment horizontal="left" wrapText="1"/>
    </xf>
    <xf numFmtId="0" fontId="5" fillId="0" borderId="19" xfId="51" applyFont="1" applyFill="1" applyBorder="1" applyAlignment="1">
      <alignment horizontal="left" wrapText="1"/>
    </xf>
    <xf numFmtId="0" fontId="5" fillId="0" borderId="29" xfId="51" applyFont="1" applyFill="1" applyBorder="1" applyAlignment="1">
      <alignment horizontal="left" wrapText="1"/>
    </xf>
    <xf numFmtId="0" fontId="5" fillId="0" borderId="26" xfId="51" applyFont="1" applyFill="1" applyBorder="1" applyAlignment="1">
      <alignment horizontal="left" vertical="center" wrapText="1"/>
    </xf>
    <xf numFmtId="0" fontId="5" fillId="0" borderId="18" xfId="51" applyFont="1" applyFill="1" applyBorder="1" applyAlignment="1">
      <alignment horizontal="left" vertical="center" wrapText="1"/>
    </xf>
    <xf numFmtId="0" fontId="5" fillId="0" borderId="3" xfId="51" applyFont="1" applyFill="1" applyBorder="1" applyAlignment="1">
      <alignment horizontal="left" vertical="center" wrapText="1"/>
    </xf>
    <xf numFmtId="0" fontId="5" fillId="0" borderId="37" xfId="51" applyFont="1" applyFill="1" applyBorder="1" applyAlignment="1">
      <alignment horizontal="left" vertical="center" wrapText="1"/>
    </xf>
    <xf numFmtId="0" fontId="6" fillId="0" borderId="26" xfId="59" applyFont="1" applyBorder="1" applyAlignment="1">
      <alignment horizontal="left" vertical="center" wrapText="1"/>
    </xf>
    <xf numFmtId="0" fontId="5" fillId="0" borderId="5" xfId="51" applyFont="1" applyFill="1" applyBorder="1" applyAlignment="1">
      <alignment horizontal="left" wrapText="1"/>
    </xf>
    <xf numFmtId="0" fontId="5" fillId="0" borderId="15" xfId="51" applyFont="1" applyFill="1" applyBorder="1" applyAlignment="1">
      <alignment horizontal="left" wrapText="1"/>
    </xf>
    <xf numFmtId="0" fontId="5" fillId="0" borderId="34" xfId="51" applyFont="1" applyFill="1" applyBorder="1" applyAlignment="1">
      <alignment horizontal="left" wrapText="1"/>
    </xf>
    <xf numFmtId="0" fontId="5" fillId="0" borderId="26" xfId="51" applyFont="1" applyFill="1" applyBorder="1" applyAlignment="1">
      <alignment horizontal="left" wrapText="1"/>
    </xf>
    <xf numFmtId="0" fontId="5" fillId="0" borderId="18" xfId="51" applyFont="1" applyFill="1" applyBorder="1" applyAlignment="1">
      <alignment horizontal="left" wrapText="1"/>
    </xf>
    <xf numFmtId="0" fontId="5" fillId="0" borderId="27" xfId="51" applyFont="1" applyFill="1" applyBorder="1" applyAlignment="1">
      <alignment horizontal="left" wrapText="1"/>
    </xf>
    <xf numFmtId="0" fontId="6" fillId="0" borderId="26" xfId="59" applyFont="1" applyFill="1" applyBorder="1" applyAlignment="1">
      <alignment horizontal="left" vertical="center" wrapText="1"/>
    </xf>
    <xf numFmtId="0" fontId="14" fillId="0" borderId="0" xfId="51" applyFont="1" applyFill="1" applyBorder="1" applyAlignment="1">
      <alignment horizontal="left" vertical="center" wrapText="1"/>
    </xf>
    <xf numFmtId="0" fontId="5" fillId="0" borderId="8" xfId="51" applyFont="1" applyFill="1" applyBorder="1" applyAlignment="1">
      <alignment horizontal="left" wrapText="1"/>
    </xf>
    <xf numFmtId="0" fontId="5" fillId="0" borderId="77" xfId="51" applyFont="1" applyFill="1" applyBorder="1" applyAlignment="1">
      <alignment horizontal="left" wrapText="1"/>
    </xf>
    <xf numFmtId="0" fontId="5" fillId="0" borderId="55" xfId="51" applyFont="1" applyFill="1" applyBorder="1" applyAlignment="1">
      <alignment horizontal="left" wrapText="1"/>
    </xf>
    <xf numFmtId="0" fontId="8" fillId="0" borderId="0" xfId="54" applyFont="1" applyAlignment="1" applyProtection="1">
      <alignment horizontal="center" vertical="center" wrapText="1"/>
      <protection locked="0"/>
    </xf>
    <xf numFmtId="1" fontId="16" fillId="0" borderId="20" xfId="54" applyNumberFormat="1" applyFont="1" applyFill="1" applyBorder="1" applyAlignment="1" applyProtection="1">
      <alignment horizontal="center" vertical="center" wrapText="1"/>
      <protection locked="0"/>
    </xf>
    <xf numFmtId="1" fontId="16" fillId="0" borderId="38" xfId="54" applyNumberFormat="1" applyFont="1" applyFill="1" applyBorder="1" applyAlignment="1" applyProtection="1">
      <alignment horizontal="center" vertical="center" wrapText="1"/>
      <protection locked="0"/>
    </xf>
    <xf numFmtId="0" fontId="16" fillId="0" borderId="63" xfId="54" applyFont="1" applyFill="1" applyBorder="1" applyAlignment="1" applyProtection="1">
      <alignment horizontal="center" vertical="center" wrapText="1"/>
      <protection locked="0"/>
    </xf>
    <xf numFmtId="0" fontId="16" fillId="0" borderId="43" xfId="54" applyFont="1" applyFill="1" applyBorder="1" applyAlignment="1" applyProtection="1">
      <alignment horizontal="center" vertical="center" wrapText="1"/>
      <protection locked="0"/>
    </xf>
    <xf numFmtId="4" fontId="16" fillId="0" borderId="75" xfId="54" applyNumberFormat="1" applyFont="1" applyFill="1" applyBorder="1" applyAlignment="1" applyProtection="1">
      <alignment horizontal="center" vertical="center" wrapText="1"/>
      <protection locked="0"/>
    </xf>
    <xf numFmtId="4" fontId="16" fillId="0" borderId="78" xfId="54" applyNumberFormat="1" applyFont="1" applyFill="1" applyBorder="1" applyAlignment="1" applyProtection="1">
      <alignment horizontal="center" vertical="center" wrapText="1"/>
      <protection locked="0"/>
    </xf>
    <xf numFmtId="0" fontId="16" fillId="0" borderId="52" xfId="54" applyFont="1" applyBorder="1" applyAlignment="1" applyProtection="1">
      <alignment horizontal="center" vertical="center"/>
      <protection locked="0"/>
    </xf>
    <xf numFmtId="0" fontId="68" fillId="0" borderId="77" xfId="53" applyFont="1" applyBorder="1" applyAlignment="1">
      <alignment horizontal="center" vertical="center"/>
    </xf>
    <xf numFmtId="0" fontId="69" fillId="0" borderId="77" xfId="53" applyFont="1" applyBorder="1" applyAlignment="1">
      <alignment horizontal="center" vertical="center"/>
    </xf>
    <xf numFmtId="4" fontId="16" fillId="0" borderId="21" xfId="54" applyNumberFormat="1" applyFont="1" applyFill="1" applyBorder="1" applyAlignment="1" applyProtection="1">
      <alignment horizontal="center" vertical="center" wrapText="1"/>
      <protection locked="0"/>
    </xf>
    <xf numFmtId="4" fontId="16" fillId="0" borderId="39" xfId="54" applyNumberFormat="1" applyFont="1" applyFill="1" applyBorder="1" applyAlignment="1" applyProtection="1">
      <alignment horizontal="center" vertical="center" wrapText="1"/>
      <protection locked="0"/>
    </xf>
    <xf numFmtId="0" fontId="16" fillId="31" borderId="2" xfId="52" applyFont="1" applyFill="1" applyBorder="1" applyAlignment="1">
      <alignment horizontal="left" vertical="center"/>
    </xf>
    <xf numFmtId="0" fontId="16" fillId="31" borderId="62" xfId="52" applyFont="1" applyFill="1" applyBorder="1" applyAlignment="1">
      <alignment horizontal="left" vertical="center"/>
    </xf>
    <xf numFmtId="0" fontId="16" fillId="31" borderId="60" xfId="52" applyFont="1" applyFill="1" applyBorder="1" applyAlignment="1">
      <alignment horizontal="left" vertical="center"/>
    </xf>
    <xf numFmtId="0" fontId="20" fillId="0" borderId="26" xfId="52" applyFont="1" applyFill="1" applyBorder="1" applyAlignment="1">
      <alignment horizontal="center" vertical="center" wrapText="1"/>
    </xf>
    <xf numFmtId="0" fontId="16" fillId="31" borderId="26" xfId="52" applyFont="1" applyFill="1" applyBorder="1" applyAlignment="1">
      <alignment horizontal="left" vertical="center"/>
    </xf>
    <xf numFmtId="0" fontId="16" fillId="31" borderId="18" xfId="52" applyFont="1" applyFill="1" applyBorder="1" applyAlignment="1">
      <alignment horizontal="left" vertical="center"/>
    </xf>
    <xf numFmtId="0" fontId="16" fillId="31" borderId="28" xfId="52" applyFont="1" applyFill="1" applyBorder="1" applyAlignment="1">
      <alignment horizontal="left" vertical="center"/>
    </xf>
    <xf numFmtId="0" fontId="16" fillId="31" borderId="19" xfId="52" applyFont="1" applyFill="1" applyBorder="1" applyAlignment="1">
      <alignment horizontal="left" vertical="center"/>
    </xf>
    <xf numFmtId="0" fontId="16" fillId="31" borderId="76" xfId="52" applyFont="1" applyFill="1" applyBorder="1" applyAlignment="1">
      <alignment horizontal="left" vertical="center"/>
    </xf>
    <xf numFmtId="0" fontId="16" fillId="31" borderId="26" xfId="52" applyFont="1" applyFill="1" applyBorder="1" applyAlignment="1">
      <alignment horizontal="left" vertical="center" wrapText="1"/>
    </xf>
    <xf numFmtId="0" fontId="16" fillId="31" borderId="18" xfId="52" applyFont="1" applyFill="1" applyBorder="1" applyAlignment="1">
      <alignment horizontal="left" vertical="center" wrapText="1"/>
    </xf>
    <xf numFmtId="0" fontId="8" fillId="0" borderId="0" xfId="52" applyFont="1" applyAlignment="1">
      <alignment horizontal="center" vertical="center"/>
    </xf>
    <xf numFmtId="0" fontId="5" fillId="0" borderId="0" xfId="52" applyFont="1" applyAlignment="1">
      <alignment horizontal="center" vertical="center"/>
    </xf>
    <xf numFmtId="4" fontId="16" fillId="31" borderId="26" xfId="52" applyNumberFormat="1" applyFont="1" applyFill="1" applyBorder="1" applyAlignment="1">
      <alignment horizontal="left" vertical="center"/>
    </xf>
    <xf numFmtId="4" fontId="16" fillId="31" borderId="18" xfId="52" applyNumberFormat="1" applyFont="1" applyFill="1" applyBorder="1" applyAlignment="1">
      <alignment horizontal="left" vertical="center"/>
    </xf>
    <xf numFmtId="0" fontId="16" fillId="32" borderId="22" xfId="52" applyFont="1" applyFill="1" applyBorder="1" applyAlignment="1">
      <alignment horizontal="center" vertical="center"/>
    </xf>
    <xf numFmtId="0" fontId="16" fillId="32" borderId="10" xfId="52" applyFont="1" applyFill="1" applyBorder="1" applyAlignment="1">
      <alignment horizontal="center" vertical="center"/>
    </xf>
    <xf numFmtId="0" fontId="16" fillId="0" borderId="57" xfId="61" applyFont="1" applyBorder="1" applyAlignment="1">
      <alignment horizontal="left" vertical="center"/>
    </xf>
    <xf numFmtId="0" fontId="16" fillId="0" borderId="84" xfId="61" applyFont="1" applyBorder="1" applyAlignment="1">
      <alignment horizontal="left" vertical="center"/>
    </xf>
    <xf numFmtId="0" fontId="16" fillId="0" borderId="31" xfId="61" applyFont="1" applyBorder="1" applyAlignment="1">
      <alignment vertical="center"/>
    </xf>
    <xf numFmtId="0" fontId="16" fillId="0" borderId="32" xfId="61" applyFont="1" applyBorder="1" applyAlignment="1">
      <alignment vertical="center"/>
    </xf>
    <xf numFmtId="0" fontId="16" fillId="0" borderId="57" xfId="61" applyFont="1" applyBorder="1" applyAlignment="1">
      <alignment vertical="center"/>
    </xf>
    <xf numFmtId="0" fontId="16" fillId="0" borderId="84" xfId="61" applyFont="1" applyBorder="1" applyAlignment="1">
      <alignment vertical="center"/>
    </xf>
    <xf numFmtId="0" fontId="20" fillId="0" borderId="5" xfId="61" applyFont="1" applyBorder="1" applyAlignment="1">
      <alignment horizontal="left" vertical="center"/>
    </xf>
    <xf numFmtId="0" fontId="20" fillId="0" borderId="80" xfId="61" applyFont="1" applyBorder="1" applyAlignment="1">
      <alignment horizontal="left" vertical="center"/>
    </xf>
    <xf numFmtId="0" fontId="8" fillId="0" borderId="0" xfId="61" applyFont="1" applyAlignment="1">
      <alignment horizontal="center"/>
    </xf>
    <xf numFmtId="0" fontId="16" fillId="0" borderId="8" xfId="61" applyFont="1" applyBorder="1" applyAlignment="1">
      <alignment horizontal="left" vertical="center"/>
    </xf>
    <xf numFmtId="0" fontId="16" fillId="0" borderId="83" xfId="61" applyFont="1" applyBorder="1" applyAlignment="1">
      <alignment horizontal="left" vertical="center"/>
    </xf>
    <xf numFmtId="0" fontId="16" fillId="0" borderId="31" xfId="1" applyFont="1" applyBorder="1" applyAlignment="1">
      <alignment vertical="center"/>
    </xf>
    <xf numFmtId="0" fontId="16" fillId="0" borderId="32" xfId="1" applyFont="1" applyBorder="1" applyAlignment="1">
      <alignment vertical="center"/>
    </xf>
    <xf numFmtId="0" fontId="16" fillId="0" borderId="8" xfId="1" applyFont="1" applyBorder="1" applyAlignment="1">
      <alignment horizontal="left" vertical="center"/>
    </xf>
    <xf numFmtId="0" fontId="16" fillId="0" borderId="83" xfId="1" applyFont="1" applyBorder="1" applyAlignment="1">
      <alignment horizontal="left" vertical="center"/>
    </xf>
    <xf numFmtId="0" fontId="20" fillId="0" borderId="5" xfId="1" applyFont="1" applyBorder="1" applyAlignment="1">
      <alignment horizontal="left" vertical="center"/>
    </xf>
    <xf numFmtId="0" fontId="20" fillId="0" borderId="80" xfId="1" applyFont="1" applyBorder="1" applyAlignment="1">
      <alignment horizontal="left" vertical="center"/>
    </xf>
    <xf numFmtId="0" fontId="16" fillId="0" borderId="57" xfId="1" applyFont="1" applyBorder="1" applyAlignment="1">
      <alignment horizontal="left" vertical="center"/>
    </xf>
    <xf numFmtId="0" fontId="16" fillId="0" borderId="84" xfId="1" applyFont="1" applyBorder="1" applyAlignment="1">
      <alignment horizontal="left" vertical="center"/>
    </xf>
    <xf numFmtId="0" fontId="16" fillId="0" borderId="31" xfId="1" applyFont="1" applyBorder="1" applyAlignment="1">
      <alignment vertical="center" wrapText="1"/>
    </xf>
    <xf numFmtId="0" fontId="16" fillId="0" borderId="32" xfId="1" applyFont="1" applyBorder="1" applyAlignment="1">
      <alignment vertical="center" wrapText="1"/>
    </xf>
    <xf numFmtId="0" fontId="20" fillId="0" borderId="21" xfId="1" applyFont="1" applyFill="1" applyBorder="1" applyAlignment="1">
      <alignment horizontal="justify" vertical="center" wrapText="1"/>
    </xf>
    <xf numFmtId="0" fontId="20" fillId="0" borderId="35" xfId="1" applyFont="1" applyFill="1" applyBorder="1" applyAlignment="1">
      <alignment horizontal="justify" vertical="center" wrapText="1"/>
    </xf>
    <xf numFmtId="0" fontId="20" fillId="0" borderId="24" xfId="1" applyFont="1" applyFill="1" applyBorder="1" applyAlignment="1">
      <alignment horizontal="justify" vertical="center" wrapText="1"/>
    </xf>
    <xf numFmtId="0" fontId="16" fillId="0" borderId="31" xfId="1" applyFont="1" applyFill="1" applyBorder="1" applyAlignment="1">
      <alignment vertical="center" wrapText="1"/>
    </xf>
    <xf numFmtId="0" fontId="16" fillId="0" borderId="32" xfId="1" applyFont="1" applyFill="1" applyBorder="1" applyAlignment="1">
      <alignment vertical="center" wrapText="1"/>
    </xf>
    <xf numFmtId="170" fontId="8" fillId="0" borderId="0" xfId="55" applyNumberFormat="1" applyFont="1" applyFill="1" applyAlignment="1">
      <alignment horizontal="center" vertical="center" wrapText="1"/>
    </xf>
    <xf numFmtId="170" fontId="5" fillId="0" borderId="58" xfId="55" applyNumberFormat="1" applyFont="1" applyBorder="1" applyAlignment="1">
      <alignment horizontal="left" vertical="center"/>
    </xf>
    <xf numFmtId="170" fontId="5" fillId="0" borderId="59" xfId="55" applyNumberFormat="1" applyFont="1" applyBorder="1" applyAlignment="1">
      <alignment horizontal="left" vertical="center"/>
    </xf>
    <xf numFmtId="170" fontId="5" fillId="0" borderId="2" xfId="55" applyNumberFormat="1" applyFont="1" applyFill="1" applyBorder="1" applyAlignment="1">
      <alignment horizontal="left" vertical="center"/>
    </xf>
    <xf numFmtId="170" fontId="5" fillId="0" borderId="60" xfId="55" applyNumberFormat="1" applyFont="1" applyFill="1" applyBorder="1" applyAlignment="1">
      <alignment horizontal="left" vertical="center"/>
    </xf>
    <xf numFmtId="0" fontId="7" fillId="0" borderId="0" xfId="55" applyNumberFormat="1" applyFont="1" applyBorder="1" applyAlignment="1">
      <alignment horizontal="center" vertical="center"/>
    </xf>
    <xf numFmtId="0" fontId="7" fillId="0" borderId="0" xfId="55" applyNumberFormat="1" applyFont="1" applyBorder="1" applyAlignment="1">
      <alignment vertical="center" wrapText="1"/>
    </xf>
    <xf numFmtId="0" fontId="7" fillId="0" borderId="0" xfId="55" applyNumberFormat="1" applyFont="1" applyBorder="1" applyAlignment="1">
      <alignment vertical="center"/>
    </xf>
    <xf numFmtId="1" fontId="7" fillId="0" borderId="0" xfId="55" applyNumberFormat="1" applyFont="1" applyAlignment="1">
      <alignment horizontal="center"/>
    </xf>
    <xf numFmtId="2" fontId="53" fillId="0" borderId="40" xfId="2" applyNumberFormat="1" applyFont="1" applyFill="1" applyBorder="1" applyAlignment="1">
      <alignment horizontal="left" vertical="center" wrapText="1"/>
    </xf>
    <xf numFmtId="2" fontId="53" fillId="0" borderId="14" xfId="2" applyNumberFormat="1" applyFont="1" applyFill="1" applyBorder="1" applyAlignment="1">
      <alignment horizontal="left" vertical="center" wrapText="1"/>
    </xf>
    <xf numFmtId="2" fontId="53" fillId="0" borderId="11" xfId="2" applyNumberFormat="1" applyFont="1" applyFill="1" applyBorder="1" applyAlignment="1">
      <alignment horizontal="left" vertical="center" wrapText="1"/>
    </xf>
    <xf numFmtId="0" fontId="53" fillId="0" borderId="40" xfId="2" applyFont="1" applyFill="1" applyBorder="1" applyAlignment="1">
      <alignment horizontal="left" vertical="center" wrapText="1"/>
    </xf>
    <xf numFmtId="0" fontId="53" fillId="0" borderId="14" xfId="2" applyFont="1" applyFill="1" applyBorder="1" applyAlignment="1">
      <alignment horizontal="left" vertical="center" wrapText="1"/>
    </xf>
    <xf numFmtId="0" fontId="53" fillId="0" borderId="11" xfId="2" applyFont="1" applyFill="1" applyBorder="1" applyAlignment="1">
      <alignment horizontal="left" vertical="center" wrapText="1"/>
    </xf>
    <xf numFmtId="0" fontId="5" fillId="0" borderId="0" xfId="57" applyFont="1" applyFill="1" applyAlignment="1">
      <alignment horizontal="center" vertical="center" wrapText="1"/>
    </xf>
    <xf numFmtId="0" fontId="20" fillId="0" borderId="40" xfId="2" applyFont="1" applyFill="1" applyBorder="1" applyAlignment="1">
      <alignment horizontal="left" vertical="center" wrapText="1"/>
    </xf>
    <xf numFmtId="0" fontId="20" fillId="0" borderId="11" xfId="2" applyFont="1" applyFill="1" applyBorder="1" applyAlignment="1">
      <alignment horizontal="left" vertical="center" wrapText="1"/>
    </xf>
    <xf numFmtId="0" fontId="20" fillId="0" borderId="14" xfId="2" applyFont="1" applyFill="1" applyBorder="1" applyAlignment="1">
      <alignment horizontal="left" vertical="center" wrapText="1"/>
    </xf>
    <xf numFmtId="0" fontId="5" fillId="0" borderId="0" xfId="56" applyFont="1" applyFill="1" applyAlignment="1">
      <alignment horizontal="center" vertical="center" wrapText="1"/>
    </xf>
    <xf numFmtId="0" fontId="5" fillId="0" borderId="0" xfId="57" applyFont="1" applyFill="1" applyAlignment="1">
      <alignment horizontal="center" vertical="center"/>
    </xf>
    <xf numFmtId="0" fontId="16" fillId="0" borderId="18" xfId="2" applyFont="1" applyFill="1" applyBorder="1" applyAlignment="1">
      <alignment horizontal="center" vertical="center" wrapText="1"/>
    </xf>
    <xf numFmtId="0" fontId="16" fillId="0" borderId="18" xfId="57" applyFont="1" applyFill="1" applyBorder="1" applyAlignment="1">
      <alignment horizontal="center" vertical="center" wrapText="1"/>
    </xf>
    <xf numFmtId="0" fontId="16" fillId="36" borderId="40" xfId="0" applyFont="1" applyFill="1" applyBorder="1" applyAlignment="1">
      <alignment horizontal="center" vertical="center" wrapText="1"/>
    </xf>
    <xf numFmtId="0" fontId="16" fillId="36" borderId="76" xfId="0" applyFont="1" applyFill="1" applyBorder="1" applyAlignment="1">
      <alignment horizontal="center" vertical="center" wrapText="1"/>
    </xf>
    <xf numFmtId="0" fontId="16" fillId="36" borderId="11" xfId="0" applyFont="1" applyFill="1" applyBorder="1" applyAlignment="1">
      <alignment horizontal="center" vertical="center" wrapText="1"/>
    </xf>
    <xf numFmtId="0" fontId="16" fillId="36" borderId="82" xfId="0" applyFont="1" applyFill="1" applyBorder="1" applyAlignment="1">
      <alignment horizontal="center" vertical="center" wrapText="1"/>
    </xf>
    <xf numFmtId="0" fontId="58" fillId="36" borderId="22" xfId="0" applyFont="1" applyFill="1" applyBorder="1" applyAlignment="1">
      <alignment horizontal="center" vertical="center" wrapText="1"/>
    </xf>
    <xf numFmtId="0" fontId="58" fillId="36" borderId="10" xfId="0" applyFont="1" applyFill="1" applyBorder="1" applyAlignment="1">
      <alignment horizontal="center" vertical="center" wrapText="1"/>
    </xf>
    <xf numFmtId="172" fontId="59" fillId="36" borderId="18" xfId="0" applyNumberFormat="1" applyFont="1" applyFill="1" applyBorder="1" applyAlignment="1">
      <alignment horizontal="center" vertical="center" wrapText="1"/>
    </xf>
    <xf numFmtId="0" fontId="8" fillId="0" borderId="0" xfId="0" applyFont="1" applyBorder="1" applyAlignment="1">
      <alignment horizontal="center"/>
    </xf>
    <xf numFmtId="0" fontId="8" fillId="0" borderId="0" xfId="0" applyFont="1" applyBorder="1" applyAlignment="1">
      <alignment horizontal="center" vertical="center"/>
    </xf>
    <xf numFmtId="0" fontId="16" fillId="35" borderId="40" xfId="0" applyFont="1" applyFill="1" applyBorder="1" applyAlignment="1">
      <alignment horizontal="center" vertical="center" wrapText="1"/>
    </xf>
    <xf numFmtId="0" fontId="16" fillId="35" borderId="76" xfId="0" applyFont="1" applyFill="1" applyBorder="1" applyAlignment="1">
      <alignment horizontal="center" vertical="center" wrapText="1"/>
    </xf>
    <xf numFmtId="0" fontId="16" fillId="35" borderId="14" xfId="0" applyFont="1" applyFill="1" applyBorder="1" applyAlignment="1">
      <alignment horizontal="center" vertical="center" wrapText="1"/>
    </xf>
    <xf numFmtId="0" fontId="16" fillId="35" borderId="81" xfId="0" applyFont="1" applyFill="1" applyBorder="1" applyAlignment="1">
      <alignment horizontal="center" vertical="center" wrapText="1"/>
    </xf>
    <xf numFmtId="0" fontId="16" fillId="35" borderId="11" xfId="0" applyFont="1" applyFill="1" applyBorder="1" applyAlignment="1">
      <alignment horizontal="center" vertical="center" wrapText="1"/>
    </xf>
    <xf numFmtId="0" fontId="16" fillId="35" borderId="82" xfId="0" applyFont="1" applyFill="1" applyBorder="1" applyAlignment="1">
      <alignment horizontal="center" vertical="center" wrapText="1"/>
    </xf>
    <xf numFmtId="0" fontId="58" fillId="35" borderId="22" xfId="0" applyFont="1" applyFill="1" applyBorder="1" applyAlignment="1">
      <alignment horizontal="center" vertical="center" wrapText="1"/>
    </xf>
    <xf numFmtId="0" fontId="58" fillId="35" borderId="13" xfId="0" applyFont="1" applyFill="1" applyBorder="1" applyAlignment="1">
      <alignment horizontal="center" vertical="center" wrapText="1"/>
    </xf>
    <xf numFmtId="4" fontId="16" fillId="36" borderId="18" xfId="0" applyNumberFormat="1" applyFont="1" applyFill="1" applyBorder="1" applyAlignment="1">
      <alignment horizontal="center" vertical="center" wrapText="1"/>
    </xf>
    <xf numFmtId="4" fontId="16" fillId="36" borderId="18" xfId="0" applyNumberFormat="1" applyFont="1" applyFill="1" applyBorder="1" applyAlignment="1">
      <alignment horizontal="center" vertical="center"/>
    </xf>
    <xf numFmtId="4" fontId="16" fillId="36" borderId="22" xfId="0" applyNumberFormat="1" applyFont="1" applyFill="1" applyBorder="1" applyAlignment="1">
      <alignment horizontal="center" vertical="center"/>
    </xf>
    <xf numFmtId="172" fontId="59" fillId="35" borderId="56" xfId="0" applyNumberFormat="1" applyFont="1" applyFill="1" applyBorder="1" applyAlignment="1">
      <alignment horizontal="center" vertical="center" wrapText="1"/>
    </xf>
    <xf numFmtId="172" fontId="59" fillId="35" borderId="80" xfId="0" applyNumberFormat="1" applyFont="1" applyFill="1" applyBorder="1" applyAlignment="1">
      <alignment horizontal="center" vertical="center" wrapText="1"/>
    </xf>
    <xf numFmtId="4" fontId="16" fillId="35" borderId="56" xfId="0" applyNumberFormat="1" applyFont="1" applyFill="1" applyBorder="1" applyAlignment="1">
      <alignment horizontal="center" vertical="center" wrapText="1"/>
    </xf>
    <xf numFmtId="4" fontId="16" fillId="35" borderId="15" xfId="0" applyNumberFormat="1" applyFont="1" applyFill="1" applyBorder="1" applyAlignment="1">
      <alignment horizontal="center" vertical="center" wrapText="1"/>
    </xf>
    <xf numFmtId="4" fontId="16" fillId="35" borderId="80" xfId="0" applyNumberFormat="1" applyFont="1" applyFill="1" applyBorder="1" applyAlignment="1">
      <alignment horizontal="center" vertical="center" wrapText="1"/>
    </xf>
    <xf numFmtId="4" fontId="16" fillId="35" borderId="56" xfId="0" applyNumberFormat="1" applyFont="1" applyFill="1" applyBorder="1" applyAlignment="1">
      <alignment horizontal="center" vertical="center"/>
    </xf>
    <xf numFmtId="4" fontId="16" fillId="35" borderId="15" xfId="0" applyNumberFormat="1" applyFont="1" applyFill="1" applyBorder="1" applyAlignment="1">
      <alignment horizontal="center" vertical="center"/>
    </xf>
    <xf numFmtId="4" fontId="16" fillId="35" borderId="80" xfId="0" applyNumberFormat="1" applyFont="1" applyFill="1" applyBorder="1" applyAlignment="1">
      <alignment horizontal="center" vertical="center"/>
    </xf>
    <xf numFmtId="4" fontId="16" fillId="35" borderId="22" xfId="0" applyNumberFormat="1" applyFont="1" applyFill="1" applyBorder="1" applyAlignment="1">
      <alignment horizontal="center" vertical="center"/>
    </xf>
    <xf numFmtId="4" fontId="16" fillId="35" borderId="13" xfId="0" applyNumberFormat="1" applyFont="1" applyFill="1" applyBorder="1" applyAlignment="1">
      <alignment horizontal="center" vertical="center"/>
    </xf>
    <xf numFmtId="0" fontId="58" fillId="35" borderId="10" xfId="0" applyFont="1" applyFill="1" applyBorder="1" applyAlignment="1">
      <alignment horizontal="center" vertical="center" wrapText="1"/>
    </xf>
    <xf numFmtId="172" fontId="59" fillId="35" borderId="18" xfId="0" applyNumberFormat="1" applyFont="1" applyFill="1" applyBorder="1" applyAlignment="1">
      <alignment horizontal="center" vertical="center" wrapText="1"/>
    </xf>
    <xf numFmtId="4" fontId="16" fillId="35" borderId="10" xfId="0" applyNumberFormat="1" applyFont="1" applyFill="1" applyBorder="1" applyAlignment="1">
      <alignment horizontal="center" vertical="center"/>
    </xf>
    <xf numFmtId="49" fontId="59" fillId="35" borderId="40" xfId="0" applyNumberFormat="1" applyFont="1" applyFill="1" applyBorder="1" applyAlignment="1">
      <alignment horizontal="center" vertical="center" wrapText="1"/>
    </xf>
    <xf numFmtId="49" fontId="59" fillId="35" borderId="76" xfId="0" applyNumberFormat="1" applyFont="1" applyFill="1" applyBorder="1" applyAlignment="1">
      <alignment horizontal="center" vertical="center" wrapText="1"/>
    </xf>
    <xf numFmtId="49" fontId="59" fillId="35" borderId="11" xfId="0" applyNumberFormat="1" applyFont="1" applyFill="1" applyBorder="1" applyAlignment="1">
      <alignment horizontal="center" vertical="center" wrapText="1"/>
    </xf>
    <xf numFmtId="49" fontId="59" fillId="35" borderId="82" xfId="0" applyNumberFormat="1" applyFont="1" applyFill="1" applyBorder="1" applyAlignment="1">
      <alignment horizontal="center" vertical="center" wrapText="1"/>
    </xf>
    <xf numFmtId="49" fontId="66" fillId="35" borderId="22" xfId="0" applyNumberFormat="1" applyFont="1" applyFill="1" applyBorder="1" applyAlignment="1">
      <alignment horizontal="center" vertical="center" wrapText="1"/>
    </xf>
    <xf numFmtId="49" fontId="66" fillId="35" borderId="10" xfId="0" applyNumberFormat="1" applyFont="1" applyFill="1" applyBorder="1" applyAlignment="1">
      <alignment horizontal="center" vertical="center" wrapText="1"/>
    </xf>
    <xf numFmtId="0" fontId="5" fillId="35" borderId="18" xfId="0" applyFont="1" applyFill="1" applyBorder="1" applyAlignment="1">
      <alignment horizontal="center" vertical="center"/>
    </xf>
    <xf numFmtId="0" fontId="11" fillId="0" borderId="0" xfId="64" applyFont="1"/>
    <xf numFmtId="0" fontId="67" fillId="0" borderId="0" xfId="64" applyFont="1"/>
    <xf numFmtId="0" fontId="11" fillId="0" borderId="0" xfId="64" applyFont="1" applyAlignment="1">
      <alignment wrapText="1"/>
    </xf>
    <xf numFmtId="0" fontId="53" fillId="0" borderId="18" xfId="2" applyFont="1" applyFill="1" applyBorder="1" applyAlignment="1">
      <alignment horizontal="left" vertical="center" wrapText="1"/>
    </xf>
    <xf numFmtId="0" fontId="16" fillId="0" borderId="18" xfId="65" applyFont="1" applyFill="1" applyBorder="1" applyAlignment="1">
      <alignment vertical="center"/>
    </xf>
    <xf numFmtId="0" fontId="1" fillId="0" borderId="0" xfId="65" applyFill="1"/>
    <xf numFmtId="4" fontId="4" fillId="0" borderId="0" xfId="65" applyNumberFormat="1" applyFont="1" applyFill="1" applyAlignment="1">
      <alignment vertical="center"/>
    </xf>
    <xf numFmtId="0" fontId="1" fillId="0" borderId="0" xfId="65" applyFill="1" applyAlignment="1">
      <alignment vertical="center" wrapText="1"/>
    </xf>
    <xf numFmtId="0" fontId="1" fillId="0" borderId="0" xfId="65"/>
  </cellXfs>
  <cellStyles count="66">
    <cellStyle name="20% - Accent1" xfId="8"/>
    <cellStyle name="20% - Accent2" xfId="9"/>
    <cellStyle name="20% - Accent3" xfId="10"/>
    <cellStyle name="20% - Accent4" xfId="11"/>
    <cellStyle name="20% - Accent5" xfId="12"/>
    <cellStyle name="20% - Accent6" xfId="13"/>
    <cellStyle name="40% - Accent1" xfId="14"/>
    <cellStyle name="40% - Accent2" xfId="15"/>
    <cellStyle name="40% - Accent3" xfId="16"/>
    <cellStyle name="40% - Accent4" xfId="17"/>
    <cellStyle name="40% - Accent5" xfId="18"/>
    <cellStyle name="40% - Accent6" xfId="19"/>
    <cellStyle name="60% - Accent1" xfId="20"/>
    <cellStyle name="60% - Accent2" xfId="21"/>
    <cellStyle name="60% - Accent3" xfId="22"/>
    <cellStyle name="60% - Accent4" xfId="23"/>
    <cellStyle name="60% - Accent5" xfId="24"/>
    <cellStyle name="60% - Accent6" xfId="25"/>
    <cellStyle name="Accent1" xfId="26"/>
    <cellStyle name="Accent2" xfId="27"/>
    <cellStyle name="Accent3" xfId="28"/>
    <cellStyle name="Accent4" xfId="29"/>
    <cellStyle name="Accent5" xfId="30"/>
    <cellStyle name="Accent6" xfId="31"/>
    <cellStyle name="Bad" xfId="32"/>
    <cellStyle name="Calculation" xfId="33"/>
    <cellStyle name="číslo" xfId="34"/>
    <cellStyle name="Explanatory Text" xfId="35"/>
    <cellStyle name="Good" xfId="36"/>
    <cellStyle name="Heading 1" xfId="37"/>
    <cellStyle name="Heading 2" xfId="38"/>
    <cellStyle name="Heading 3" xfId="39"/>
    <cellStyle name="Heading 4" xfId="40"/>
    <cellStyle name="Check Cell" xfId="41"/>
    <cellStyle name="Input" xfId="42"/>
    <cellStyle name="Linked Cell" xfId="43"/>
    <cellStyle name="Neutral" xfId="44"/>
    <cellStyle name="Normal" xfId="5"/>
    <cellStyle name="Normální" xfId="0" builtinId="0"/>
    <cellStyle name="Normální 2" xfId="1"/>
    <cellStyle name="Normální 2 2" xfId="58"/>
    <cellStyle name="Normální 3" xfId="2"/>
    <cellStyle name="Normální 4" xfId="3"/>
    <cellStyle name="Normální 5" xfId="7"/>
    <cellStyle name="Normální 5 2" xfId="56"/>
    <cellStyle name="Normální 5 2 2" xfId="65"/>
    <cellStyle name="Normální 6" xfId="53"/>
    <cellStyle name="Normální 6 2" xfId="59"/>
    <cellStyle name="Normální 7" xfId="60"/>
    <cellStyle name="Normální 7 2" xfId="64"/>
    <cellStyle name="Normální 8" xfId="61"/>
    <cellStyle name="normální_Anička-TAB 3-RMK 2" xfId="4"/>
    <cellStyle name="normální_číselníky MSK" xfId="45"/>
    <cellStyle name="normální_Galina-Dotace Příloha č.7-nová" xfId="52"/>
    <cellStyle name="normální_graf3" xfId="63"/>
    <cellStyle name="normální_List1" xfId="6"/>
    <cellStyle name="normální_Tab.- DP - ZÚ 2009" xfId="51"/>
    <cellStyle name="normální_Tabulky - výsledky hospodaření PO - z VYK" xfId="55"/>
    <cellStyle name="normální_Z005_002_01_str_123-351" xfId="57"/>
    <cellStyle name="normální_Z024_004_05" xfId="54"/>
    <cellStyle name="Note" xfId="46"/>
    <cellStyle name="Note 2" xfId="62"/>
    <cellStyle name="Output" xfId="47"/>
    <cellStyle name="Title" xfId="48"/>
    <cellStyle name="Total" xfId="49"/>
    <cellStyle name="Warning Text" xfId="5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8" Type="http://schemas.openxmlformats.org/officeDocument/2006/relationships/usernames" Target="revisions/userNam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revisionHeaders" Target="revisions/revisionHeader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Tahoma"/>
                <a:ea typeface="Tahoma"/>
                <a:cs typeface="Tahoma"/>
              </a:defRPr>
            </a:pPr>
            <a:r>
              <a:rPr lang="cs-CZ"/>
              <a:t>Srovnání skutečných příjmů rozpočtu Moravskoslezského kraje
v letech 2007 - 2014</a:t>
            </a:r>
          </a:p>
        </c:rich>
      </c:tx>
      <c:layout>
        <c:manualLayout>
          <c:xMode val="edge"/>
          <c:yMode val="edge"/>
          <c:x val="0.15871262763196473"/>
          <c:y val="2.8282884080816133E-2"/>
        </c:manualLayout>
      </c:layout>
      <c:overlay val="0"/>
      <c:spPr>
        <a:noFill/>
        <a:ln w="25400">
          <a:noFill/>
        </a:ln>
      </c:spPr>
    </c:title>
    <c:autoTitleDeleted val="0"/>
    <c:view3D>
      <c:rotX val="15"/>
      <c:hPercent val="52"/>
      <c:rotY val="20"/>
      <c:depthPercent val="100"/>
      <c:rAngAx val="1"/>
    </c:view3D>
    <c:floor>
      <c:thickness val="0"/>
      <c:spPr>
        <a:solidFill>
          <a:srgbClr val="C0C0C0"/>
        </a:solidFill>
        <a:ln w="3175">
          <a:solidFill>
            <a:srgbClr val="000000"/>
          </a:solidFill>
          <a:prstDash val="solid"/>
        </a:ln>
      </c:spPr>
    </c:floor>
    <c:sideWall>
      <c:thickness val="0"/>
      <c:spPr>
        <a:gradFill rotWithShape="0">
          <a:gsLst>
            <a:gs pos="0">
              <a:srgbClr xmlns:mc="http://schemas.openxmlformats.org/markup-compatibility/2006" xmlns:a14="http://schemas.microsoft.com/office/drawing/2010/main" val="FFFFFF" mc:Ignorable="a14" a14:legacySpreadsheetColorIndex="9"/>
            </a:gs>
            <a:gs pos="50000">
              <a:srgbClr xmlns:mc="http://schemas.openxmlformats.org/markup-compatibility/2006" xmlns:a14="http://schemas.microsoft.com/office/drawing/2010/main" val="C0C0C0" mc:Ignorable="a14" a14:legacySpreadsheetColorIndex="22"/>
            </a:gs>
            <a:gs pos="100000">
              <a:srgbClr xmlns:mc="http://schemas.openxmlformats.org/markup-compatibility/2006" xmlns:a14="http://schemas.microsoft.com/office/drawing/2010/main" val="FFFFFF" mc:Ignorable="a14" a14:legacySpreadsheetColorIndex="9"/>
            </a:gs>
          </a:gsLst>
          <a:lin ang="18900000" scaled="1"/>
        </a:gradFill>
        <a:ln w="12700">
          <a:solidFill>
            <a:srgbClr val="808080"/>
          </a:solidFill>
          <a:prstDash val="solid"/>
        </a:ln>
      </c:spPr>
    </c:sideWall>
    <c:backWall>
      <c:thickness val="0"/>
      <c:spPr>
        <a:gradFill rotWithShape="0">
          <a:gsLst>
            <a:gs pos="0">
              <a:srgbClr xmlns:mc="http://schemas.openxmlformats.org/markup-compatibility/2006" xmlns:a14="http://schemas.microsoft.com/office/drawing/2010/main" val="FFFFFF" mc:Ignorable="a14" a14:legacySpreadsheetColorIndex="9"/>
            </a:gs>
            <a:gs pos="50000">
              <a:srgbClr xmlns:mc="http://schemas.openxmlformats.org/markup-compatibility/2006" xmlns:a14="http://schemas.microsoft.com/office/drawing/2010/main" val="C0C0C0" mc:Ignorable="a14" a14:legacySpreadsheetColorIndex="22"/>
            </a:gs>
            <a:gs pos="100000">
              <a:srgbClr xmlns:mc="http://schemas.openxmlformats.org/markup-compatibility/2006" xmlns:a14="http://schemas.microsoft.com/office/drawing/2010/main" val="FFFFFF" mc:Ignorable="a14" a14:legacySpreadsheetColorIndex="9"/>
            </a:gs>
          </a:gsLst>
          <a:lin ang="18900000" scaled="1"/>
        </a:gradFill>
        <a:ln w="12700">
          <a:solidFill>
            <a:srgbClr val="808080"/>
          </a:solidFill>
          <a:prstDash val="solid"/>
        </a:ln>
      </c:spPr>
    </c:backWall>
    <c:plotArea>
      <c:layout>
        <c:manualLayout>
          <c:layoutTarget val="inner"/>
          <c:xMode val="edge"/>
          <c:yMode val="edge"/>
          <c:x val="8.657052416288985E-2"/>
          <c:y val="0.1373740083925355"/>
          <c:w val="0.78357423152564398"/>
          <c:h val="0.77373890021089842"/>
        </c:manualLayout>
      </c:layout>
      <c:bar3DChart>
        <c:barDir val="col"/>
        <c:grouping val="stacked"/>
        <c:varyColors val="0"/>
        <c:ser>
          <c:idx val="0"/>
          <c:order val="0"/>
          <c:tx>
            <c:strRef>
              <c:f>'Data-grafy'!$A$4</c:f>
              <c:strCache>
                <c:ptCount val="1"/>
                <c:pt idx="0">
                  <c:v>dotace</c:v>
                </c:pt>
              </c:strCache>
            </c:strRef>
          </c:tx>
          <c:spPr>
            <a:solidFill>
              <a:srgbClr val="9999FF"/>
            </a:solidFill>
            <a:ln w="12700">
              <a:solidFill>
                <a:srgbClr val="000000"/>
              </a:solidFill>
              <a:prstDash val="solid"/>
            </a:ln>
          </c:spPr>
          <c:invertIfNegative val="0"/>
          <c:dLbls>
            <c:dLbl>
              <c:idx val="0"/>
              <c:layout/>
              <c:tx>
                <c:rich>
                  <a:bodyPr/>
                  <a:lstStyle/>
                  <a:p>
                    <a:r>
                      <a:rPr lang="cs-CZ"/>
                      <a:t>67,1 %</a:t>
                    </a:r>
                  </a:p>
                </c:rich>
              </c:tx>
              <c:showLegendKey val="0"/>
              <c:showVal val="0"/>
              <c:showCatName val="0"/>
              <c:showSerName val="0"/>
              <c:showPercent val="0"/>
              <c:showBubbleSize val="0"/>
            </c:dLbl>
            <c:dLbl>
              <c:idx val="1"/>
              <c:layout>
                <c:manualLayout>
                  <c:x val="4.0034841905787271E-3"/>
                  <c:y val="-4.9069524166859748E-3"/>
                </c:manualLayout>
              </c:layout>
              <c:tx>
                <c:rich>
                  <a:bodyPr/>
                  <a:lstStyle/>
                  <a:p>
                    <a:r>
                      <a:rPr lang="cs-CZ"/>
                      <a:t>67,1 %</a:t>
                    </a:r>
                  </a:p>
                </c:rich>
              </c:tx>
              <c:showLegendKey val="0"/>
              <c:showVal val="0"/>
              <c:showCatName val="0"/>
              <c:showSerName val="0"/>
              <c:showPercent val="0"/>
              <c:showBubbleSize val="0"/>
            </c:dLbl>
            <c:dLbl>
              <c:idx val="2"/>
              <c:layout>
                <c:manualLayout>
                  <c:x val="4.5342952288229465E-3"/>
                  <c:y val="-1.6886075067285874E-3"/>
                </c:manualLayout>
              </c:layout>
              <c:tx>
                <c:rich>
                  <a:bodyPr/>
                  <a:lstStyle/>
                  <a:p>
                    <a:r>
                      <a:rPr lang="cs-CZ"/>
                      <a:t>71,7 %</a:t>
                    </a:r>
                  </a:p>
                </c:rich>
              </c:tx>
              <c:showLegendKey val="0"/>
              <c:showVal val="0"/>
              <c:showCatName val="0"/>
              <c:showSerName val="0"/>
              <c:showPercent val="0"/>
              <c:showBubbleSize val="0"/>
            </c:dLbl>
            <c:dLbl>
              <c:idx val="3"/>
              <c:layout>
                <c:manualLayout>
                  <c:x val="5.0653393122983871E-3"/>
                  <c:y val="-2.7495291109709686E-3"/>
                </c:manualLayout>
              </c:layout>
              <c:tx>
                <c:rich>
                  <a:bodyPr/>
                  <a:lstStyle/>
                  <a:p>
                    <a:r>
                      <a:rPr lang="cs-CZ"/>
                      <a:t>69,7 %</a:t>
                    </a:r>
                  </a:p>
                </c:rich>
              </c:tx>
              <c:showLegendKey val="0"/>
              <c:showVal val="0"/>
              <c:showCatName val="0"/>
              <c:showSerName val="0"/>
              <c:showPercent val="0"/>
              <c:showBubbleSize val="0"/>
            </c:dLbl>
            <c:dLbl>
              <c:idx val="4"/>
              <c:layout>
                <c:manualLayout>
                  <c:x val="5.596150350542662E-3"/>
                  <c:y val="-8.1490957743512189E-3"/>
                </c:manualLayout>
              </c:layout>
              <c:tx>
                <c:rich>
                  <a:bodyPr/>
                  <a:lstStyle/>
                  <a:p>
                    <a:r>
                      <a:rPr lang="cs-CZ"/>
                      <a:t>70,2 %</a:t>
                    </a:r>
                  </a:p>
                </c:rich>
              </c:tx>
              <c:showLegendKey val="0"/>
              <c:showVal val="0"/>
              <c:showCatName val="0"/>
              <c:showSerName val="0"/>
              <c:showPercent val="0"/>
              <c:showBubbleSize val="0"/>
            </c:dLbl>
            <c:dLbl>
              <c:idx val="5"/>
              <c:layout>
                <c:manualLayout>
                  <c:x val="3.9074693909654191E-3"/>
                  <c:y val="-2.8658235902330391E-3"/>
                </c:manualLayout>
              </c:layout>
              <c:tx>
                <c:rich>
                  <a:bodyPr/>
                  <a:lstStyle/>
                  <a:p>
                    <a:r>
                      <a:rPr lang="cs-CZ"/>
                      <a:t>70,6 %</a:t>
                    </a:r>
                  </a:p>
                </c:rich>
              </c:tx>
              <c:showLegendKey val="0"/>
              <c:showVal val="0"/>
              <c:showCatName val="0"/>
              <c:showSerName val="0"/>
              <c:showPercent val="0"/>
              <c:showBubbleSize val="0"/>
            </c:dLbl>
            <c:dLbl>
              <c:idx val="6"/>
              <c:layout>
                <c:manualLayout>
                  <c:x val="4.4383464275622592E-3"/>
                  <c:y val="-2.7623213764946049E-3"/>
                </c:manualLayout>
              </c:layout>
              <c:tx>
                <c:rich>
                  <a:bodyPr/>
                  <a:lstStyle/>
                  <a:p>
                    <a:r>
                      <a:rPr lang="cs-CZ"/>
                      <a:t>69,7 %</a:t>
                    </a:r>
                  </a:p>
                </c:rich>
              </c:tx>
              <c:showLegendKey val="0"/>
              <c:showVal val="0"/>
              <c:showCatName val="0"/>
              <c:showSerName val="0"/>
              <c:showPercent val="0"/>
              <c:showBubbleSize val="0"/>
            </c:dLbl>
            <c:dLbl>
              <c:idx val="7"/>
              <c:layout>
                <c:manualLayout>
                  <c:x val="3.489502768868653E-3"/>
                  <c:y val="-2.5105649672578808E-3"/>
                </c:manualLayout>
              </c:layout>
              <c:tx>
                <c:rich>
                  <a:bodyPr/>
                  <a:lstStyle/>
                  <a:p>
                    <a:r>
                      <a:rPr lang="cs-CZ"/>
                      <a:t>69,8 %</a:t>
                    </a:r>
                  </a:p>
                </c:rich>
              </c:tx>
              <c:showLegendKey val="0"/>
              <c:showVal val="0"/>
              <c:showCatName val="0"/>
              <c:showSerName val="0"/>
              <c:showPercent val="0"/>
              <c:showBubbleSize val="0"/>
            </c:dLbl>
            <c:dLbl>
              <c:idx val="8"/>
              <c:layout>
                <c:manualLayout>
                  <c:xMode val="edge"/>
                  <c:yMode val="edge"/>
                  <c:x val="0.64927893122167379"/>
                  <c:y val="0.64848612785299842"/>
                </c:manualLayout>
              </c:layout>
              <c:tx>
                <c:rich>
                  <a:bodyPr/>
                  <a:lstStyle/>
                  <a:p>
                    <a:r>
                      <a:t>71,7 %</a:t>
                    </a:r>
                  </a:p>
                </c:rich>
              </c:tx>
              <c:showLegendKey val="0"/>
              <c:showVal val="0"/>
              <c:showCatName val="0"/>
              <c:showSerName val="0"/>
              <c:showPercent val="0"/>
              <c:showBubbleSize val="0"/>
            </c:dLbl>
            <c:dLbl>
              <c:idx val="9"/>
              <c:layout>
                <c:manualLayout>
                  <c:xMode val="edge"/>
                  <c:yMode val="edge"/>
                  <c:x val="0.71587164211620447"/>
                  <c:y val="0.67070839391649684"/>
                </c:manualLayout>
              </c:layout>
              <c:tx>
                <c:rich>
                  <a:bodyPr/>
                  <a:lstStyle/>
                  <a:p>
                    <a:r>
                      <a:t>69,7 %</a:t>
                    </a:r>
                  </a:p>
                </c:rich>
              </c:tx>
              <c:showLegendKey val="0"/>
              <c:showVal val="0"/>
              <c:showCatName val="0"/>
              <c:showSerName val="0"/>
              <c:showPercent val="0"/>
              <c:showBubbleSize val="0"/>
            </c:dLbl>
            <c:dLbl>
              <c:idx val="10"/>
              <c:tx>
                <c:rich>
                  <a:bodyPr/>
                  <a:lstStyle/>
                  <a:p>
                    <a:r>
                      <a:t>70,2 %</a:t>
                    </a:r>
                  </a:p>
                </c:rich>
              </c:tx>
              <c:showLegendKey val="0"/>
              <c:showVal val="0"/>
              <c:showCatName val="0"/>
              <c:showSerName val="0"/>
              <c:showPercent val="0"/>
              <c:showBubbleSize val="0"/>
            </c:dLbl>
            <c:spPr>
              <a:solidFill>
                <a:srgbClr val="FFFFFF"/>
              </a:solidFill>
              <a:ln w="25400">
                <a:noFill/>
              </a:ln>
            </c:spPr>
            <c:txPr>
              <a:bodyPr/>
              <a:lstStyle/>
              <a:p>
                <a:pPr>
                  <a:defRPr sz="800" b="0" i="0" u="none" strike="noStrike" baseline="0">
                    <a:solidFill>
                      <a:srgbClr val="000000"/>
                    </a:solidFill>
                    <a:latin typeface="Tahoma"/>
                    <a:ea typeface="Tahoma"/>
                    <a:cs typeface="Tahoma"/>
                  </a:defRPr>
                </a:pPr>
                <a:endParaRPr lang="cs-CZ"/>
              </a:p>
            </c:txPr>
            <c:showLegendKey val="0"/>
            <c:showVal val="0"/>
            <c:showCatName val="1"/>
            <c:showSerName val="0"/>
            <c:showPercent val="0"/>
            <c:showBubbleSize val="0"/>
            <c:showLeaderLines val="0"/>
          </c:dLbls>
          <c:cat>
            <c:numRef>
              <c:f>'Data-grafy'!$B$3:$I$3</c:f>
              <c:numCache>
                <c:formatCode>General</c:formatCode>
                <c:ptCount val="8"/>
                <c:pt idx="0">
                  <c:v>2007</c:v>
                </c:pt>
                <c:pt idx="1">
                  <c:v>2008</c:v>
                </c:pt>
                <c:pt idx="2">
                  <c:v>2009</c:v>
                </c:pt>
                <c:pt idx="3">
                  <c:v>2010</c:v>
                </c:pt>
                <c:pt idx="4">
                  <c:v>2011</c:v>
                </c:pt>
                <c:pt idx="5">
                  <c:v>2012</c:v>
                </c:pt>
                <c:pt idx="6">
                  <c:v>2013</c:v>
                </c:pt>
                <c:pt idx="7">
                  <c:v>2014</c:v>
                </c:pt>
              </c:numCache>
            </c:numRef>
          </c:cat>
          <c:val>
            <c:numRef>
              <c:f>'Data-grafy'!$B$4:$I$4</c:f>
              <c:numCache>
                <c:formatCode>General</c:formatCode>
                <c:ptCount val="8"/>
                <c:pt idx="0">
                  <c:v>10355.369000000001</c:v>
                </c:pt>
                <c:pt idx="1">
                  <c:v>10985.659</c:v>
                </c:pt>
                <c:pt idx="2">
                  <c:v>12404.834999999999</c:v>
                </c:pt>
                <c:pt idx="3">
                  <c:v>11209.286</c:v>
                </c:pt>
                <c:pt idx="4" formatCode="#,##0.000">
                  <c:v>11790.804</c:v>
                </c:pt>
                <c:pt idx="5" formatCode="#,##0.0">
                  <c:v>11574.909</c:v>
                </c:pt>
                <c:pt idx="6" formatCode="#,##0.0">
                  <c:v>11415.745999999999</c:v>
                </c:pt>
                <c:pt idx="7" formatCode="#,##0.0">
                  <c:v>12137.583000000001</c:v>
                </c:pt>
              </c:numCache>
            </c:numRef>
          </c:val>
        </c:ser>
        <c:ser>
          <c:idx val="1"/>
          <c:order val="1"/>
          <c:tx>
            <c:strRef>
              <c:f>'Data-grafy'!$A$5</c:f>
              <c:strCache>
                <c:ptCount val="1"/>
                <c:pt idx="0">
                  <c:v>vlastní příjmy</c:v>
                </c:pt>
              </c:strCache>
            </c:strRef>
          </c:tx>
          <c:spPr>
            <a:solidFill>
              <a:srgbClr val="993366"/>
            </a:solidFill>
            <a:ln w="12700">
              <a:solidFill>
                <a:srgbClr val="000000"/>
              </a:solidFill>
              <a:prstDash val="solid"/>
            </a:ln>
          </c:spPr>
          <c:invertIfNegative val="0"/>
          <c:dLbls>
            <c:dLbl>
              <c:idx val="0"/>
              <c:layout>
                <c:manualLayout>
                  <c:x val="3.4724401071032866E-3"/>
                  <c:y val="-1.2008569359780424E-2"/>
                </c:manualLayout>
              </c:layout>
              <c:tx>
                <c:rich>
                  <a:bodyPr/>
                  <a:lstStyle/>
                  <a:p>
                    <a:r>
                      <a:rPr lang="cs-CZ"/>
                      <a:t>32,9 %</a:t>
                    </a:r>
                  </a:p>
                </c:rich>
              </c:tx>
              <c:showLegendKey val="0"/>
              <c:showVal val="0"/>
              <c:showCatName val="0"/>
              <c:showSerName val="0"/>
              <c:showPercent val="0"/>
              <c:showBubbleSize val="0"/>
            </c:dLbl>
            <c:dLbl>
              <c:idx val="1"/>
              <c:layout>
                <c:manualLayout>
                  <c:x val="5.1133627054875735E-3"/>
                  <c:y val="-2.5979753350404422E-3"/>
                </c:manualLayout>
              </c:layout>
              <c:tx>
                <c:rich>
                  <a:bodyPr/>
                  <a:lstStyle/>
                  <a:p>
                    <a:r>
                      <a:rPr lang="cs-CZ"/>
                      <a:t>32,9 %</a:t>
                    </a:r>
                  </a:p>
                </c:rich>
              </c:tx>
              <c:showLegendKey val="0"/>
              <c:showVal val="0"/>
              <c:showCatName val="0"/>
              <c:showSerName val="0"/>
              <c:showPercent val="0"/>
              <c:showBubbleSize val="0"/>
            </c:dLbl>
            <c:dLbl>
              <c:idx val="2"/>
              <c:layout>
                <c:manualLayout>
                  <c:x val="4.5342952288229465E-3"/>
                  <c:y val="-5.6177796776794306E-3"/>
                </c:manualLayout>
              </c:layout>
              <c:tx>
                <c:rich>
                  <a:bodyPr/>
                  <a:lstStyle/>
                  <a:p>
                    <a:r>
                      <a:rPr lang="cs-CZ"/>
                      <a:t>28,3 %</a:t>
                    </a:r>
                  </a:p>
                </c:rich>
              </c:tx>
              <c:showLegendKey val="0"/>
              <c:showVal val="0"/>
              <c:showCatName val="0"/>
              <c:showSerName val="0"/>
              <c:showPercent val="0"/>
              <c:showBubbleSize val="0"/>
            </c:dLbl>
            <c:dLbl>
              <c:idx val="3"/>
              <c:layout>
                <c:manualLayout>
                  <c:x val="3.9554607973895407E-3"/>
                  <c:y val="-6.5186016677720622E-3"/>
                </c:manualLayout>
              </c:layout>
              <c:tx>
                <c:rich>
                  <a:bodyPr/>
                  <a:lstStyle/>
                  <a:p>
                    <a:r>
                      <a:rPr lang="cs-CZ"/>
                      <a:t>30,3 %</a:t>
                    </a:r>
                  </a:p>
                </c:rich>
              </c:tx>
              <c:showLegendKey val="0"/>
              <c:showVal val="0"/>
              <c:showCatName val="0"/>
              <c:showSerName val="0"/>
              <c:showPercent val="0"/>
              <c:showBubbleSize val="0"/>
            </c:dLbl>
            <c:dLbl>
              <c:idx val="4"/>
              <c:layout>
                <c:manualLayout>
                  <c:x val="5.596150350542662E-3"/>
                  <c:y val="-1.374646051773264E-2"/>
                </c:manualLayout>
              </c:layout>
              <c:tx>
                <c:rich>
                  <a:bodyPr/>
                  <a:lstStyle/>
                  <a:p>
                    <a:r>
                      <a:rPr lang="cs-CZ"/>
                      <a:t>29,8 %</a:t>
                    </a:r>
                  </a:p>
                </c:rich>
              </c:tx>
              <c:showLegendKey val="0"/>
              <c:showVal val="0"/>
              <c:showCatName val="0"/>
              <c:showSerName val="0"/>
              <c:showPercent val="0"/>
              <c:showBubbleSize val="0"/>
            </c:dLbl>
            <c:dLbl>
              <c:idx val="5"/>
              <c:layout>
                <c:manualLayout>
                  <c:x val="2.7975914775358961E-3"/>
                  <c:y val="-9.662610355523741E-3"/>
                </c:manualLayout>
              </c:layout>
              <c:tx>
                <c:rich>
                  <a:bodyPr/>
                  <a:lstStyle/>
                  <a:p>
                    <a:r>
                      <a:rPr lang="cs-CZ"/>
                      <a:t>29,4 %</a:t>
                    </a:r>
                  </a:p>
                </c:rich>
              </c:tx>
              <c:showLegendKey val="0"/>
              <c:showVal val="0"/>
              <c:showCatName val="0"/>
              <c:showSerName val="0"/>
              <c:showPercent val="0"/>
              <c:showBubbleSize val="0"/>
            </c:dLbl>
            <c:dLbl>
              <c:idx val="6"/>
              <c:layout>
                <c:manualLayout>
                  <c:x val="4.0683871230857522E-3"/>
                  <c:y val="-1.508332670537395E-2"/>
                </c:manualLayout>
              </c:layout>
              <c:tx>
                <c:rich>
                  <a:bodyPr/>
                  <a:lstStyle/>
                  <a:p>
                    <a:r>
                      <a:rPr lang="cs-CZ"/>
                      <a:t>30,3 %</a:t>
                    </a:r>
                  </a:p>
                </c:rich>
              </c:tx>
              <c:showLegendKey val="0"/>
              <c:showVal val="0"/>
              <c:showCatName val="0"/>
              <c:showSerName val="0"/>
              <c:showPercent val="0"/>
              <c:showBubbleSize val="0"/>
            </c:dLbl>
            <c:dLbl>
              <c:idx val="7"/>
              <c:layout>
                <c:manualLayout>
                  <c:x val="8.9978763753309975E-4"/>
                  <c:y val="-1.1644423234974416E-2"/>
                </c:manualLayout>
              </c:layout>
              <c:tx>
                <c:rich>
                  <a:bodyPr/>
                  <a:lstStyle/>
                  <a:p>
                    <a:r>
                      <a:rPr lang="cs-CZ"/>
                      <a:t>30,2 %</a:t>
                    </a:r>
                  </a:p>
                </c:rich>
              </c:tx>
              <c:showLegendKey val="0"/>
              <c:showVal val="0"/>
              <c:showCatName val="0"/>
              <c:showSerName val="0"/>
              <c:showPercent val="0"/>
              <c:showBubbleSize val="0"/>
            </c:dLbl>
            <c:dLbl>
              <c:idx val="8"/>
              <c:layout>
                <c:manualLayout>
                  <c:xMode val="edge"/>
                  <c:yMode val="edge"/>
                  <c:x val="0.64594929567694737"/>
                  <c:y val="0.34545522698711134"/>
                </c:manualLayout>
              </c:layout>
              <c:tx>
                <c:rich>
                  <a:bodyPr/>
                  <a:lstStyle/>
                  <a:p>
                    <a:r>
                      <a:t>28,3 %</a:t>
                    </a:r>
                  </a:p>
                </c:rich>
              </c:tx>
              <c:showLegendKey val="0"/>
              <c:showVal val="0"/>
              <c:showCatName val="0"/>
              <c:showSerName val="0"/>
              <c:showPercent val="0"/>
              <c:showBubbleSize val="0"/>
            </c:dLbl>
            <c:dLbl>
              <c:idx val="9"/>
              <c:layout>
                <c:manualLayout>
                  <c:xMode val="edge"/>
                  <c:yMode val="edge"/>
                  <c:x val="0.71365188508638677"/>
                  <c:y val="0.38383914109679035"/>
                </c:manualLayout>
              </c:layout>
              <c:tx>
                <c:rich>
                  <a:bodyPr/>
                  <a:lstStyle/>
                  <a:p>
                    <a:r>
                      <a:t>30,3 %</a:t>
                    </a:r>
                  </a:p>
                </c:rich>
              </c:tx>
              <c:showLegendKey val="0"/>
              <c:showVal val="0"/>
              <c:showCatName val="0"/>
              <c:showSerName val="0"/>
              <c:showPercent val="0"/>
              <c:showBubbleSize val="0"/>
            </c:dLbl>
            <c:dLbl>
              <c:idx val="10"/>
              <c:tx>
                <c:rich>
                  <a:bodyPr/>
                  <a:lstStyle/>
                  <a:p>
                    <a:r>
                      <a:t>29,8 %</a:t>
                    </a:r>
                  </a:p>
                </c:rich>
              </c:tx>
              <c:showLegendKey val="0"/>
              <c:showVal val="0"/>
              <c:showCatName val="0"/>
              <c:showSerName val="0"/>
              <c:showPercent val="0"/>
              <c:showBubbleSize val="0"/>
            </c:dLbl>
            <c:spPr>
              <a:solidFill>
                <a:srgbClr val="FFFFFF"/>
              </a:solidFill>
              <a:ln w="25400">
                <a:noFill/>
              </a:ln>
            </c:spPr>
            <c:txPr>
              <a:bodyPr/>
              <a:lstStyle/>
              <a:p>
                <a:pPr>
                  <a:defRPr sz="800" b="0" i="0" u="none" strike="noStrike" baseline="0">
                    <a:solidFill>
                      <a:srgbClr val="000000"/>
                    </a:solidFill>
                    <a:latin typeface="Tahoma"/>
                    <a:ea typeface="Tahoma"/>
                    <a:cs typeface="Tahoma"/>
                  </a:defRPr>
                </a:pPr>
                <a:endParaRPr lang="cs-CZ"/>
              </a:p>
            </c:txPr>
            <c:showLegendKey val="0"/>
            <c:showVal val="0"/>
            <c:showCatName val="1"/>
            <c:showSerName val="0"/>
            <c:showPercent val="0"/>
            <c:showBubbleSize val="0"/>
            <c:showLeaderLines val="0"/>
          </c:dLbls>
          <c:cat>
            <c:numRef>
              <c:f>'Data-grafy'!$B$3:$I$3</c:f>
              <c:numCache>
                <c:formatCode>General</c:formatCode>
                <c:ptCount val="8"/>
                <c:pt idx="0">
                  <c:v>2007</c:v>
                </c:pt>
                <c:pt idx="1">
                  <c:v>2008</c:v>
                </c:pt>
                <c:pt idx="2">
                  <c:v>2009</c:v>
                </c:pt>
                <c:pt idx="3">
                  <c:v>2010</c:v>
                </c:pt>
                <c:pt idx="4">
                  <c:v>2011</c:v>
                </c:pt>
                <c:pt idx="5">
                  <c:v>2012</c:v>
                </c:pt>
                <c:pt idx="6">
                  <c:v>2013</c:v>
                </c:pt>
                <c:pt idx="7">
                  <c:v>2014</c:v>
                </c:pt>
              </c:numCache>
            </c:numRef>
          </c:cat>
          <c:val>
            <c:numRef>
              <c:f>'Data-grafy'!$B$5:$I$5</c:f>
              <c:numCache>
                <c:formatCode>General</c:formatCode>
                <c:ptCount val="8"/>
                <c:pt idx="0">
                  <c:v>5077.6769999999997</c:v>
                </c:pt>
                <c:pt idx="1">
                  <c:v>5377.5029999999997</c:v>
                </c:pt>
                <c:pt idx="2">
                  <c:v>4890.2520000000004</c:v>
                </c:pt>
                <c:pt idx="3">
                  <c:v>4866.2070000000003</c:v>
                </c:pt>
                <c:pt idx="4" formatCode="#,##0.000">
                  <c:v>5006.0230000000001</c:v>
                </c:pt>
                <c:pt idx="5" formatCode="#,##0.0">
                  <c:v>4827.9070000000002</c:v>
                </c:pt>
                <c:pt idx="6" formatCode="#,##0.0">
                  <c:v>4951.1000000000004</c:v>
                </c:pt>
                <c:pt idx="7" formatCode="#,##0.0">
                  <c:v>5259.0230000000001</c:v>
                </c:pt>
              </c:numCache>
            </c:numRef>
          </c:val>
        </c:ser>
        <c:dLbls>
          <c:showLegendKey val="0"/>
          <c:showVal val="0"/>
          <c:showCatName val="1"/>
          <c:showSerName val="0"/>
          <c:showPercent val="0"/>
          <c:showBubbleSize val="0"/>
        </c:dLbls>
        <c:gapWidth val="50"/>
        <c:gapDepth val="60"/>
        <c:shape val="box"/>
        <c:axId val="204775424"/>
        <c:axId val="204776960"/>
        <c:axId val="0"/>
      </c:bar3DChart>
      <c:catAx>
        <c:axId val="204775424"/>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900" b="0" i="0" u="none" strike="noStrike" baseline="0">
                <a:solidFill>
                  <a:srgbClr val="000000"/>
                </a:solidFill>
                <a:latin typeface="Tahoma"/>
                <a:ea typeface="Tahoma"/>
                <a:cs typeface="Tahoma"/>
              </a:defRPr>
            </a:pPr>
            <a:endParaRPr lang="cs-CZ"/>
          </a:p>
        </c:txPr>
        <c:crossAx val="204776960"/>
        <c:crosses val="autoZero"/>
        <c:auto val="1"/>
        <c:lblAlgn val="ctr"/>
        <c:lblOffset val="100"/>
        <c:tickLblSkip val="1"/>
        <c:tickMarkSkip val="1"/>
        <c:noMultiLvlLbl val="0"/>
      </c:catAx>
      <c:valAx>
        <c:axId val="204776960"/>
        <c:scaling>
          <c:orientation val="minMax"/>
          <c:max val="20000"/>
        </c:scaling>
        <c:delete val="0"/>
        <c:axPos val="l"/>
        <c:majorGridlines>
          <c:spPr>
            <a:ln w="3175">
              <a:solidFill>
                <a:srgbClr val="000000"/>
              </a:solidFill>
              <a:prstDash val="solid"/>
            </a:ln>
          </c:spPr>
        </c:majorGridlines>
        <c:title>
          <c:tx>
            <c:rich>
              <a:bodyPr/>
              <a:lstStyle/>
              <a:p>
                <a:pPr>
                  <a:defRPr sz="1000" b="1" i="0" u="none" strike="noStrike" baseline="0">
                    <a:solidFill>
                      <a:srgbClr val="000000"/>
                    </a:solidFill>
                    <a:latin typeface="Tahoma"/>
                    <a:ea typeface="Tahoma"/>
                    <a:cs typeface="Tahoma"/>
                  </a:defRPr>
                </a:pPr>
                <a:r>
                  <a:rPr lang="cs-CZ"/>
                  <a:t>v mil. Kč</a:t>
                </a:r>
              </a:p>
            </c:rich>
          </c:tx>
          <c:layout>
            <c:manualLayout>
              <c:xMode val="edge"/>
              <c:yMode val="edge"/>
              <c:x val="5.5493925745442206E-3"/>
              <c:y val="0.45252614529305812"/>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Tahoma"/>
                <a:ea typeface="Tahoma"/>
                <a:cs typeface="Tahoma"/>
              </a:defRPr>
            </a:pPr>
            <a:endParaRPr lang="cs-CZ"/>
          </a:p>
        </c:txPr>
        <c:crossAx val="204775424"/>
        <c:crosses val="autoZero"/>
        <c:crossBetween val="between"/>
      </c:valAx>
      <c:spPr>
        <a:noFill/>
        <a:ln w="25400">
          <a:noFill/>
        </a:ln>
      </c:spPr>
    </c:plotArea>
    <c:legend>
      <c:legendPos val="r"/>
      <c:layout>
        <c:manualLayout>
          <c:xMode val="edge"/>
          <c:yMode val="edge"/>
          <c:x val="0.32630428338320017"/>
          <c:y val="0.95151702871888555"/>
          <c:w val="0.3018869560552056"/>
          <c:h val="4.2424326121224196E-2"/>
        </c:manualLayout>
      </c:layout>
      <c:overlay val="0"/>
      <c:spPr>
        <a:solidFill>
          <a:srgbClr val="FFFFFF"/>
        </a:solidFill>
        <a:ln w="3175">
          <a:solidFill>
            <a:srgbClr val="000000"/>
          </a:solidFill>
          <a:prstDash val="solid"/>
        </a:ln>
      </c:spPr>
      <c:txPr>
        <a:bodyPr/>
        <a:lstStyle/>
        <a:p>
          <a:pPr>
            <a:defRPr sz="825" b="0" i="0" u="none" strike="noStrike" baseline="0">
              <a:solidFill>
                <a:srgbClr val="000000"/>
              </a:solidFill>
              <a:latin typeface="Tahoma"/>
              <a:ea typeface="Tahoma"/>
              <a:cs typeface="Tahoma"/>
            </a:defRPr>
          </a:pPr>
          <a:endParaRPr lang="cs-CZ"/>
        </a:p>
      </c:txPr>
    </c:legend>
    <c:plotVisOnly val="1"/>
    <c:dispBlanksAs val="gap"/>
    <c:showDLblsOverMax val="0"/>
  </c:chart>
  <c:spPr>
    <a:solidFill>
      <a:srgbClr val="FFFFFF"/>
    </a:solidFill>
    <a:ln w="9525">
      <a:noFill/>
    </a:ln>
  </c:spPr>
  <c:txPr>
    <a:bodyPr/>
    <a:lstStyle/>
    <a:p>
      <a:pPr>
        <a:defRPr sz="1200" b="0" i="0" u="none" strike="noStrike" baseline="0">
          <a:solidFill>
            <a:srgbClr val="000000"/>
          </a:solidFill>
          <a:latin typeface="Arial"/>
          <a:ea typeface="Arial"/>
          <a:cs typeface="Arial"/>
        </a:defRPr>
      </a:pPr>
      <a:endParaRPr lang="cs-CZ"/>
    </a:p>
  </c:txPr>
  <c:printSettings>
    <c:headerFooter alignWithMargins="0"/>
    <c:pageMargins b="0.984251969" l="0.78740157499999996" r="0.78740157499999996" t="0.984251969" header="0.4921259845" footer="0.4921259845"/>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Tahoma"/>
                <a:ea typeface="Tahoma"/>
                <a:cs typeface="Tahoma"/>
              </a:defRPr>
            </a:pPr>
            <a:r>
              <a:rPr lang="cs-CZ"/>
              <a:t>Srovnání skutečných výdajů rozpočtu Moravskoslezského kraje 
v letech 2007 - 2014</a:t>
            </a:r>
          </a:p>
        </c:rich>
      </c:tx>
      <c:layout>
        <c:manualLayout>
          <c:xMode val="edge"/>
          <c:yMode val="edge"/>
          <c:x val="0.15022429747949301"/>
          <c:y val="9.3985048667550829E-3"/>
        </c:manualLayout>
      </c:layout>
      <c:overlay val="0"/>
      <c:spPr>
        <a:noFill/>
        <a:ln w="25400">
          <a:noFill/>
        </a:ln>
      </c:spPr>
    </c:title>
    <c:autoTitleDeleted val="0"/>
    <c:view3D>
      <c:rotX val="15"/>
      <c:hPercent val="50"/>
      <c:rotY val="20"/>
      <c:depthPercent val="100"/>
      <c:rAngAx val="1"/>
    </c:view3D>
    <c:floor>
      <c:thickness val="0"/>
      <c:spPr>
        <a:solidFill>
          <a:srgbClr val="C0C0C0"/>
        </a:solidFill>
        <a:ln w="3175">
          <a:solidFill>
            <a:srgbClr val="000000"/>
          </a:solidFill>
          <a:prstDash val="solid"/>
        </a:ln>
      </c:spPr>
    </c:floor>
    <c:sideWall>
      <c:thickness val="0"/>
      <c:spPr>
        <a:gradFill rotWithShape="0">
          <a:gsLst>
            <a:gs pos="0">
              <a:srgbClr xmlns:mc="http://schemas.openxmlformats.org/markup-compatibility/2006" xmlns:a14="http://schemas.microsoft.com/office/drawing/2010/main" val="FFFFFF" mc:Ignorable="a14" a14:legacySpreadsheetColorIndex="9"/>
            </a:gs>
            <a:gs pos="50000">
              <a:srgbClr xmlns:mc="http://schemas.openxmlformats.org/markup-compatibility/2006" xmlns:a14="http://schemas.microsoft.com/office/drawing/2010/main" val="C0C0C0" mc:Ignorable="a14" a14:legacySpreadsheetColorIndex="22"/>
            </a:gs>
            <a:gs pos="100000">
              <a:srgbClr xmlns:mc="http://schemas.openxmlformats.org/markup-compatibility/2006" xmlns:a14="http://schemas.microsoft.com/office/drawing/2010/main" val="FFFFFF" mc:Ignorable="a14" a14:legacySpreadsheetColorIndex="9"/>
            </a:gs>
          </a:gsLst>
          <a:lin ang="18900000" scaled="1"/>
        </a:gradFill>
        <a:ln w="12700">
          <a:solidFill>
            <a:srgbClr val="808080"/>
          </a:solidFill>
          <a:prstDash val="solid"/>
        </a:ln>
      </c:spPr>
    </c:sideWall>
    <c:backWall>
      <c:thickness val="0"/>
      <c:spPr>
        <a:gradFill rotWithShape="0">
          <a:gsLst>
            <a:gs pos="0">
              <a:srgbClr xmlns:mc="http://schemas.openxmlformats.org/markup-compatibility/2006" xmlns:a14="http://schemas.microsoft.com/office/drawing/2010/main" val="FFFFFF" mc:Ignorable="a14" a14:legacySpreadsheetColorIndex="9"/>
            </a:gs>
            <a:gs pos="50000">
              <a:srgbClr xmlns:mc="http://schemas.openxmlformats.org/markup-compatibility/2006" xmlns:a14="http://schemas.microsoft.com/office/drawing/2010/main" val="C0C0C0" mc:Ignorable="a14" a14:legacySpreadsheetColorIndex="22"/>
            </a:gs>
            <a:gs pos="100000">
              <a:srgbClr xmlns:mc="http://schemas.openxmlformats.org/markup-compatibility/2006" xmlns:a14="http://schemas.microsoft.com/office/drawing/2010/main" val="FFFFFF" mc:Ignorable="a14" a14:legacySpreadsheetColorIndex="9"/>
            </a:gs>
          </a:gsLst>
          <a:lin ang="18900000" scaled="1"/>
        </a:gradFill>
        <a:ln w="12700">
          <a:solidFill>
            <a:srgbClr val="808080"/>
          </a:solidFill>
          <a:prstDash val="solid"/>
        </a:ln>
      </c:spPr>
    </c:backWall>
    <c:plotArea>
      <c:layout>
        <c:manualLayout>
          <c:layoutTarget val="inner"/>
          <c:xMode val="edge"/>
          <c:yMode val="edge"/>
          <c:x val="5.9417072883680068E-2"/>
          <c:y val="0.16729338662824048"/>
          <c:w val="0.93161485974222891"/>
          <c:h val="0.66729384553961091"/>
        </c:manualLayout>
      </c:layout>
      <c:bar3DChart>
        <c:barDir val="col"/>
        <c:grouping val="stacked"/>
        <c:varyColors val="0"/>
        <c:ser>
          <c:idx val="0"/>
          <c:order val="0"/>
          <c:tx>
            <c:strRef>
              <c:f>'Data-grafy'!$A$13</c:f>
              <c:strCache>
                <c:ptCount val="1"/>
                <c:pt idx="0">
                  <c:v>běžné výdaje</c:v>
                </c:pt>
              </c:strCache>
            </c:strRef>
          </c:tx>
          <c:spPr>
            <a:solidFill>
              <a:srgbClr val="9999FF"/>
            </a:solidFill>
            <a:ln w="12700">
              <a:solidFill>
                <a:srgbClr val="000000"/>
              </a:solidFill>
              <a:prstDash val="solid"/>
            </a:ln>
          </c:spPr>
          <c:invertIfNegative val="0"/>
          <c:dLbls>
            <c:dLbl>
              <c:idx val="0"/>
              <c:layout/>
              <c:tx>
                <c:rich>
                  <a:bodyPr/>
                  <a:lstStyle/>
                  <a:p>
                    <a:r>
                      <a:rPr lang="cs-CZ"/>
                      <a:t>88,3 %</a:t>
                    </a:r>
                  </a:p>
                </c:rich>
              </c:tx>
              <c:showLegendKey val="0"/>
              <c:showVal val="0"/>
              <c:showCatName val="0"/>
              <c:showSerName val="0"/>
              <c:showPercent val="0"/>
              <c:showBubbleSize val="0"/>
            </c:dLbl>
            <c:dLbl>
              <c:idx val="1"/>
              <c:layout/>
              <c:tx>
                <c:rich>
                  <a:bodyPr/>
                  <a:lstStyle/>
                  <a:p>
                    <a:r>
                      <a:rPr lang="cs-CZ"/>
                      <a:t>83,4 %</a:t>
                    </a:r>
                  </a:p>
                </c:rich>
              </c:tx>
              <c:showLegendKey val="0"/>
              <c:showVal val="0"/>
              <c:showCatName val="0"/>
              <c:showSerName val="0"/>
              <c:showPercent val="0"/>
              <c:showBubbleSize val="0"/>
            </c:dLbl>
            <c:dLbl>
              <c:idx val="2"/>
              <c:layout/>
              <c:tx>
                <c:rich>
                  <a:bodyPr/>
                  <a:lstStyle/>
                  <a:p>
                    <a:r>
                      <a:rPr lang="cs-CZ"/>
                      <a:t>87,3 %</a:t>
                    </a:r>
                  </a:p>
                </c:rich>
              </c:tx>
              <c:showLegendKey val="0"/>
              <c:showVal val="0"/>
              <c:showCatName val="0"/>
              <c:showSerName val="0"/>
              <c:showPercent val="0"/>
              <c:showBubbleSize val="0"/>
            </c:dLbl>
            <c:dLbl>
              <c:idx val="3"/>
              <c:layout>
                <c:manualLayout>
                  <c:x val="1.5472617492320734E-3"/>
                  <c:y val="-2.6305922286030037E-4"/>
                </c:manualLayout>
              </c:layout>
              <c:tx>
                <c:rich>
                  <a:bodyPr/>
                  <a:lstStyle/>
                  <a:p>
                    <a:r>
                      <a:rPr lang="cs-CZ"/>
                      <a:t>87,5 %</a:t>
                    </a:r>
                  </a:p>
                </c:rich>
              </c:tx>
              <c:showLegendKey val="0"/>
              <c:showVal val="0"/>
              <c:showCatName val="0"/>
              <c:showSerName val="0"/>
              <c:showPercent val="0"/>
              <c:showBubbleSize val="0"/>
            </c:dLbl>
            <c:dLbl>
              <c:idx val="4"/>
              <c:layout>
                <c:manualLayout>
                  <c:x val="9.3543700199419447E-3"/>
                  <c:y val="-2.6146956484934475E-3"/>
                </c:manualLayout>
              </c:layout>
              <c:tx>
                <c:rich>
                  <a:bodyPr/>
                  <a:lstStyle/>
                  <a:p>
                    <a:r>
                      <a:rPr lang="cs-CZ"/>
                      <a:t>87,7 %</a:t>
                    </a:r>
                  </a:p>
                </c:rich>
              </c:tx>
              <c:showLegendKey val="0"/>
              <c:showVal val="0"/>
              <c:showCatName val="0"/>
              <c:showSerName val="0"/>
              <c:showPercent val="0"/>
              <c:showBubbleSize val="0"/>
            </c:dLbl>
            <c:dLbl>
              <c:idx val="5"/>
              <c:layout/>
              <c:tx>
                <c:rich>
                  <a:bodyPr/>
                  <a:lstStyle/>
                  <a:p>
                    <a:r>
                      <a:rPr lang="cs-CZ"/>
                      <a:t>88,6 %</a:t>
                    </a:r>
                  </a:p>
                </c:rich>
              </c:tx>
              <c:showLegendKey val="0"/>
              <c:showVal val="0"/>
              <c:showCatName val="0"/>
              <c:showSerName val="0"/>
              <c:showPercent val="0"/>
              <c:showBubbleSize val="0"/>
            </c:dLbl>
            <c:dLbl>
              <c:idx val="6"/>
              <c:layout/>
              <c:tx>
                <c:rich>
                  <a:bodyPr/>
                  <a:lstStyle/>
                  <a:p>
                    <a:r>
                      <a:rPr lang="cs-CZ"/>
                      <a:t>88,1 %</a:t>
                    </a:r>
                  </a:p>
                </c:rich>
              </c:tx>
              <c:showLegendKey val="0"/>
              <c:showVal val="0"/>
              <c:showCatName val="0"/>
              <c:showSerName val="0"/>
              <c:showPercent val="0"/>
              <c:showBubbleSize val="0"/>
            </c:dLbl>
            <c:dLbl>
              <c:idx val="7"/>
              <c:layout/>
              <c:tx>
                <c:rich>
                  <a:bodyPr/>
                  <a:lstStyle/>
                  <a:p>
                    <a:r>
                      <a:rPr lang="cs-CZ"/>
                      <a:t>86,8 %</a:t>
                    </a:r>
                  </a:p>
                </c:rich>
              </c:tx>
              <c:showLegendKey val="0"/>
              <c:showVal val="0"/>
              <c:showCatName val="0"/>
              <c:showSerName val="0"/>
              <c:showPercent val="0"/>
              <c:showBubbleSize val="0"/>
            </c:dLbl>
            <c:dLbl>
              <c:idx val="8"/>
              <c:tx>
                <c:rich>
                  <a:bodyPr/>
                  <a:lstStyle/>
                  <a:p>
                    <a:r>
                      <a:t>87,3 %</a:t>
                    </a:r>
                  </a:p>
                </c:rich>
              </c:tx>
              <c:showLegendKey val="0"/>
              <c:showVal val="0"/>
              <c:showCatName val="0"/>
              <c:showSerName val="0"/>
              <c:showPercent val="0"/>
              <c:showBubbleSize val="0"/>
            </c:dLbl>
            <c:dLbl>
              <c:idx val="9"/>
              <c:tx>
                <c:rich>
                  <a:bodyPr/>
                  <a:lstStyle/>
                  <a:p>
                    <a:r>
                      <a:t>87,5 %</a:t>
                    </a:r>
                  </a:p>
                </c:rich>
              </c:tx>
              <c:showLegendKey val="0"/>
              <c:showVal val="0"/>
              <c:showCatName val="0"/>
              <c:showSerName val="0"/>
              <c:showPercent val="0"/>
              <c:showBubbleSize val="0"/>
            </c:dLbl>
            <c:dLbl>
              <c:idx val="10"/>
              <c:tx>
                <c:rich>
                  <a:bodyPr/>
                  <a:lstStyle/>
                  <a:p>
                    <a:r>
                      <a:t>87,7 %</a:t>
                    </a:r>
                  </a:p>
                </c:rich>
              </c:tx>
              <c:showLegendKey val="0"/>
              <c:showVal val="0"/>
              <c:showCatName val="0"/>
              <c:showSerName val="0"/>
              <c:showPercent val="0"/>
              <c:showBubbleSize val="0"/>
            </c:dLbl>
            <c:spPr>
              <a:solidFill>
                <a:srgbClr val="FFFFFF"/>
              </a:solidFill>
              <a:ln w="25400">
                <a:noFill/>
              </a:ln>
            </c:spPr>
            <c:txPr>
              <a:bodyPr/>
              <a:lstStyle/>
              <a:p>
                <a:pPr>
                  <a:defRPr sz="800" b="0" i="0" u="none" strike="noStrike" baseline="0">
                    <a:solidFill>
                      <a:srgbClr val="000000"/>
                    </a:solidFill>
                    <a:latin typeface="Tahoma"/>
                    <a:ea typeface="Tahoma"/>
                    <a:cs typeface="Tahoma"/>
                  </a:defRPr>
                </a:pPr>
                <a:endParaRPr lang="cs-CZ"/>
              </a:p>
            </c:txPr>
            <c:showLegendKey val="0"/>
            <c:showVal val="0"/>
            <c:showCatName val="1"/>
            <c:showSerName val="0"/>
            <c:showPercent val="0"/>
            <c:showBubbleSize val="0"/>
            <c:showLeaderLines val="0"/>
          </c:dLbls>
          <c:cat>
            <c:numRef>
              <c:f>'Data-grafy'!$B$12:$I$12</c:f>
              <c:numCache>
                <c:formatCode>General</c:formatCode>
                <c:ptCount val="8"/>
                <c:pt idx="0">
                  <c:v>2007</c:v>
                </c:pt>
                <c:pt idx="1">
                  <c:v>2008</c:v>
                </c:pt>
                <c:pt idx="2">
                  <c:v>2009</c:v>
                </c:pt>
                <c:pt idx="3">
                  <c:v>2010</c:v>
                </c:pt>
                <c:pt idx="4">
                  <c:v>2011</c:v>
                </c:pt>
                <c:pt idx="5">
                  <c:v>2012</c:v>
                </c:pt>
                <c:pt idx="6">
                  <c:v>2013</c:v>
                </c:pt>
                <c:pt idx="7">
                  <c:v>2014</c:v>
                </c:pt>
              </c:numCache>
            </c:numRef>
          </c:cat>
          <c:val>
            <c:numRef>
              <c:f>'Data-grafy'!$B$13:$I$13</c:f>
              <c:numCache>
                <c:formatCode>#,##0.0</c:formatCode>
                <c:ptCount val="8"/>
                <c:pt idx="0">
                  <c:v>13135.04</c:v>
                </c:pt>
                <c:pt idx="1">
                  <c:v>13733.8</c:v>
                </c:pt>
                <c:pt idx="2">
                  <c:v>14927.606</c:v>
                </c:pt>
                <c:pt idx="3">
                  <c:v>14619.688</c:v>
                </c:pt>
                <c:pt idx="4">
                  <c:v>14769.003000000001</c:v>
                </c:pt>
                <c:pt idx="5">
                  <c:v>14909.261</c:v>
                </c:pt>
                <c:pt idx="6">
                  <c:v>14904.712</c:v>
                </c:pt>
                <c:pt idx="7">
                  <c:v>15138.14</c:v>
                </c:pt>
              </c:numCache>
            </c:numRef>
          </c:val>
        </c:ser>
        <c:ser>
          <c:idx val="1"/>
          <c:order val="1"/>
          <c:tx>
            <c:strRef>
              <c:f>'Data-grafy'!$A$14</c:f>
              <c:strCache>
                <c:ptCount val="1"/>
                <c:pt idx="0">
                  <c:v>kapitálové výdaje</c:v>
                </c:pt>
              </c:strCache>
            </c:strRef>
          </c:tx>
          <c:spPr>
            <a:solidFill>
              <a:srgbClr val="993366"/>
            </a:solidFill>
            <a:ln w="12700">
              <a:solidFill>
                <a:srgbClr val="000000"/>
              </a:solidFill>
              <a:prstDash val="solid"/>
            </a:ln>
          </c:spPr>
          <c:invertIfNegative val="0"/>
          <c:dLbls>
            <c:dLbl>
              <c:idx val="0"/>
              <c:layout>
                <c:manualLayout>
                  <c:x val="-1.5937751528474413E-3"/>
                  <c:y val="-5.9584685557508574E-3"/>
                </c:manualLayout>
              </c:layout>
              <c:tx>
                <c:rich>
                  <a:bodyPr/>
                  <a:lstStyle/>
                  <a:p>
                    <a:r>
                      <a:rPr lang="cs-CZ"/>
                      <a:t>11,7 %</a:t>
                    </a:r>
                  </a:p>
                </c:rich>
              </c:tx>
              <c:showLegendKey val="0"/>
              <c:showVal val="0"/>
              <c:showCatName val="0"/>
              <c:showSerName val="0"/>
              <c:showPercent val="0"/>
              <c:showBubbleSize val="0"/>
            </c:dLbl>
            <c:dLbl>
              <c:idx val="1"/>
              <c:layout>
                <c:manualLayout>
                  <c:x val="-6.1400608802861917E-4"/>
                  <c:y val="-1.0058726294796014E-2"/>
                </c:manualLayout>
              </c:layout>
              <c:tx>
                <c:rich>
                  <a:bodyPr/>
                  <a:lstStyle/>
                  <a:p>
                    <a:r>
                      <a:rPr lang="cs-CZ"/>
                      <a:t>16,6 %</a:t>
                    </a:r>
                  </a:p>
                </c:rich>
              </c:tx>
              <c:showLegendKey val="0"/>
              <c:showVal val="0"/>
              <c:showCatName val="0"/>
              <c:showSerName val="0"/>
              <c:showPercent val="0"/>
              <c:showBubbleSize val="0"/>
            </c:dLbl>
            <c:dLbl>
              <c:idx val="2"/>
              <c:layout/>
              <c:tx>
                <c:rich>
                  <a:bodyPr/>
                  <a:lstStyle/>
                  <a:p>
                    <a:r>
                      <a:rPr lang="cs-CZ"/>
                      <a:t>12,7 %</a:t>
                    </a:r>
                  </a:p>
                </c:rich>
              </c:tx>
              <c:showLegendKey val="0"/>
              <c:showVal val="0"/>
              <c:showCatName val="0"/>
              <c:showSerName val="0"/>
              <c:showPercent val="0"/>
              <c:showBubbleSize val="0"/>
            </c:dLbl>
            <c:dLbl>
              <c:idx val="3"/>
              <c:layout/>
              <c:tx>
                <c:rich>
                  <a:bodyPr/>
                  <a:lstStyle/>
                  <a:p>
                    <a:r>
                      <a:rPr lang="cs-CZ"/>
                      <a:t>12,5 %</a:t>
                    </a:r>
                  </a:p>
                </c:rich>
              </c:tx>
              <c:showLegendKey val="0"/>
              <c:showVal val="0"/>
              <c:showCatName val="0"/>
              <c:showSerName val="0"/>
              <c:showPercent val="0"/>
              <c:showBubbleSize val="0"/>
            </c:dLbl>
            <c:dLbl>
              <c:idx val="4"/>
              <c:layout/>
              <c:tx>
                <c:rich>
                  <a:bodyPr/>
                  <a:lstStyle/>
                  <a:p>
                    <a:r>
                      <a:rPr lang="cs-CZ"/>
                      <a:t>12,3 %</a:t>
                    </a:r>
                  </a:p>
                </c:rich>
              </c:tx>
              <c:showLegendKey val="0"/>
              <c:showVal val="0"/>
              <c:showCatName val="0"/>
              <c:showSerName val="0"/>
              <c:showPercent val="0"/>
              <c:showBubbleSize val="0"/>
            </c:dLbl>
            <c:dLbl>
              <c:idx val="5"/>
              <c:layout/>
              <c:tx>
                <c:rich>
                  <a:bodyPr/>
                  <a:lstStyle/>
                  <a:p>
                    <a:r>
                      <a:rPr lang="cs-CZ"/>
                      <a:t>11,4 %</a:t>
                    </a:r>
                  </a:p>
                </c:rich>
              </c:tx>
              <c:showLegendKey val="0"/>
              <c:showVal val="0"/>
              <c:showCatName val="0"/>
              <c:showSerName val="0"/>
              <c:showPercent val="0"/>
              <c:showBubbleSize val="0"/>
            </c:dLbl>
            <c:dLbl>
              <c:idx val="6"/>
              <c:layout/>
              <c:tx>
                <c:rich>
                  <a:bodyPr/>
                  <a:lstStyle/>
                  <a:p>
                    <a:r>
                      <a:rPr lang="cs-CZ"/>
                      <a:t>11,9 %</a:t>
                    </a:r>
                  </a:p>
                </c:rich>
              </c:tx>
              <c:showLegendKey val="0"/>
              <c:showVal val="0"/>
              <c:showCatName val="0"/>
              <c:showSerName val="0"/>
              <c:showPercent val="0"/>
              <c:showBubbleSize val="0"/>
            </c:dLbl>
            <c:dLbl>
              <c:idx val="7"/>
              <c:layout/>
              <c:tx>
                <c:rich>
                  <a:bodyPr/>
                  <a:lstStyle/>
                  <a:p>
                    <a:r>
                      <a:rPr lang="cs-CZ"/>
                      <a:t>13,2 %</a:t>
                    </a:r>
                  </a:p>
                </c:rich>
              </c:tx>
              <c:showLegendKey val="0"/>
              <c:showVal val="0"/>
              <c:showCatName val="0"/>
              <c:showSerName val="0"/>
              <c:showPercent val="0"/>
              <c:showBubbleSize val="0"/>
            </c:dLbl>
            <c:dLbl>
              <c:idx val="8"/>
              <c:tx>
                <c:rich>
                  <a:bodyPr/>
                  <a:lstStyle/>
                  <a:p>
                    <a:r>
                      <a:t>12,7 %</a:t>
                    </a:r>
                  </a:p>
                </c:rich>
              </c:tx>
              <c:showLegendKey val="0"/>
              <c:showVal val="0"/>
              <c:showCatName val="0"/>
              <c:showSerName val="0"/>
              <c:showPercent val="0"/>
              <c:showBubbleSize val="0"/>
            </c:dLbl>
            <c:dLbl>
              <c:idx val="9"/>
              <c:tx>
                <c:rich>
                  <a:bodyPr/>
                  <a:lstStyle/>
                  <a:p>
                    <a:r>
                      <a:t>12,5 %</a:t>
                    </a:r>
                  </a:p>
                </c:rich>
              </c:tx>
              <c:showLegendKey val="0"/>
              <c:showVal val="0"/>
              <c:showCatName val="0"/>
              <c:showSerName val="0"/>
              <c:showPercent val="0"/>
              <c:showBubbleSize val="0"/>
            </c:dLbl>
            <c:dLbl>
              <c:idx val="10"/>
              <c:tx>
                <c:rich>
                  <a:bodyPr/>
                  <a:lstStyle/>
                  <a:p>
                    <a:r>
                      <a:t>12,3 %</a:t>
                    </a:r>
                  </a:p>
                </c:rich>
              </c:tx>
              <c:showLegendKey val="0"/>
              <c:showVal val="0"/>
              <c:showCatName val="0"/>
              <c:showSerName val="0"/>
              <c:showPercent val="0"/>
              <c:showBubbleSize val="0"/>
            </c:dLbl>
            <c:spPr>
              <a:solidFill>
                <a:srgbClr val="FFFFFF"/>
              </a:solidFill>
              <a:ln w="25400">
                <a:noFill/>
              </a:ln>
            </c:spPr>
            <c:txPr>
              <a:bodyPr/>
              <a:lstStyle/>
              <a:p>
                <a:pPr>
                  <a:defRPr sz="800" b="0" i="0" u="none" strike="noStrike" baseline="0">
                    <a:solidFill>
                      <a:srgbClr val="000000"/>
                    </a:solidFill>
                    <a:latin typeface="Tahoma"/>
                    <a:ea typeface="Tahoma"/>
                    <a:cs typeface="Tahoma"/>
                  </a:defRPr>
                </a:pPr>
                <a:endParaRPr lang="cs-CZ"/>
              </a:p>
            </c:txPr>
            <c:showLegendKey val="0"/>
            <c:showVal val="0"/>
            <c:showCatName val="1"/>
            <c:showSerName val="0"/>
            <c:showPercent val="0"/>
            <c:showBubbleSize val="0"/>
            <c:showLeaderLines val="0"/>
          </c:dLbls>
          <c:cat>
            <c:numRef>
              <c:f>'Data-grafy'!$B$12:$I$12</c:f>
              <c:numCache>
                <c:formatCode>General</c:formatCode>
                <c:ptCount val="8"/>
                <c:pt idx="0">
                  <c:v>2007</c:v>
                </c:pt>
                <c:pt idx="1">
                  <c:v>2008</c:v>
                </c:pt>
                <c:pt idx="2">
                  <c:v>2009</c:v>
                </c:pt>
                <c:pt idx="3">
                  <c:v>2010</c:v>
                </c:pt>
                <c:pt idx="4">
                  <c:v>2011</c:v>
                </c:pt>
                <c:pt idx="5">
                  <c:v>2012</c:v>
                </c:pt>
                <c:pt idx="6">
                  <c:v>2013</c:v>
                </c:pt>
                <c:pt idx="7">
                  <c:v>2014</c:v>
                </c:pt>
              </c:numCache>
            </c:numRef>
          </c:cat>
          <c:val>
            <c:numRef>
              <c:f>'Data-grafy'!$B$14:$I$14</c:f>
              <c:numCache>
                <c:formatCode>#,##0.0</c:formatCode>
                <c:ptCount val="8"/>
                <c:pt idx="0">
                  <c:v>1748.402</c:v>
                </c:pt>
                <c:pt idx="1">
                  <c:v>2741.2</c:v>
                </c:pt>
                <c:pt idx="2">
                  <c:v>2177.3580000000002</c:v>
                </c:pt>
                <c:pt idx="3">
                  <c:v>2091.1819999999998</c:v>
                </c:pt>
                <c:pt idx="4">
                  <c:v>2062.2800000000002</c:v>
                </c:pt>
                <c:pt idx="5">
                  <c:v>1912.375</c:v>
                </c:pt>
                <c:pt idx="6">
                  <c:v>2009.296</c:v>
                </c:pt>
                <c:pt idx="7">
                  <c:v>2299.4070000000002</c:v>
                </c:pt>
              </c:numCache>
            </c:numRef>
          </c:val>
        </c:ser>
        <c:dLbls>
          <c:showLegendKey val="0"/>
          <c:showVal val="0"/>
          <c:showCatName val="1"/>
          <c:showSerName val="0"/>
          <c:showPercent val="0"/>
          <c:showBubbleSize val="0"/>
        </c:dLbls>
        <c:gapWidth val="50"/>
        <c:gapDepth val="80"/>
        <c:shape val="box"/>
        <c:axId val="205767040"/>
        <c:axId val="205768960"/>
        <c:axId val="0"/>
      </c:bar3DChart>
      <c:catAx>
        <c:axId val="205767040"/>
        <c:scaling>
          <c:orientation val="minMax"/>
        </c:scaling>
        <c:delete val="0"/>
        <c:axPos val="b"/>
        <c:title>
          <c:tx>
            <c:rich>
              <a:bodyPr rot="-5400000" vert="horz"/>
              <a:lstStyle/>
              <a:p>
                <a:pPr algn="ctr">
                  <a:defRPr sz="1000" b="1" i="0" u="none" strike="noStrike" baseline="0">
                    <a:solidFill>
                      <a:srgbClr val="000000"/>
                    </a:solidFill>
                    <a:latin typeface="Tahoma"/>
                    <a:ea typeface="Tahoma"/>
                    <a:cs typeface="Tahoma"/>
                  </a:defRPr>
                </a:pPr>
                <a:r>
                  <a:rPr lang="cs-CZ"/>
                  <a:t>v mil. Kč</a:t>
                </a:r>
              </a:p>
            </c:rich>
          </c:tx>
          <c:layout>
            <c:manualLayout>
              <c:xMode val="edge"/>
              <c:yMode val="edge"/>
              <c:x val="4.70852275681993E-2"/>
              <c:y val="0.46616584139105216"/>
            </c:manualLayout>
          </c:layout>
          <c:overlay val="0"/>
          <c:spPr>
            <a:noFill/>
            <a:ln w="25400">
              <a:noFill/>
            </a:ln>
          </c:spPr>
        </c:title>
        <c:numFmt formatCode="General" sourceLinked="1"/>
        <c:majorTickMark val="out"/>
        <c:minorTickMark val="none"/>
        <c:tickLblPos val="low"/>
        <c:spPr>
          <a:ln w="3175">
            <a:solidFill>
              <a:srgbClr val="000000"/>
            </a:solidFill>
            <a:prstDash val="solid"/>
          </a:ln>
        </c:spPr>
        <c:txPr>
          <a:bodyPr rot="0" vert="horz"/>
          <a:lstStyle/>
          <a:p>
            <a:pPr>
              <a:defRPr sz="900" b="0" i="0" u="none" strike="noStrike" baseline="0">
                <a:solidFill>
                  <a:srgbClr val="000000"/>
                </a:solidFill>
                <a:latin typeface="Tahoma"/>
                <a:ea typeface="Tahoma"/>
                <a:cs typeface="Tahoma"/>
              </a:defRPr>
            </a:pPr>
            <a:endParaRPr lang="cs-CZ"/>
          </a:p>
        </c:txPr>
        <c:crossAx val="205768960"/>
        <c:crosses val="autoZero"/>
        <c:auto val="1"/>
        <c:lblAlgn val="ctr"/>
        <c:lblOffset val="100"/>
        <c:tickLblSkip val="1"/>
        <c:tickMarkSkip val="1"/>
        <c:noMultiLvlLbl val="0"/>
      </c:catAx>
      <c:valAx>
        <c:axId val="205768960"/>
        <c:scaling>
          <c:orientation val="minMax"/>
        </c:scaling>
        <c:delete val="0"/>
        <c:axPos val="l"/>
        <c:majorGridlines>
          <c:spPr>
            <a:ln w="3175">
              <a:solidFill>
                <a:srgbClr val="00000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Tahoma"/>
                <a:ea typeface="Tahoma"/>
                <a:cs typeface="Tahoma"/>
              </a:defRPr>
            </a:pPr>
            <a:endParaRPr lang="cs-CZ"/>
          </a:p>
        </c:txPr>
        <c:crossAx val="205767040"/>
        <c:crosses val="autoZero"/>
        <c:crossBetween val="between"/>
      </c:valAx>
      <c:spPr>
        <a:noFill/>
        <a:ln w="25400">
          <a:noFill/>
        </a:ln>
      </c:spPr>
    </c:plotArea>
    <c:legend>
      <c:legendPos val="r"/>
      <c:layout>
        <c:manualLayout>
          <c:xMode val="edge"/>
          <c:yMode val="edge"/>
          <c:x val="0.33295982351798076"/>
          <c:y val="0.87970005552827579"/>
          <c:w val="0.38452935847362762"/>
          <c:h val="3.7594019467020331E-2"/>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Tahoma"/>
              <a:ea typeface="Tahoma"/>
              <a:cs typeface="Tahoma"/>
            </a:defRPr>
          </a:pPr>
          <a:endParaRPr lang="cs-CZ"/>
        </a:p>
      </c:txPr>
    </c:legend>
    <c:plotVisOnly val="1"/>
    <c:dispBlanksAs val="gap"/>
    <c:showDLblsOverMax val="0"/>
  </c:chart>
  <c:spPr>
    <a:solidFill>
      <a:srgbClr val="FFFFFF"/>
    </a:solidFill>
    <a:ln w="9525">
      <a:noFill/>
    </a:ln>
  </c:spPr>
  <c:txPr>
    <a:bodyPr/>
    <a:lstStyle/>
    <a:p>
      <a:pPr>
        <a:defRPr sz="1200" b="0" i="0" u="none" strike="noStrike" baseline="0">
          <a:solidFill>
            <a:srgbClr val="000000"/>
          </a:solidFill>
          <a:latin typeface="Arial"/>
          <a:ea typeface="Arial"/>
          <a:cs typeface="Arial"/>
        </a:defRPr>
      </a:pPr>
      <a:endParaRPr lang="cs-CZ"/>
    </a:p>
  </c:txPr>
  <c:printSettings>
    <c:headerFooter alignWithMargins="0"/>
    <c:pageMargins b="0.984251969" l="0.78740157499999996" r="0.78740157499999996" t="0.984251969" header="0.4921259845" footer="0.4921259845"/>
    <c:pageSetup paperSize="9" orientation="landscape"/>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Tahoma"/>
                <a:ea typeface="Tahoma"/>
                <a:cs typeface="Tahoma"/>
              </a:defRPr>
            </a:pPr>
            <a:r>
              <a:rPr lang="cs-CZ"/>
              <a:t>Struktura skutečných příjmů rozpočtu Moravskoslezského kraje
v roce 2014</a:t>
            </a:r>
          </a:p>
        </c:rich>
      </c:tx>
      <c:layout>
        <c:manualLayout>
          <c:xMode val="edge"/>
          <c:yMode val="edge"/>
          <c:x val="0.16118047673098751"/>
          <c:y val="9.8846866993528466E-3"/>
        </c:manualLayout>
      </c:layout>
      <c:overlay val="0"/>
      <c:spPr>
        <a:noFill/>
        <a:ln w="25400">
          <a:noFill/>
        </a:ln>
      </c:spPr>
    </c:title>
    <c:autoTitleDeleted val="0"/>
    <c:view3D>
      <c:rotX val="15"/>
      <c:rotY val="160"/>
      <c:rAngAx val="0"/>
      <c:perspective val="0"/>
    </c:view3D>
    <c:floor>
      <c:thickness val="0"/>
    </c:floor>
    <c:sideWall>
      <c:thickness val="0"/>
    </c:sideWall>
    <c:backWall>
      <c:thickness val="0"/>
    </c:backWall>
    <c:plotArea>
      <c:layout>
        <c:manualLayout>
          <c:layoutTarget val="inner"/>
          <c:xMode val="edge"/>
          <c:yMode val="edge"/>
          <c:x val="9.3832765796443438E-2"/>
          <c:y val="0.2350358676335145"/>
          <c:w val="0.77563374952705255"/>
          <c:h val="0.44700748485516739"/>
        </c:manualLayout>
      </c:layout>
      <c:pie3DChart>
        <c:varyColors val="1"/>
        <c:ser>
          <c:idx val="0"/>
          <c:order val="0"/>
          <c:tx>
            <c:strRef>
              <c:f>'Data-grafy'!$B$30</c:f>
              <c:strCache>
                <c:ptCount val="1"/>
                <c:pt idx="0">
                  <c:v>Čerpání v tis. Kč</c:v>
                </c:pt>
              </c:strCache>
            </c:strRef>
          </c:tx>
          <c:spPr>
            <a:solidFill>
              <a:srgbClr val="9999FF"/>
            </a:solidFill>
            <a:ln w="12700">
              <a:solidFill>
                <a:srgbClr val="000000"/>
              </a:solidFill>
              <a:prstDash val="solid"/>
            </a:ln>
          </c:spPr>
          <c:explosion val="25"/>
          <c:dPt>
            <c:idx val="0"/>
            <c:bubble3D val="0"/>
          </c:dPt>
          <c:dPt>
            <c:idx val="1"/>
            <c:bubble3D val="0"/>
            <c:spPr>
              <a:solidFill>
                <a:srgbClr val="993366"/>
              </a:solidFill>
              <a:ln w="12700">
                <a:solidFill>
                  <a:srgbClr val="000000"/>
                </a:solidFill>
                <a:prstDash val="solid"/>
              </a:ln>
            </c:spPr>
          </c:dPt>
          <c:dPt>
            <c:idx val="2"/>
            <c:bubble3D val="0"/>
            <c:spPr>
              <a:solidFill>
                <a:srgbClr val="FFFFCC"/>
              </a:solidFill>
              <a:ln w="12700">
                <a:solidFill>
                  <a:srgbClr val="000000"/>
                </a:solidFill>
                <a:prstDash val="solid"/>
              </a:ln>
            </c:spPr>
          </c:dPt>
          <c:dPt>
            <c:idx val="3"/>
            <c:bubble3D val="0"/>
            <c:spPr>
              <a:solidFill>
                <a:srgbClr val="CCFFFF"/>
              </a:solidFill>
              <a:ln w="12700">
                <a:solidFill>
                  <a:srgbClr val="000000"/>
                </a:solidFill>
                <a:prstDash val="solid"/>
              </a:ln>
            </c:spPr>
          </c:dPt>
          <c:dPt>
            <c:idx val="4"/>
            <c:bubble3D val="0"/>
            <c:spPr>
              <a:solidFill>
                <a:srgbClr val="660066"/>
              </a:solidFill>
              <a:ln w="12700">
                <a:solidFill>
                  <a:srgbClr val="000000"/>
                </a:solidFill>
                <a:prstDash val="solid"/>
              </a:ln>
            </c:spPr>
          </c:dPt>
          <c:dLbls>
            <c:dLbl>
              <c:idx val="0"/>
              <c:layout>
                <c:manualLayout>
                  <c:x val="-0.1887941703087341"/>
                  <c:y val="0.10766352073516164"/>
                </c:manualLayout>
              </c:layout>
              <c:tx>
                <c:rich>
                  <a:bodyPr/>
                  <a:lstStyle/>
                  <a:p>
                    <a:pPr>
                      <a:defRPr sz="1000" b="0" i="0" u="none" strike="noStrike" baseline="0">
                        <a:solidFill>
                          <a:srgbClr val="000000"/>
                        </a:solidFill>
                        <a:latin typeface="Tahoma"/>
                        <a:ea typeface="Tahoma"/>
                        <a:cs typeface="Tahoma"/>
                      </a:defRPr>
                    </a:pPr>
                    <a:r>
                      <a:rPr lang="cs-CZ"/>
                      <a:t>Kapitálové příjmy
0,4 %</a:t>
                    </a:r>
                  </a:p>
                </c:rich>
              </c:tx>
              <c:spPr>
                <a:noFill/>
                <a:ln w="25400">
                  <a:noFill/>
                </a:ln>
              </c:spPr>
              <c:dLblPos val="bestFit"/>
              <c:showLegendKey val="0"/>
              <c:showVal val="0"/>
              <c:showCatName val="0"/>
              <c:showSerName val="0"/>
              <c:showPercent val="0"/>
              <c:showBubbleSize val="0"/>
            </c:dLbl>
            <c:dLbl>
              <c:idx val="1"/>
              <c:layout>
                <c:manualLayout>
                  <c:x val="6.2080491924888254E-3"/>
                  <c:y val="8.4976287904508965E-2"/>
                </c:manualLayout>
              </c:layout>
              <c:tx>
                <c:rich>
                  <a:bodyPr/>
                  <a:lstStyle/>
                  <a:p>
                    <a:pPr>
                      <a:defRPr sz="1000" b="0" i="0" u="none" strike="noStrike" baseline="0">
                        <a:solidFill>
                          <a:srgbClr val="000000"/>
                        </a:solidFill>
                        <a:latin typeface="Tahoma"/>
                        <a:ea typeface="Tahoma"/>
                        <a:cs typeface="Tahoma"/>
                      </a:defRPr>
                    </a:pPr>
                    <a:r>
                      <a:rPr lang="cs-CZ"/>
                      <a:t>Daňové příjmy
28,2 %</a:t>
                    </a:r>
                  </a:p>
                </c:rich>
              </c:tx>
              <c:spPr>
                <a:noFill/>
                <a:ln w="25400">
                  <a:noFill/>
                </a:ln>
              </c:spPr>
              <c:dLblPos val="bestFit"/>
              <c:showLegendKey val="0"/>
              <c:showVal val="0"/>
              <c:showCatName val="0"/>
              <c:showSerName val="0"/>
              <c:showPercent val="0"/>
              <c:showBubbleSize val="0"/>
            </c:dLbl>
            <c:dLbl>
              <c:idx val="2"/>
              <c:layout>
                <c:manualLayout>
                  <c:x val="1.7304244460929329E-2"/>
                  <c:y val="-0.11597936584121384"/>
                </c:manualLayout>
              </c:layout>
              <c:tx>
                <c:rich>
                  <a:bodyPr/>
                  <a:lstStyle/>
                  <a:p>
                    <a:pPr>
                      <a:defRPr sz="1000" b="0" i="0" u="none" strike="noStrike" baseline="0">
                        <a:solidFill>
                          <a:srgbClr val="000000"/>
                        </a:solidFill>
                        <a:latin typeface="Tahoma"/>
                        <a:ea typeface="Tahoma"/>
                        <a:cs typeface="Tahoma"/>
                      </a:defRPr>
                    </a:pPr>
                    <a:r>
                      <a:rPr lang="cs-CZ"/>
                      <a:t>Investiční dotace
7,2 %</a:t>
                    </a:r>
                  </a:p>
                </c:rich>
              </c:tx>
              <c:spPr>
                <a:noFill/>
                <a:ln w="25400">
                  <a:noFill/>
                </a:ln>
              </c:spPr>
              <c:dLblPos val="bestFit"/>
              <c:showLegendKey val="0"/>
              <c:showVal val="0"/>
              <c:showCatName val="0"/>
              <c:showSerName val="0"/>
              <c:showPercent val="0"/>
              <c:showBubbleSize val="0"/>
            </c:dLbl>
            <c:dLbl>
              <c:idx val="3"/>
              <c:layout>
                <c:manualLayout>
                  <c:x val="6.9358072579179591E-3"/>
                  <c:y val="-9.7663220433524892E-2"/>
                </c:manualLayout>
              </c:layout>
              <c:tx>
                <c:rich>
                  <a:bodyPr/>
                  <a:lstStyle/>
                  <a:p>
                    <a:pPr>
                      <a:defRPr sz="1000" b="0" i="0" u="none" strike="noStrike" baseline="0">
                        <a:solidFill>
                          <a:srgbClr val="000000"/>
                        </a:solidFill>
                        <a:latin typeface="Tahoma"/>
                        <a:ea typeface="Tahoma"/>
                        <a:cs typeface="Tahoma"/>
                      </a:defRPr>
                    </a:pPr>
                    <a:r>
                      <a:rPr lang="cs-CZ"/>
                      <a:t>Neinvestiční dotace
62,6 %</a:t>
                    </a:r>
                  </a:p>
                </c:rich>
              </c:tx>
              <c:spPr>
                <a:noFill/>
                <a:ln w="25400">
                  <a:noFill/>
                </a:ln>
              </c:spPr>
              <c:dLblPos val="bestFit"/>
              <c:showLegendKey val="0"/>
              <c:showVal val="0"/>
              <c:showCatName val="0"/>
              <c:showSerName val="0"/>
              <c:showPercent val="0"/>
              <c:showBubbleSize val="0"/>
            </c:dLbl>
            <c:dLbl>
              <c:idx val="4"/>
              <c:layout>
                <c:manualLayout>
                  <c:x val="7.6908666779876081E-2"/>
                  <c:y val="8.4179817843276106E-2"/>
                </c:manualLayout>
              </c:layout>
              <c:tx>
                <c:rich>
                  <a:bodyPr/>
                  <a:lstStyle/>
                  <a:p>
                    <a:pPr>
                      <a:defRPr sz="1000" b="0" i="0" u="none" strike="noStrike" baseline="0">
                        <a:solidFill>
                          <a:srgbClr val="000000"/>
                        </a:solidFill>
                        <a:latin typeface="Tahoma"/>
                        <a:ea typeface="Tahoma"/>
                        <a:cs typeface="Tahoma"/>
                      </a:defRPr>
                    </a:pPr>
                    <a:r>
                      <a:rPr lang="cs-CZ"/>
                      <a:t>Nedaňové příjmy
1,6 %</a:t>
                    </a:r>
                  </a:p>
                </c:rich>
              </c:tx>
              <c:spPr>
                <a:noFill/>
                <a:ln w="25400">
                  <a:noFill/>
                </a:ln>
              </c:spPr>
              <c:dLblPos val="bestFit"/>
              <c:showLegendKey val="0"/>
              <c:showVal val="0"/>
              <c:showCatName val="0"/>
              <c:showSerName val="0"/>
              <c:showPercent val="0"/>
              <c:showBubbleSize val="0"/>
            </c:dLbl>
            <c:numFmt formatCode="0%" sourceLinked="0"/>
            <c:spPr>
              <a:noFill/>
              <a:ln w="25400">
                <a:noFill/>
              </a:ln>
            </c:spPr>
            <c:txPr>
              <a:bodyPr/>
              <a:lstStyle/>
              <a:p>
                <a:pPr>
                  <a:defRPr sz="1000" b="0" i="0" u="none" strike="noStrike" baseline="0">
                    <a:solidFill>
                      <a:srgbClr val="000000"/>
                    </a:solidFill>
                    <a:latin typeface="Tahoma"/>
                    <a:ea typeface="Tahoma"/>
                    <a:cs typeface="Tahoma"/>
                  </a:defRPr>
                </a:pPr>
                <a:endParaRPr lang="cs-CZ"/>
              </a:p>
            </c:txPr>
            <c:showLegendKey val="0"/>
            <c:showVal val="0"/>
            <c:showCatName val="1"/>
            <c:showSerName val="0"/>
            <c:showPercent val="1"/>
            <c:showBubbleSize val="0"/>
            <c:showLeaderLines val="1"/>
          </c:dLbls>
          <c:cat>
            <c:strRef>
              <c:f>'Data-grafy'!$A$31:$A$35</c:f>
              <c:strCache>
                <c:ptCount val="5"/>
                <c:pt idx="0">
                  <c:v>Kapitálové příjmy</c:v>
                </c:pt>
                <c:pt idx="1">
                  <c:v>Daňové příjmy</c:v>
                </c:pt>
                <c:pt idx="2">
                  <c:v>Investiční dotace</c:v>
                </c:pt>
                <c:pt idx="3">
                  <c:v>Neinvestiční dotace</c:v>
                </c:pt>
                <c:pt idx="4">
                  <c:v>Nedaňové příjmy</c:v>
                </c:pt>
              </c:strCache>
            </c:strRef>
          </c:cat>
          <c:val>
            <c:numRef>
              <c:f>'Data-grafy'!$B$31:$B$35</c:f>
              <c:numCache>
                <c:formatCode>#,##0.00</c:formatCode>
                <c:ptCount val="5"/>
                <c:pt idx="0">
                  <c:v>80169.275439999998</c:v>
                </c:pt>
                <c:pt idx="1">
                  <c:v>4906095.3388900002</c:v>
                </c:pt>
                <c:pt idx="2">
                  <c:v>1249128.9785199999</c:v>
                </c:pt>
                <c:pt idx="3">
                  <c:v>10888453.876259999</c:v>
                </c:pt>
                <c:pt idx="4">
                  <c:v>272759.21573</c:v>
                </c:pt>
              </c:numCache>
            </c:numRef>
          </c:val>
        </c:ser>
        <c:dLbls>
          <c:showLegendKey val="0"/>
          <c:showVal val="0"/>
          <c:showCatName val="1"/>
          <c:showSerName val="0"/>
          <c:showPercent val="1"/>
          <c:showBubbleSize val="0"/>
          <c:showLeaderLines val="1"/>
        </c:dLbls>
      </c:pie3DChart>
      <c:spPr>
        <a:noFill/>
        <a:ln w="25400">
          <a:noFill/>
        </a:ln>
      </c:spPr>
    </c:plotArea>
    <c:plotVisOnly val="1"/>
    <c:dispBlanksAs val="zero"/>
    <c:showDLblsOverMax val="0"/>
  </c:chart>
  <c:spPr>
    <a:solidFill>
      <a:srgbClr val="FFFFFF"/>
    </a:solidFill>
    <a:ln w="9525">
      <a:noFill/>
    </a:ln>
  </c:spPr>
  <c:txPr>
    <a:bodyPr/>
    <a:lstStyle/>
    <a:p>
      <a:pPr>
        <a:defRPr sz="1425" b="0" i="0" u="none" strike="noStrike" baseline="0">
          <a:solidFill>
            <a:srgbClr val="000000"/>
          </a:solidFill>
          <a:latin typeface="Arial"/>
          <a:ea typeface="Arial"/>
          <a:cs typeface="Arial"/>
        </a:defRPr>
      </a:pPr>
      <a:endParaRPr lang="cs-CZ"/>
    </a:p>
  </c:txPr>
  <c:printSettings>
    <c:headerFooter alignWithMargins="0"/>
    <c:pageMargins b="0.984251969" l="0.78740157499999996" r="0.78740157499999996" t="0.984251969" header="0.4921259845" footer="0.4921259845"/>
    <c:pageSetup paperSize="9" orientation="landscape"/>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Tahoma"/>
                <a:ea typeface="Tahoma"/>
                <a:cs typeface="Tahoma"/>
              </a:defRPr>
            </a:pPr>
            <a:r>
              <a:rPr lang="cs-CZ"/>
              <a:t>Struktura skutečných výdajů rozpočtu Moravskoslezského kraje</a:t>
            </a:r>
          </a:p>
          <a:p>
            <a:pPr>
              <a:defRPr sz="1400" b="1" i="0" u="none" strike="noStrike" baseline="0">
                <a:solidFill>
                  <a:srgbClr val="000000"/>
                </a:solidFill>
                <a:latin typeface="Tahoma"/>
                <a:ea typeface="Tahoma"/>
                <a:cs typeface="Tahoma"/>
              </a:defRPr>
            </a:pPr>
            <a:r>
              <a:rPr lang="cs-CZ"/>
              <a:t>v roce 2014</a:t>
            </a:r>
          </a:p>
        </c:rich>
      </c:tx>
      <c:layout>
        <c:manualLayout>
          <c:xMode val="edge"/>
          <c:yMode val="edge"/>
          <c:x val="0.14512168683317103"/>
          <c:y val="1.0169418204657856E-2"/>
        </c:manualLayout>
      </c:layout>
      <c:overlay val="0"/>
      <c:spPr>
        <a:noFill/>
        <a:ln w="25400">
          <a:noFill/>
        </a:ln>
      </c:spPr>
    </c:title>
    <c:autoTitleDeleted val="0"/>
    <c:view3D>
      <c:rotX val="15"/>
      <c:rotY val="190"/>
      <c:rAngAx val="0"/>
      <c:perspective val="0"/>
    </c:view3D>
    <c:floor>
      <c:thickness val="0"/>
    </c:floor>
    <c:sideWall>
      <c:thickness val="0"/>
    </c:sideWall>
    <c:backWall>
      <c:thickness val="0"/>
    </c:backWall>
    <c:plotArea>
      <c:layout>
        <c:manualLayout>
          <c:layoutTarget val="inner"/>
          <c:xMode val="edge"/>
          <c:yMode val="edge"/>
          <c:x val="2.9678821593841651E-2"/>
          <c:y val="0.16326424331665354"/>
          <c:w val="0.81497295542459713"/>
          <c:h val="0.49726742952693515"/>
        </c:manualLayout>
      </c:layout>
      <c:pie3DChart>
        <c:varyColors val="1"/>
        <c:ser>
          <c:idx val="0"/>
          <c:order val="0"/>
          <c:spPr>
            <a:solidFill>
              <a:srgbClr val="9999FF"/>
            </a:solidFill>
            <a:ln w="12700">
              <a:solidFill>
                <a:srgbClr val="000000"/>
              </a:solidFill>
              <a:prstDash val="solid"/>
            </a:ln>
          </c:spPr>
          <c:explosion val="25"/>
          <c:dPt>
            <c:idx val="0"/>
            <c:bubble3D val="0"/>
          </c:dPt>
          <c:dPt>
            <c:idx val="1"/>
            <c:bubble3D val="0"/>
            <c:spPr>
              <a:solidFill>
                <a:srgbClr val="993366"/>
              </a:solidFill>
              <a:ln w="12700">
                <a:solidFill>
                  <a:srgbClr val="000000"/>
                </a:solidFill>
                <a:prstDash val="solid"/>
              </a:ln>
            </c:spPr>
          </c:dPt>
          <c:dPt>
            <c:idx val="2"/>
            <c:bubble3D val="0"/>
            <c:spPr>
              <a:solidFill>
                <a:srgbClr val="FFFFCC"/>
              </a:solidFill>
              <a:ln w="12700">
                <a:solidFill>
                  <a:srgbClr val="000000"/>
                </a:solidFill>
                <a:prstDash val="solid"/>
              </a:ln>
            </c:spPr>
          </c:dPt>
          <c:dPt>
            <c:idx val="3"/>
            <c:bubble3D val="0"/>
            <c:spPr>
              <a:solidFill>
                <a:srgbClr val="CCFFFF"/>
              </a:solidFill>
              <a:ln w="12700">
                <a:solidFill>
                  <a:srgbClr val="000000"/>
                </a:solidFill>
                <a:prstDash val="solid"/>
              </a:ln>
            </c:spPr>
          </c:dPt>
          <c:dPt>
            <c:idx val="4"/>
            <c:bubble3D val="0"/>
            <c:spPr>
              <a:solidFill>
                <a:srgbClr val="660066"/>
              </a:solidFill>
              <a:ln w="12700">
                <a:solidFill>
                  <a:srgbClr val="000000"/>
                </a:solidFill>
                <a:prstDash val="solid"/>
              </a:ln>
            </c:spPr>
          </c:dPt>
          <c:dPt>
            <c:idx val="5"/>
            <c:bubble3D val="0"/>
            <c:spPr>
              <a:solidFill>
                <a:srgbClr val="FF8080"/>
              </a:solidFill>
              <a:ln w="12700">
                <a:solidFill>
                  <a:srgbClr val="000000"/>
                </a:solidFill>
                <a:prstDash val="solid"/>
              </a:ln>
            </c:spPr>
          </c:dPt>
          <c:dPt>
            <c:idx val="6"/>
            <c:bubble3D val="0"/>
            <c:spPr>
              <a:solidFill>
                <a:srgbClr val="0066CC"/>
              </a:solidFill>
              <a:ln w="12700">
                <a:solidFill>
                  <a:srgbClr val="000000"/>
                </a:solidFill>
                <a:prstDash val="solid"/>
              </a:ln>
            </c:spPr>
          </c:dPt>
          <c:dPt>
            <c:idx val="7"/>
            <c:bubble3D val="0"/>
            <c:spPr>
              <a:solidFill>
                <a:srgbClr val="CCCCFF"/>
              </a:solidFill>
              <a:ln w="12700">
                <a:solidFill>
                  <a:srgbClr val="000000"/>
                </a:solidFill>
                <a:prstDash val="solid"/>
              </a:ln>
            </c:spPr>
          </c:dPt>
          <c:dPt>
            <c:idx val="8"/>
            <c:bubble3D val="0"/>
            <c:spPr>
              <a:solidFill>
                <a:srgbClr val="000080"/>
              </a:solidFill>
              <a:ln w="12700">
                <a:solidFill>
                  <a:srgbClr val="000000"/>
                </a:solidFill>
                <a:prstDash val="solid"/>
              </a:ln>
            </c:spPr>
          </c:dPt>
          <c:dPt>
            <c:idx val="9"/>
            <c:bubble3D val="0"/>
            <c:spPr>
              <a:solidFill>
                <a:srgbClr val="FF00FF"/>
              </a:solidFill>
              <a:ln w="12700">
                <a:solidFill>
                  <a:srgbClr val="000000"/>
                </a:solidFill>
                <a:prstDash val="solid"/>
              </a:ln>
            </c:spPr>
          </c:dPt>
          <c:dPt>
            <c:idx val="10"/>
            <c:bubble3D val="0"/>
            <c:spPr>
              <a:solidFill>
                <a:srgbClr val="FFFF00"/>
              </a:solidFill>
              <a:ln w="12700">
                <a:solidFill>
                  <a:srgbClr val="000000"/>
                </a:solidFill>
                <a:prstDash val="solid"/>
              </a:ln>
            </c:spPr>
          </c:dPt>
          <c:dLbls>
            <c:dLbl>
              <c:idx val="0"/>
              <c:layout>
                <c:manualLayout>
                  <c:x val="-0.11479082410296197"/>
                  <c:y val="1.6661800000831908E-2"/>
                </c:manualLayout>
              </c:layout>
              <c:tx>
                <c:rich>
                  <a:bodyPr/>
                  <a:lstStyle/>
                  <a:p>
                    <a:pPr>
                      <a:defRPr sz="825" b="1" i="0" u="none" strike="noStrike" baseline="0">
                        <a:solidFill>
                          <a:srgbClr val="000000"/>
                        </a:solidFill>
                        <a:latin typeface="Tahoma"/>
                        <a:ea typeface="Tahoma"/>
                        <a:cs typeface="Tahoma"/>
                      </a:defRPr>
                    </a:pPr>
                    <a:r>
                      <a:rPr lang="cs-CZ" sz="825" b="1" i="0" u="none" strike="noStrike" baseline="0">
                        <a:solidFill>
                          <a:srgbClr val="000000"/>
                        </a:solidFill>
                        <a:latin typeface="Tahoma"/>
                        <a:cs typeface="Tahoma"/>
                      </a:rPr>
                      <a:t>Regionální rozvoj</a:t>
                    </a:r>
                    <a:endParaRPr lang="cs-CZ" sz="825" b="0" i="0" u="none" strike="noStrike" baseline="0">
                      <a:solidFill>
                        <a:srgbClr val="000000"/>
                      </a:solidFill>
                      <a:latin typeface="Tahoma"/>
                      <a:cs typeface="Tahoma"/>
                    </a:endParaRPr>
                  </a:p>
                  <a:p>
                    <a:pPr>
                      <a:defRPr sz="825" b="1" i="0" u="none" strike="noStrike" baseline="0">
                        <a:solidFill>
                          <a:srgbClr val="000000"/>
                        </a:solidFill>
                        <a:latin typeface="Tahoma"/>
                        <a:ea typeface="Tahoma"/>
                        <a:cs typeface="Tahoma"/>
                      </a:defRPr>
                    </a:pPr>
                    <a:r>
                      <a:rPr lang="cs-CZ" sz="825" b="0" i="0" u="none" strike="noStrike" baseline="0">
                        <a:solidFill>
                          <a:srgbClr val="000000"/>
                        </a:solidFill>
                        <a:latin typeface="Tahoma"/>
                        <a:cs typeface="Tahoma"/>
                      </a:rPr>
                      <a:t>0,8 %</a:t>
                    </a:r>
                  </a:p>
                </c:rich>
              </c:tx>
              <c:spPr>
                <a:noFill/>
                <a:ln w="25400">
                  <a:noFill/>
                </a:ln>
              </c:spPr>
              <c:dLblPos val="bestFit"/>
              <c:showLegendKey val="0"/>
              <c:showVal val="0"/>
              <c:showCatName val="0"/>
              <c:showSerName val="0"/>
              <c:showPercent val="0"/>
              <c:showBubbleSize val="0"/>
            </c:dLbl>
            <c:dLbl>
              <c:idx val="1"/>
              <c:layout>
                <c:manualLayout>
                  <c:x val="-3.8505642769496577E-2"/>
                  <c:y val="2.5461397357026093E-2"/>
                </c:manualLayout>
              </c:layout>
              <c:tx>
                <c:rich>
                  <a:bodyPr/>
                  <a:lstStyle/>
                  <a:p>
                    <a:pPr>
                      <a:defRPr sz="825" b="1" i="0" u="none" strike="noStrike" baseline="0">
                        <a:solidFill>
                          <a:srgbClr val="000000"/>
                        </a:solidFill>
                        <a:latin typeface="Tahoma"/>
                        <a:ea typeface="Tahoma"/>
                        <a:cs typeface="Tahoma"/>
                      </a:defRPr>
                    </a:pPr>
                    <a:r>
                      <a:rPr lang="cs-CZ" sz="825" b="1" i="0" u="none" strike="noStrike" baseline="0">
                        <a:solidFill>
                          <a:srgbClr val="000000"/>
                        </a:solidFill>
                        <a:latin typeface="Tahoma"/>
                        <a:cs typeface="Tahoma"/>
                      </a:rPr>
                      <a:t>Doprava</a:t>
                    </a:r>
                    <a:endParaRPr lang="cs-CZ" sz="825" b="0" i="0" u="none" strike="noStrike" baseline="0">
                      <a:solidFill>
                        <a:srgbClr val="000000"/>
                      </a:solidFill>
                      <a:latin typeface="Tahoma"/>
                      <a:cs typeface="Tahoma"/>
                    </a:endParaRPr>
                  </a:p>
                  <a:p>
                    <a:pPr>
                      <a:defRPr sz="825" b="1" i="0" u="none" strike="noStrike" baseline="0">
                        <a:solidFill>
                          <a:srgbClr val="000000"/>
                        </a:solidFill>
                        <a:latin typeface="Tahoma"/>
                        <a:ea typeface="Tahoma"/>
                        <a:cs typeface="Tahoma"/>
                      </a:defRPr>
                    </a:pPr>
                    <a:r>
                      <a:rPr lang="cs-CZ" sz="825" b="0" i="0" u="none" strike="noStrike" baseline="0">
                        <a:solidFill>
                          <a:srgbClr val="000000"/>
                        </a:solidFill>
                        <a:latin typeface="Tahoma"/>
                        <a:cs typeface="Tahoma"/>
                      </a:rPr>
                      <a:t>20,2 %</a:t>
                    </a:r>
                  </a:p>
                </c:rich>
              </c:tx>
              <c:spPr>
                <a:noFill/>
                <a:ln w="25400">
                  <a:noFill/>
                </a:ln>
              </c:spPr>
              <c:dLblPos val="bestFit"/>
              <c:showLegendKey val="0"/>
              <c:showVal val="0"/>
              <c:showCatName val="0"/>
              <c:showSerName val="0"/>
              <c:showPercent val="0"/>
              <c:showBubbleSize val="0"/>
            </c:dLbl>
            <c:dLbl>
              <c:idx val="2"/>
              <c:layout>
                <c:manualLayout>
                  <c:x val="0.12128394328067492"/>
                  <c:y val="-2.2612110094795995E-2"/>
                </c:manualLayout>
              </c:layout>
              <c:tx>
                <c:rich>
                  <a:bodyPr/>
                  <a:lstStyle/>
                  <a:p>
                    <a:pPr>
                      <a:defRPr sz="825" b="1" i="0" u="none" strike="noStrike" baseline="0">
                        <a:solidFill>
                          <a:srgbClr val="000000"/>
                        </a:solidFill>
                        <a:latin typeface="Tahoma"/>
                        <a:ea typeface="Tahoma"/>
                        <a:cs typeface="Tahoma"/>
                      </a:defRPr>
                    </a:pPr>
                    <a:r>
                      <a:rPr lang="cs-CZ" sz="825" b="1" i="0" u="none" strike="noStrike" baseline="0">
                        <a:solidFill>
                          <a:srgbClr val="000000"/>
                        </a:solidFill>
                        <a:latin typeface="Tahoma"/>
                        <a:cs typeface="Tahoma"/>
                      </a:rPr>
                      <a:t>Školství</a:t>
                    </a:r>
                    <a:endParaRPr lang="cs-CZ" sz="825" b="0" i="0" u="none" strike="noStrike" baseline="0">
                      <a:solidFill>
                        <a:srgbClr val="000000"/>
                      </a:solidFill>
                      <a:latin typeface="Tahoma"/>
                      <a:cs typeface="Tahoma"/>
                    </a:endParaRPr>
                  </a:p>
                  <a:p>
                    <a:pPr>
                      <a:defRPr sz="825" b="1" i="0" u="none" strike="noStrike" baseline="0">
                        <a:solidFill>
                          <a:srgbClr val="000000"/>
                        </a:solidFill>
                        <a:latin typeface="Tahoma"/>
                        <a:ea typeface="Tahoma"/>
                        <a:cs typeface="Tahoma"/>
                      </a:defRPr>
                    </a:pPr>
                    <a:r>
                      <a:rPr lang="cs-CZ" sz="825" b="0" i="0" u="none" strike="noStrike" baseline="0">
                        <a:solidFill>
                          <a:srgbClr val="000000"/>
                        </a:solidFill>
                        <a:latin typeface="Tahoma"/>
                        <a:cs typeface="Tahoma"/>
                      </a:rPr>
                      <a:t>66,6 %</a:t>
                    </a:r>
                  </a:p>
                </c:rich>
              </c:tx>
              <c:spPr>
                <a:noFill/>
                <a:ln w="25400">
                  <a:noFill/>
                </a:ln>
              </c:spPr>
              <c:dLblPos val="bestFit"/>
              <c:showLegendKey val="0"/>
              <c:showVal val="0"/>
              <c:showCatName val="0"/>
              <c:showSerName val="0"/>
              <c:showPercent val="0"/>
              <c:showBubbleSize val="0"/>
            </c:dLbl>
            <c:dLbl>
              <c:idx val="3"/>
              <c:layout>
                <c:manualLayout>
                  <c:x val="7.6237970253718285E-2"/>
                  <c:y val="-2.5035293726160618E-2"/>
                </c:manualLayout>
              </c:layout>
              <c:tx>
                <c:rich>
                  <a:bodyPr/>
                  <a:lstStyle/>
                  <a:p>
                    <a:pPr>
                      <a:defRPr sz="825" b="1" i="0" u="none" strike="noStrike" baseline="0">
                        <a:solidFill>
                          <a:srgbClr val="000000"/>
                        </a:solidFill>
                        <a:latin typeface="Tahoma"/>
                        <a:ea typeface="Tahoma"/>
                        <a:cs typeface="Tahoma"/>
                      </a:defRPr>
                    </a:pPr>
                    <a:r>
                      <a:rPr lang="cs-CZ" sz="825" b="1" i="0" u="none" strike="noStrike" baseline="0">
                        <a:solidFill>
                          <a:srgbClr val="000000"/>
                        </a:solidFill>
                        <a:latin typeface="Tahoma"/>
                        <a:cs typeface="Tahoma"/>
                      </a:rPr>
                      <a:t>Kultura</a:t>
                    </a:r>
                    <a:endParaRPr lang="cs-CZ" sz="825" b="0" i="0" u="none" strike="noStrike" baseline="0">
                      <a:solidFill>
                        <a:srgbClr val="000000"/>
                      </a:solidFill>
                      <a:latin typeface="Tahoma"/>
                      <a:cs typeface="Tahoma"/>
                    </a:endParaRPr>
                  </a:p>
                  <a:p>
                    <a:pPr>
                      <a:defRPr sz="825" b="1" i="0" u="none" strike="noStrike" baseline="0">
                        <a:solidFill>
                          <a:srgbClr val="000000"/>
                        </a:solidFill>
                        <a:latin typeface="Tahoma"/>
                        <a:ea typeface="Tahoma"/>
                        <a:cs typeface="Tahoma"/>
                      </a:defRPr>
                    </a:pPr>
                    <a:r>
                      <a:rPr lang="cs-CZ" sz="825" b="0" i="0" u="none" strike="noStrike" baseline="0">
                        <a:solidFill>
                          <a:srgbClr val="000000"/>
                        </a:solidFill>
                        <a:latin typeface="Tahoma"/>
                        <a:cs typeface="Tahoma"/>
                      </a:rPr>
                      <a:t>1,4 %</a:t>
                    </a:r>
                  </a:p>
                </c:rich>
              </c:tx>
              <c:spPr>
                <a:noFill/>
                <a:ln w="25400">
                  <a:noFill/>
                </a:ln>
              </c:spPr>
              <c:dLblPos val="bestFit"/>
              <c:showLegendKey val="0"/>
              <c:showVal val="0"/>
              <c:showCatName val="0"/>
              <c:showSerName val="0"/>
              <c:showPercent val="0"/>
              <c:showBubbleSize val="0"/>
            </c:dLbl>
            <c:dLbl>
              <c:idx val="4"/>
              <c:layout>
                <c:manualLayout>
                  <c:x val="8.3310828284829178E-2"/>
                  <c:y val="2.8468747270299612E-2"/>
                </c:manualLayout>
              </c:layout>
              <c:tx>
                <c:rich>
                  <a:bodyPr/>
                  <a:lstStyle/>
                  <a:p>
                    <a:pPr>
                      <a:defRPr sz="825" b="1" i="0" u="none" strike="noStrike" baseline="0">
                        <a:solidFill>
                          <a:srgbClr val="000000"/>
                        </a:solidFill>
                        <a:latin typeface="Tahoma"/>
                        <a:ea typeface="Tahoma"/>
                        <a:cs typeface="Tahoma"/>
                      </a:defRPr>
                    </a:pPr>
                    <a:r>
                      <a:rPr lang="cs-CZ" sz="825" b="1" i="0" u="none" strike="noStrike" baseline="0">
                        <a:solidFill>
                          <a:srgbClr val="000000"/>
                        </a:solidFill>
                        <a:latin typeface="Tahoma"/>
                        <a:cs typeface="Tahoma"/>
                      </a:rPr>
                      <a:t>Zdravotnictví</a:t>
                    </a:r>
                    <a:endParaRPr lang="cs-CZ" sz="825" b="0" i="0" u="none" strike="noStrike" baseline="0">
                      <a:solidFill>
                        <a:srgbClr val="000000"/>
                      </a:solidFill>
                      <a:latin typeface="Tahoma"/>
                      <a:cs typeface="Tahoma"/>
                    </a:endParaRPr>
                  </a:p>
                  <a:p>
                    <a:pPr>
                      <a:defRPr sz="825" b="1" i="0" u="none" strike="noStrike" baseline="0">
                        <a:solidFill>
                          <a:srgbClr val="000000"/>
                        </a:solidFill>
                        <a:latin typeface="Tahoma"/>
                        <a:ea typeface="Tahoma"/>
                        <a:cs typeface="Tahoma"/>
                      </a:defRPr>
                    </a:pPr>
                    <a:r>
                      <a:rPr lang="cs-CZ" sz="825" b="0" i="0" u="none" strike="noStrike" baseline="0">
                        <a:solidFill>
                          <a:srgbClr val="000000"/>
                        </a:solidFill>
                        <a:latin typeface="Tahoma"/>
                        <a:cs typeface="Tahoma"/>
                      </a:rPr>
                      <a:t>5,4 %</a:t>
                    </a:r>
                  </a:p>
                </c:rich>
              </c:tx>
              <c:spPr>
                <a:noFill/>
                <a:ln w="25400">
                  <a:noFill/>
                </a:ln>
              </c:spPr>
              <c:dLblPos val="bestFit"/>
              <c:showLegendKey val="0"/>
              <c:showVal val="0"/>
              <c:showCatName val="0"/>
              <c:showSerName val="0"/>
              <c:showPercent val="0"/>
              <c:showBubbleSize val="0"/>
            </c:dLbl>
            <c:dLbl>
              <c:idx val="5"/>
              <c:layout>
                <c:manualLayout>
                  <c:x val="0.10599085491672032"/>
                  <c:y val="7.1322859602930055E-2"/>
                </c:manualLayout>
              </c:layout>
              <c:tx>
                <c:rich>
                  <a:bodyPr/>
                  <a:lstStyle/>
                  <a:p>
                    <a:pPr>
                      <a:defRPr sz="825" b="1" i="0" u="none" strike="noStrike" baseline="0">
                        <a:solidFill>
                          <a:srgbClr val="000000"/>
                        </a:solidFill>
                        <a:latin typeface="Tahoma"/>
                        <a:ea typeface="Tahoma"/>
                        <a:cs typeface="Tahoma"/>
                      </a:defRPr>
                    </a:pPr>
                    <a:r>
                      <a:rPr lang="cs-CZ" sz="825" b="1" i="0" u="none" strike="noStrike" baseline="0">
                        <a:solidFill>
                          <a:srgbClr val="000000"/>
                        </a:solidFill>
                        <a:latin typeface="Tahoma"/>
                        <a:cs typeface="Tahoma"/>
                      </a:rPr>
                      <a:t>Životní prostředí</a:t>
                    </a:r>
                    <a:endParaRPr lang="cs-CZ" sz="825" b="0" i="0" u="none" strike="noStrike" baseline="0">
                      <a:solidFill>
                        <a:srgbClr val="000000"/>
                      </a:solidFill>
                      <a:latin typeface="Tahoma"/>
                      <a:cs typeface="Tahoma"/>
                    </a:endParaRPr>
                  </a:p>
                  <a:p>
                    <a:pPr>
                      <a:defRPr sz="825" b="1" i="0" u="none" strike="noStrike" baseline="0">
                        <a:solidFill>
                          <a:srgbClr val="000000"/>
                        </a:solidFill>
                        <a:latin typeface="Tahoma"/>
                        <a:ea typeface="Tahoma"/>
                        <a:cs typeface="Tahoma"/>
                      </a:defRPr>
                    </a:pPr>
                    <a:r>
                      <a:rPr lang="cs-CZ" sz="825" b="0" i="0" u="none" strike="noStrike" baseline="0">
                        <a:solidFill>
                          <a:srgbClr val="000000"/>
                        </a:solidFill>
                        <a:latin typeface="Tahoma"/>
                        <a:cs typeface="Tahoma"/>
                      </a:rPr>
                      <a:t>0,6 %</a:t>
                    </a:r>
                  </a:p>
                </c:rich>
              </c:tx>
              <c:spPr>
                <a:noFill/>
                <a:ln w="25400">
                  <a:noFill/>
                </a:ln>
              </c:spPr>
              <c:dLblPos val="bestFit"/>
              <c:showLegendKey val="0"/>
              <c:showVal val="0"/>
              <c:showCatName val="0"/>
              <c:showSerName val="0"/>
              <c:showPercent val="0"/>
              <c:showBubbleSize val="0"/>
            </c:dLbl>
            <c:dLbl>
              <c:idx val="6"/>
              <c:layout>
                <c:manualLayout>
                  <c:x val="7.65528208345026E-2"/>
                  <c:y val="0.11989351568771811"/>
                </c:manualLayout>
              </c:layout>
              <c:tx>
                <c:rich>
                  <a:bodyPr/>
                  <a:lstStyle/>
                  <a:p>
                    <a:pPr>
                      <a:defRPr sz="825" b="1" i="0" u="none" strike="noStrike" baseline="0">
                        <a:solidFill>
                          <a:srgbClr val="000000"/>
                        </a:solidFill>
                        <a:latin typeface="Tahoma"/>
                        <a:ea typeface="Tahoma"/>
                        <a:cs typeface="Tahoma"/>
                      </a:defRPr>
                    </a:pPr>
                    <a:r>
                      <a:rPr lang="cs-CZ" sz="825" b="1" i="0" u="none" strike="noStrike" baseline="0">
                        <a:solidFill>
                          <a:srgbClr val="000000"/>
                        </a:solidFill>
                        <a:latin typeface="Tahoma"/>
                        <a:cs typeface="Tahoma"/>
                      </a:rPr>
                      <a:t>Sociální věci</a:t>
                    </a:r>
                    <a:endParaRPr lang="cs-CZ" sz="825" b="0" i="0" u="none" strike="noStrike" baseline="0">
                      <a:solidFill>
                        <a:srgbClr val="000000"/>
                      </a:solidFill>
                      <a:latin typeface="Tahoma"/>
                      <a:cs typeface="Tahoma"/>
                    </a:endParaRPr>
                  </a:p>
                  <a:p>
                    <a:pPr>
                      <a:defRPr sz="825" b="1" i="0" u="none" strike="noStrike" baseline="0">
                        <a:solidFill>
                          <a:srgbClr val="000000"/>
                        </a:solidFill>
                        <a:latin typeface="Tahoma"/>
                        <a:ea typeface="Tahoma"/>
                        <a:cs typeface="Tahoma"/>
                      </a:defRPr>
                    </a:pPr>
                    <a:r>
                      <a:rPr lang="cs-CZ" sz="825" b="0" i="0" u="none" strike="noStrike" baseline="0">
                        <a:solidFill>
                          <a:srgbClr val="000000"/>
                        </a:solidFill>
                        <a:latin typeface="Tahoma"/>
                        <a:cs typeface="Tahoma"/>
                      </a:rPr>
                      <a:t>2,6 %</a:t>
                    </a:r>
                  </a:p>
                </c:rich>
              </c:tx>
              <c:spPr>
                <a:noFill/>
                <a:ln w="25400">
                  <a:noFill/>
                </a:ln>
              </c:spPr>
              <c:dLblPos val="bestFit"/>
              <c:showLegendKey val="0"/>
              <c:showVal val="0"/>
              <c:showCatName val="0"/>
              <c:showSerName val="0"/>
              <c:showPercent val="0"/>
              <c:showBubbleSize val="0"/>
            </c:dLbl>
            <c:dLbl>
              <c:idx val="7"/>
              <c:layout>
                <c:manualLayout>
                  <c:x val="4.1427337306107176E-2"/>
                  <c:y val="0.18361505921110099"/>
                </c:manualLayout>
              </c:layout>
              <c:tx>
                <c:rich>
                  <a:bodyPr/>
                  <a:lstStyle/>
                  <a:p>
                    <a:pPr>
                      <a:defRPr sz="825" b="1" i="0" u="none" strike="noStrike" baseline="0">
                        <a:solidFill>
                          <a:srgbClr val="000000"/>
                        </a:solidFill>
                        <a:latin typeface="Tahoma"/>
                        <a:ea typeface="Tahoma"/>
                        <a:cs typeface="Tahoma"/>
                      </a:defRPr>
                    </a:pPr>
                    <a:r>
                      <a:rPr lang="cs-CZ" sz="825" b="1" i="0" u="none" strike="noStrike" baseline="0">
                        <a:solidFill>
                          <a:srgbClr val="000000"/>
                        </a:solidFill>
                        <a:latin typeface="Tahoma"/>
                        <a:cs typeface="Tahoma"/>
                      </a:rPr>
                      <a:t>Krizové řízen</a:t>
                    </a:r>
                    <a:r>
                      <a:rPr lang="cs-CZ" sz="825" b="0" i="0" u="none" strike="noStrike" baseline="0">
                        <a:solidFill>
                          <a:srgbClr val="000000"/>
                        </a:solidFill>
                        <a:latin typeface="Tahoma"/>
                        <a:cs typeface="Tahoma"/>
                      </a:rPr>
                      <a:t>í</a:t>
                    </a:r>
                  </a:p>
                  <a:p>
                    <a:pPr>
                      <a:defRPr sz="825" b="1" i="0" u="none" strike="noStrike" baseline="0">
                        <a:solidFill>
                          <a:srgbClr val="000000"/>
                        </a:solidFill>
                        <a:latin typeface="Tahoma"/>
                        <a:ea typeface="Tahoma"/>
                        <a:cs typeface="Tahoma"/>
                      </a:defRPr>
                    </a:pPr>
                    <a:r>
                      <a:rPr lang="cs-CZ" sz="825" b="0" i="0" u="none" strike="noStrike" baseline="0">
                        <a:solidFill>
                          <a:srgbClr val="000000"/>
                        </a:solidFill>
                        <a:latin typeface="Tahoma"/>
                        <a:cs typeface="Tahoma"/>
                      </a:rPr>
                      <a:t>0,5 %</a:t>
                    </a:r>
                  </a:p>
                </c:rich>
              </c:tx>
              <c:spPr>
                <a:noFill/>
                <a:ln w="25400">
                  <a:noFill/>
                </a:ln>
              </c:spPr>
              <c:dLblPos val="bestFit"/>
              <c:showLegendKey val="0"/>
              <c:showVal val="0"/>
              <c:showCatName val="0"/>
              <c:showSerName val="0"/>
              <c:showPercent val="0"/>
              <c:showBubbleSize val="0"/>
            </c:dLbl>
            <c:dLbl>
              <c:idx val="8"/>
              <c:layout>
                <c:manualLayout>
                  <c:x val="-4.9511987102241153E-2"/>
                  <c:y val="0.18737794859636206"/>
                </c:manualLayout>
              </c:layout>
              <c:tx>
                <c:rich>
                  <a:bodyPr/>
                  <a:lstStyle/>
                  <a:p>
                    <a:pPr>
                      <a:defRPr sz="825" b="1" i="0" u="none" strike="noStrike" baseline="0">
                        <a:solidFill>
                          <a:srgbClr val="000000"/>
                        </a:solidFill>
                        <a:latin typeface="Tahoma"/>
                        <a:ea typeface="Tahoma"/>
                        <a:cs typeface="Tahoma"/>
                      </a:defRPr>
                    </a:pPr>
                    <a:r>
                      <a:rPr lang="cs-CZ" sz="825" b="1" i="0" u="none" strike="noStrike" baseline="0">
                        <a:solidFill>
                          <a:srgbClr val="000000"/>
                        </a:solidFill>
                        <a:latin typeface="Tahoma"/>
                        <a:cs typeface="Tahoma"/>
                      </a:rPr>
                      <a:t>Cestovní ruch</a:t>
                    </a:r>
                    <a:endParaRPr lang="cs-CZ" sz="825" b="0" i="0" u="none" strike="noStrike" baseline="0">
                      <a:solidFill>
                        <a:srgbClr val="000000"/>
                      </a:solidFill>
                      <a:latin typeface="Tahoma"/>
                      <a:cs typeface="Tahoma"/>
                    </a:endParaRPr>
                  </a:p>
                  <a:p>
                    <a:pPr>
                      <a:defRPr sz="825" b="1" i="0" u="none" strike="noStrike" baseline="0">
                        <a:solidFill>
                          <a:srgbClr val="000000"/>
                        </a:solidFill>
                        <a:latin typeface="Tahoma"/>
                        <a:ea typeface="Tahoma"/>
                        <a:cs typeface="Tahoma"/>
                      </a:defRPr>
                    </a:pPr>
                    <a:r>
                      <a:rPr lang="cs-CZ" sz="825" b="0" i="0" u="none" strike="noStrike" baseline="0">
                        <a:solidFill>
                          <a:srgbClr val="000000"/>
                        </a:solidFill>
                        <a:latin typeface="Tahoma"/>
                        <a:cs typeface="Tahoma"/>
                      </a:rPr>
                      <a:t>0,4 %</a:t>
                    </a:r>
                  </a:p>
                </c:rich>
              </c:tx>
              <c:spPr>
                <a:noFill/>
                <a:ln w="25400">
                  <a:noFill/>
                </a:ln>
              </c:spPr>
              <c:dLblPos val="bestFit"/>
              <c:showLegendKey val="0"/>
              <c:showVal val="0"/>
              <c:showCatName val="0"/>
              <c:showSerName val="0"/>
              <c:showPercent val="0"/>
              <c:showBubbleSize val="0"/>
            </c:dLbl>
            <c:dLbl>
              <c:idx val="9"/>
              <c:layout>
                <c:manualLayout>
                  <c:x val="-7.2963348134942249E-2"/>
                  <c:y val="0.16926430155026184"/>
                </c:manualLayout>
              </c:layout>
              <c:tx>
                <c:rich>
                  <a:bodyPr/>
                  <a:lstStyle/>
                  <a:p>
                    <a:pPr>
                      <a:defRPr sz="825" b="1" i="0" u="none" strike="noStrike" baseline="0">
                        <a:solidFill>
                          <a:srgbClr val="000000"/>
                        </a:solidFill>
                        <a:latin typeface="Tahoma"/>
                        <a:ea typeface="Tahoma"/>
                        <a:cs typeface="Tahoma"/>
                      </a:defRPr>
                    </a:pPr>
                    <a:r>
                      <a:rPr lang="cs-CZ" sz="825" b="1" i="0" u="none" strike="noStrike" baseline="0">
                        <a:solidFill>
                          <a:srgbClr val="000000"/>
                        </a:solidFill>
                        <a:latin typeface="Tahoma"/>
                        <a:cs typeface="Tahoma"/>
                      </a:rPr>
                      <a:t>Všeobecná veřejná</a:t>
                    </a:r>
                  </a:p>
                  <a:p>
                    <a:pPr>
                      <a:defRPr sz="825" b="1" i="0" u="none" strike="noStrike" baseline="0">
                        <a:solidFill>
                          <a:srgbClr val="000000"/>
                        </a:solidFill>
                        <a:latin typeface="Tahoma"/>
                        <a:ea typeface="Tahoma"/>
                        <a:cs typeface="Tahoma"/>
                      </a:defRPr>
                    </a:pPr>
                    <a:r>
                      <a:rPr lang="cs-CZ" sz="825" b="1" i="0" u="none" strike="noStrike" baseline="0">
                        <a:solidFill>
                          <a:srgbClr val="000000"/>
                        </a:solidFill>
                        <a:latin typeface="Tahoma"/>
                        <a:cs typeface="Tahoma"/>
                      </a:rPr>
                      <a:t>správa a služby</a:t>
                    </a:r>
                    <a:endParaRPr lang="cs-CZ" sz="825" b="0" i="0" u="none" strike="noStrike" baseline="0">
                      <a:solidFill>
                        <a:srgbClr val="000000"/>
                      </a:solidFill>
                      <a:latin typeface="Tahoma"/>
                      <a:cs typeface="Tahoma"/>
                    </a:endParaRPr>
                  </a:p>
                  <a:p>
                    <a:pPr>
                      <a:defRPr sz="825" b="1" i="0" u="none" strike="noStrike" baseline="0">
                        <a:solidFill>
                          <a:srgbClr val="000000"/>
                        </a:solidFill>
                        <a:latin typeface="Tahoma"/>
                        <a:ea typeface="Tahoma"/>
                        <a:cs typeface="Tahoma"/>
                      </a:defRPr>
                    </a:pPr>
                    <a:r>
                      <a:rPr lang="cs-CZ" sz="825" b="0" i="0" u="none" strike="noStrike" baseline="0">
                        <a:solidFill>
                          <a:srgbClr val="000000"/>
                        </a:solidFill>
                        <a:latin typeface="Tahoma"/>
                        <a:cs typeface="Tahoma"/>
                      </a:rPr>
                      <a:t>2,9 %</a:t>
                    </a:r>
                  </a:p>
                </c:rich>
              </c:tx>
              <c:spPr>
                <a:noFill/>
                <a:ln w="25400">
                  <a:noFill/>
                </a:ln>
              </c:spPr>
              <c:dLblPos val="bestFit"/>
              <c:showLegendKey val="0"/>
              <c:showVal val="0"/>
              <c:showCatName val="0"/>
              <c:showSerName val="0"/>
              <c:showPercent val="0"/>
              <c:showBubbleSize val="0"/>
            </c:dLbl>
            <c:dLbl>
              <c:idx val="10"/>
              <c:layout>
                <c:manualLayout>
                  <c:x val="-5.1845358952772411E-2"/>
                  <c:y val="7.6221470731372601E-2"/>
                </c:manualLayout>
              </c:layout>
              <c:tx>
                <c:rich>
                  <a:bodyPr/>
                  <a:lstStyle/>
                  <a:p>
                    <a:pPr>
                      <a:defRPr sz="825" b="1" i="0" u="none" strike="noStrike" baseline="0">
                        <a:solidFill>
                          <a:srgbClr val="000000"/>
                        </a:solidFill>
                        <a:latin typeface="Tahoma"/>
                        <a:ea typeface="Tahoma"/>
                        <a:cs typeface="Tahoma"/>
                      </a:defRPr>
                    </a:pPr>
                    <a:r>
                      <a:rPr lang="cs-CZ" sz="825" b="1" i="0" u="none" strike="noStrike" baseline="0">
                        <a:solidFill>
                          <a:srgbClr val="000000"/>
                        </a:solidFill>
                        <a:latin typeface="Tahoma"/>
                        <a:cs typeface="Tahoma"/>
                      </a:rPr>
                      <a:t>Ostatní</a:t>
                    </a:r>
                    <a:endParaRPr lang="cs-CZ" sz="825" b="0" i="0" u="none" strike="noStrike" baseline="0">
                      <a:solidFill>
                        <a:srgbClr val="000000"/>
                      </a:solidFill>
                      <a:latin typeface="Tahoma"/>
                      <a:cs typeface="Tahoma"/>
                    </a:endParaRPr>
                  </a:p>
                  <a:p>
                    <a:pPr>
                      <a:defRPr sz="825" b="1" i="0" u="none" strike="noStrike" baseline="0">
                        <a:solidFill>
                          <a:srgbClr val="000000"/>
                        </a:solidFill>
                        <a:latin typeface="Tahoma"/>
                        <a:ea typeface="Tahoma"/>
                        <a:cs typeface="Tahoma"/>
                      </a:defRPr>
                    </a:pPr>
                    <a:r>
                      <a:rPr lang="cs-CZ" sz="825" b="0" i="0" u="none" strike="noStrike" baseline="0">
                        <a:solidFill>
                          <a:srgbClr val="000000"/>
                        </a:solidFill>
                        <a:latin typeface="Tahoma"/>
                        <a:cs typeface="Tahoma"/>
                      </a:rPr>
                      <a:t>1,6 %</a:t>
                    </a:r>
                  </a:p>
                  <a:p>
                    <a:pPr>
                      <a:defRPr sz="825" b="1" i="0" u="none" strike="noStrike" baseline="0">
                        <a:solidFill>
                          <a:srgbClr val="000000"/>
                        </a:solidFill>
                        <a:latin typeface="Tahoma"/>
                        <a:ea typeface="Tahoma"/>
                        <a:cs typeface="Tahoma"/>
                      </a:defRPr>
                    </a:pPr>
                    <a:r>
                      <a:rPr lang="cs-CZ" sz="825" b="0" i="1" u="none" strike="noStrike" baseline="0">
                        <a:solidFill>
                          <a:srgbClr val="000000"/>
                        </a:solidFill>
                        <a:latin typeface="Tahoma"/>
                        <a:cs typeface="Tahoma"/>
                      </a:rPr>
                      <a:t>- zahrnuje finance a správa majetku, prezentace kraje, územní plánování a stavební řád</a:t>
                    </a:r>
                  </a:p>
                </c:rich>
              </c:tx>
              <c:spPr>
                <a:noFill/>
                <a:ln w="25400">
                  <a:noFill/>
                </a:ln>
              </c:spPr>
              <c:dLblPos val="bestFit"/>
              <c:showLegendKey val="0"/>
              <c:showVal val="0"/>
              <c:showCatName val="0"/>
              <c:showSerName val="0"/>
              <c:showPercent val="0"/>
              <c:showBubbleSize val="0"/>
            </c:dLbl>
            <c:numFmt formatCode="0%" sourceLinked="0"/>
            <c:spPr>
              <a:noFill/>
              <a:ln w="25400">
                <a:noFill/>
              </a:ln>
            </c:spPr>
            <c:txPr>
              <a:bodyPr/>
              <a:lstStyle/>
              <a:p>
                <a:pPr>
                  <a:defRPr sz="825" b="0" i="0" u="none" strike="noStrike" baseline="0">
                    <a:solidFill>
                      <a:srgbClr val="000000"/>
                    </a:solidFill>
                    <a:latin typeface="Tahoma"/>
                    <a:ea typeface="Tahoma"/>
                    <a:cs typeface="Tahoma"/>
                  </a:defRPr>
                </a:pPr>
                <a:endParaRPr lang="cs-CZ"/>
              </a:p>
            </c:txPr>
            <c:showLegendKey val="0"/>
            <c:showVal val="0"/>
            <c:showCatName val="1"/>
            <c:showSerName val="0"/>
            <c:showPercent val="1"/>
            <c:showBubbleSize val="0"/>
            <c:showLeaderLines val="1"/>
          </c:dLbls>
          <c:cat>
            <c:strRef>
              <c:f>'Data-grafy'!$A$44:$A$54</c:f>
              <c:strCache>
                <c:ptCount val="11"/>
                <c:pt idx="0">
                  <c:v>Regionální rozvoj</c:v>
                </c:pt>
                <c:pt idx="1">
                  <c:v>Doprava</c:v>
                </c:pt>
                <c:pt idx="2">
                  <c:v>Školství</c:v>
                </c:pt>
                <c:pt idx="3">
                  <c:v>Kultura</c:v>
                </c:pt>
                <c:pt idx="4">
                  <c:v>Zdravotnictví</c:v>
                </c:pt>
                <c:pt idx="5">
                  <c:v>Životní prostředí</c:v>
                </c:pt>
                <c:pt idx="6">
                  <c:v>Sociální věci</c:v>
                </c:pt>
                <c:pt idx="7">
                  <c:v>Krizové řízení</c:v>
                </c:pt>
                <c:pt idx="8">
                  <c:v>Cestovní ruch</c:v>
                </c:pt>
                <c:pt idx="9">
                  <c:v>Všeobecná veřejná správa a služby</c:v>
                </c:pt>
                <c:pt idx="10">
                  <c:v>Ostatní</c:v>
                </c:pt>
              </c:strCache>
            </c:strRef>
          </c:cat>
          <c:val>
            <c:numRef>
              <c:f>'Data-grafy'!$J$44:$J$54</c:f>
              <c:numCache>
                <c:formatCode>#,##0.00</c:formatCode>
                <c:ptCount val="11"/>
                <c:pt idx="0">
                  <c:v>136507.53864000004</c:v>
                </c:pt>
                <c:pt idx="1">
                  <c:v>3424360.5140899993</c:v>
                </c:pt>
                <c:pt idx="2">
                  <c:v>11269262.00909997</c:v>
                </c:pt>
                <c:pt idx="3">
                  <c:v>241199.77121000001</c:v>
                </c:pt>
                <c:pt idx="4">
                  <c:v>915316.71375999972</c:v>
                </c:pt>
                <c:pt idx="5">
                  <c:v>105517.00181999995</c:v>
                </c:pt>
                <c:pt idx="6">
                  <c:v>438171.60368000006</c:v>
                </c:pt>
                <c:pt idx="7">
                  <c:v>85425.741780000026</c:v>
                </c:pt>
                <c:pt idx="8">
                  <c:v>69100.06084000002</c:v>
                </c:pt>
                <c:pt idx="9">
                  <c:v>489313.23398000002</c:v>
                </c:pt>
                <c:pt idx="10">
                  <c:v>263372.63772</c:v>
                </c:pt>
              </c:numCache>
            </c:numRef>
          </c:val>
        </c:ser>
        <c:dLbls>
          <c:showLegendKey val="0"/>
          <c:showVal val="0"/>
          <c:showCatName val="1"/>
          <c:showSerName val="0"/>
          <c:showPercent val="1"/>
          <c:showBubbleSize val="0"/>
          <c:showLeaderLines val="1"/>
        </c:dLbls>
      </c:pie3DChart>
      <c:spPr>
        <a:noFill/>
        <a:ln w="25400">
          <a:noFill/>
        </a:ln>
      </c:spPr>
    </c:plotArea>
    <c:plotVisOnly val="1"/>
    <c:dispBlanksAs val="zero"/>
    <c:showDLblsOverMax val="0"/>
  </c:chart>
  <c:spPr>
    <a:solidFill>
      <a:srgbClr val="FFFFFF"/>
    </a:solidFill>
    <a:ln w="9525">
      <a:noFill/>
    </a:ln>
  </c:spPr>
  <c:txPr>
    <a:bodyPr/>
    <a:lstStyle/>
    <a:p>
      <a:pPr>
        <a:defRPr sz="1475" b="0" i="0" u="none" strike="noStrike" baseline="0">
          <a:solidFill>
            <a:srgbClr val="000000"/>
          </a:solidFill>
          <a:latin typeface="Tahoma"/>
          <a:ea typeface="Tahoma"/>
          <a:cs typeface="Tahoma"/>
        </a:defRPr>
      </a:pPr>
      <a:endParaRPr lang="cs-CZ"/>
    </a:p>
  </c:txPr>
  <c:printSettings>
    <c:headerFooter alignWithMargins="0">
      <c:oddHeader>&amp;L&amp;"Arial,Kurzíva"&amp;9Zavěrečný účet za rok 2009&amp;R&amp;"Arial,Kurzíva"&amp;9Graf č. 4</c:oddHeader>
      <c:oddFooter>&amp;C&amp;P</c:oddFooter>
    </c:headerFooter>
    <c:pageMargins b="0.984251969" l="0.78740157499999996" r="0.78740157499999996" t="0.984251969" header="0.4921259845" footer="0.4921259845"/>
    <c:pageSetup paperSize="9" firstPageNumber="273" orientation="landscape" useFirstPageNumber="1"/>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Tahoma"/>
                <a:ea typeface="Tahoma"/>
                <a:cs typeface="Tahoma"/>
              </a:defRPr>
            </a:pPr>
            <a:r>
              <a:rPr lang="cs-CZ"/>
              <a:t>Skutečné výdaje v rámci dotačních programů v jednotlivých odvětvích</a:t>
            </a:r>
          </a:p>
          <a:p>
            <a:pPr>
              <a:defRPr sz="1400" b="1" i="0" u="none" strike="noStrike" baseline="0">
                <a:solidFill>
                  <a:srgbClr val="000000"/>
                </a:solidFill>
                <a:latin typeface="Tahoma"/>
                <a:ea typeface="Tahoma"/>
                <a:cs typeface="Tahoma"/>
              </a:defRPr>
            </a:pPr>
            <a:r>
              <a:rPr lang="cs-CZ"/>
              <a:t>v roce 2014</a:t>
            </a:r>
          </a:p>
        </c:rich>
      </c:tx>
      <c:layout>
        <c:manualLayout>
          <c:xMode val="edge"/>
          <c:yMode val="edge"/>
          <c:x val="0.12061416424042737"/>
          <c:y val="8.0000062500048836E-3"/>
        </c:manualLayout>
      </c:layout>
      <c:overlay val="0"/>
      <c:spPr>
        <a:noFill/>
        <a:ln w="25400">
          <a:noFill/>
        </a:ln>
      </c:spPr>
    </c:title>
    <c:autoTitleDeleted val="0"/>
    <c:view3D>
      <c:rotX val="15"/>
      <c:rotY val="10"/>
      <c:rAngAx val="0"/>
      <c:perspective val="0"/>
    </c:view3D>
    <c:floor>
      <c:thickness val="0"/>
    </c:floor>
    <c:sideWall>
      <c:thickness val="0"/>
    </c:sideWall>
    <c:backWall>
      <c:thickness val="0"/>
    </c:backWall>
    <c:plotArea>
      <c:layout>
        <c:manualLayout>
          <c:layoutTarget val="inner"/>
          <c:xMode val="edge"/>
          <c:yMode val="edge"/>
          <c:x val="0.1260966262513559"/>
          <c:y val="0.29920023375018262"/>
          <c:w val="0.74561483348627833"/>
          <c:h val="0.43200033750026368"/>
        </c:manualLayout>
      </c:layout>
      <c:pie3DChart>
        <c:varyColors val="1"/>
        <c:ser>
          <c:idx val="0"/>
          <c:order val="0"/>
          <c:spPr>
            <a:solidFill>
              <a:srgbClr val="9999FF"/>
            </a:solidFill>
            <a:ln w="12700">
              <a:solidFill>
                <a:srgbClr val="000000"/>
              </a:solidFill>
              <a:prstDash val="solid"/>
            </a:ln>
          </c:spPr>
          <c:explosion val="17"/>
          <c:dPt>
            <c:idx val="0"/>
            <c:bubble3D val="0"/>
          </c:dPt>
          <c:dPt>
            <c:idx val="1"/>
            <c:bubble3D val="0"/>
            <c:spPr>
              <a:solidFill>
                <a:srgbClr val="993366"/>
              </a:solidFill>
              <a:ln w="12700">
                <a:solidFill>
                  <a:srgbClr val="000000"/>
                </a:solidFill>
                <a:prstDash val="solid"/>
              </a:ln>
            </c:spPr>
          </c:dPt>
          <c:dPt>
            <c:idx val="2"/>
            <c:bubble3D val="0"/>
            <c:spPr>
              <a:solidFill>
                <a:srgbClr val="FFFFCC"/>
              </a:solidFill>
              <a:ln w="12700">
                <a:solidFill>
                  <a:srgbClr val="000000"/>
                </a:solidFill>
                <a:prstDash val="solid"/>
              </a:ln>
            </c:spPr>
          </c:dPt>
          <c:dPt>
            <c:idx val="3"/>
            <c:bubble3D val="0"/>
            <c:spPr>
              <a:solidFill>
                <a:srgbClr val="CCFFFF"/>
              </a:solidFill>
              <a:ln w="12700">
                <a:solidFill>
                  <a:srgbClr val="000000"/>
                </a:solidFill>
                <a:prstDash val="solid"/>
              </a:ln>
            </c:spPr>
          </c:dPt>
          <c:dPt>
            <c:idx val="4"/>
            <c:bubble3D val="0"/>
            <c:spPr>
              <a:solidFill>
                <a:srgbClr val="660066"/>
              </a:solidFill>
              <a:ln w="12700">
                <a:solidFill>
                  <a:srgbClr val="000000"/>
                </a:solidFill>
                <a:prstDash val="solid"/>
              </a:ln>
            </c:spPr>
          </c:dPt>
          <c:dPt>
            <c:idx val="5"/>
            <c:bubble3D val="0"/>
            <c:spPr>
              <a:solidFill>
                <a:srgbClr val="FF8080"/>
              </a:solidFill>
              <a:ln w="12700">
                <a:solidFill>
                  <a:srgbClr val="000000"/>
                </a:solidFill>
                <a:prstDash val="solid"/>
              </a:ln>
            </c:spPr>
          </c:dPt>
          <c:dPt>
            <c:idx val="6"/>
            <c:bubble3D val="0"/>
            <c:spPr>
              <a:solidFill>
                <a:srgbClr val="0066CC"/>
              </a:solidFill>
              <a:ln w="12700">
                <a:solidFill>
                  <a:srgbClr val="000000"/>
                </a:solidFill>
                <a:prstDash val="solid"/>
              </a:ln>
            </c:spPr>
          </c:dPt>
          <c:dPt>
            <c:idx val="7"/>
            <c:bubble3D val="0"/>
            <c:spPr>
              <a:solidFill>
                <a:srgbClr val="CCCCFF"/>
              </a:solidFill>
              <a:ln w="12700">
                <a:solidFill>
                  <a:srgbClr val="000000"/>
                </a:solidFill>
                <a:prstDash val="solid"/>
              </a:ln>
            </c:spPr>
          </c:dPt>
          <c:dPt>
            <c:idx val="8"/>
            <c:bubble3D val="0"/>
            <c:spPr>
              <a:solidFill>
                <a:srgbClr val="000080"/>
              </a:solidFill>
              <a:ln w="12700">
                <a:solidFill>
                  <a:srgbClr val="000000"/>
                </a:solidFill>
                <a:prstDash val="solid"/>
              </a:ln>
            </c:spPr>
          </c:dPt>
          <c:dLbls>
            <c:dLbl>
              <c:idx val="0"/>
              <c:layout>
                <c:manualLayout>
                  <c:x val="-4.622427130819174E-2"/>
                  <c:y val="-0.11381618897637795"/>
                </c:manualLayout>
              </c:layout>
              <c:tx>
                <c:rich>
                  <a:bodyPr/>
                  <a:lstStyle/>
                  <a:p>
                    <a:pPr>
                      <a:defRPr sz="1000" b="1" i="0" u="none" strike="noStrike" baseline="0">
                        <a:solidFill>
                          <a:srgbClr val="000000"/>
                        </a:solidFill>
                        <a:latin typeface="Tahoma"/>
                        <a:ea typeface="Tahoma"/>
                        <a:cs typeface="Tahoma"/>
                      </a:defRPr>
                    </a:pPr>
                    <a:r>
                      <a:rPr lang="cs-CZ" sz="1000" b="1" i="0" u="none" strike="noStrike" baseline="0">
                        <a:solidFill>
                          <a:srgbClr val="000000"/>
                        </a:solidFill>
                        <a:latin typeface="Tahoma"/>
                        <a:cs typeface="Tahoma"/>
                      </a:rPr>
                      <a:t>Regionální rozvoj</a:t>
                    </a:r>
                  </a:p>
                  <a:p>
                    <a:pPr>
                      <a:defRPr sz="1000" b="1" i="0" u="none" strike="noStrike" baseline="0">
                        <a:solidFill>
                          <a:srgbClr val="000000"/>
                        </a:solidFill>
                        <a:latin typeface="Tahoma"/>
                        <a:ea typeface="Tahoma"/>
                        <a:cs typeface="Tahoma"/>
                      </a:defRPr>
                    </a:pPr>
                    <a:r>
                      <a:rPr lang="cs-CZ" sz="1000" b="0" i="0" u="none" strike="noStrike" baseline="0">
                        <a:solidFill>
                          <a:srgbClr val="000000"/>
                        </a:solidFill>
                        <a:latin typeface="Tahoma"/>
                        <a:cs typeface="Tahoma"/>
                      </a:rPr>
                      <a:t>35,1 %</a:t>
                    </a:r>
                  </a:p>
                </c:rich>
              </c:tx>
              <c:spPr>
                <a:noFill/>
                <a:ln w="25400">
                  <a:noFill/>
                </a:ln>
              </c:spPr>
              <c:dLblPos val="bestFit"/>
              <c:showLegendKey val="0"/>
              <c:showVal val="0"/>
              <c:showCatName val="0"/>
              <c:showSerName val="0"/>
              <c:showPercent val="0"/>
              <c:showBubbleSize val="0"/>
            </c:dLbl>
            <c:dLbl>
              <c:idx val="1"/>
              <c:layout>
                <c:manualLayout>
                  <c:x val="6.4416125615876965E-2"/>
                  <c:y val="1.7504629405986905E-2"/>
                </c:manualLayout>
              </c:layout>
              <c:tx>
                <c:rich>
                  <a:bodyPr/>
                  <a:lstStyle/>
                  <a:p>
                    <a:pPr>
                      <a:defRPr sz="1000" b="1" i="0" u="none" strike="noStrike" baseline="0">
                        <a:solidFill>
                          <a:srgbClr val="000000"/>
                        </a:solidFill>
                        <a:latin typeface="Tahoma"/>
                        <a:ea typeface="Tahoma"/>
                        <a:cs typeface="Tahoma"/>
                      </a:defRPr>
                    </a:pPr>
                    <a:r>
                      <a:rPr lang="cs-CZ" sz="1000" b="1" i="0" u="none" strike="noStrike" baseline="0">
                        <a:solidFill>
                          <a:srgbClr val="000000"/>
                        </a:solidFill>
                        <a:latin typeface="Tahoma"/>
                        <a:cs typeface="Tahoma"/>
                      </a:rPr>
                      <a:t>Cestovní ruch</a:t>
                    </a:r>
                    <a:endParaRPr lang="cs-CZ" sz="1000" b="0" i="0" u="none" strike="noStrike" baseline="0">
                      <a:solidFill>
                        <a:srgbClr val="000000"/>
                      </a:solidFill>
                      <a:latin typeface="Tahoma"/>
                      <a:cs typeface="Tahoma"/>
                    </a:endParaRPr>
                  </a:p>
                  <a:p>
                    <a:pPr>
                      <a:defRPr sz="1000" b="1" i="0" u="none" strike="noStrike" baseline="0">
                        <a:solidFill>
                          <a:srgbClr val="000000"/>
                        </a:solidFill>
                        <a:latin typeface="Tahoma"/>
                        <a:ea typeface="Tahoma"/>
                        <a:cs typeface="Tahoma"/>
                      </a:defRPr>
                    </a:pPr>
                    <a:r>
                      <a:rPr lang="cs-CZ" sz="1000" b="0" i="0" u="none" strike="noStrike" baseline="0">
                        <a:solidFill>
                          <a:srgbClr val="000000"/>
                        </a:solidFill>
                        <a:latin typeface="Tahoma"/>
                        <a:cs typeface="Tahoma"/>
                      </a:rPr>
                      <a:t>4,8 %</a:t>
                    </a:r>
                  </a:p>
                </c:rich>
              </c:tx>
              <c:spPr>
                <a:noFill/>
                <a:ln w="25400">
                  <a:noFill/>
                </a:ln>
              </c:spPr>
              <c:dLblPos val="bestFit"/>
              <c:showLegendKey val="0"/>
              <c:showVal val="0"/>
              <c:showCatName val="0"/>
              <c:showSerName val="0"/>
              <c:showPercent val="0"/>
              <c:showBubbleSize val="0"/>
            </c:dLbl>
            <c:dLbl>
              <c:idx val="2"/>
              <c:layout>
                <c:manualLayout>
                  <c:x val="-5.7747386839802923E-3"/>
                  <c:y val="6.8328986876640421E-2"/>
                </c:manualLayout>
              </c:layout>
              <c:tx>
                <c:rich>
                  <a:bodyPr/>
                  <a:lstStyle/>
                  <a:p>
                    <a:pPr>
                      <a:defRPr sz="1000" b="1" i="0" u="none" strike="noStrike" baseline="0">
                        <a:solidFill>
                          <a:srgbClr val="000000"/>
                        </a:solidFill>
                        <a:latin typeface="Tahoma"/>
                        <a:ea typeface="Tahoma"/>
                        <a:cs typeface="Tahoma"/>
                      </a:defRPr>
                    </a:pPr>
                    <a:r>
                      <a:rPr lang="cs-CZ" sz="1000" b="1" i="0" u="none" strike="noStrike" baseline="0">
                        <a:solidFill>
                          <a:srgbClr val="000000"/>
                        </a:solidFill>
                        <a:latin typeface="Tahoma"/>
                        <a:cs typeface="Tahoma"/>
                      </a:rPr>
                      <a:t>Doprava</a:t>
                    </a:r>
                    <a:endParaRPr lang="cs-CZ" sz="1000" b="0" i="0" u="none" strike="noStrike" baseline="0">
                      <a:solidFill>
                        <a:srgbClr val="000000"/>
                      </a:solidFill>
                      <a:latin typeface="Tahoma"/>
                      <a:cs typeface="Tahoma"/>
                    </a:endParaRPr>
                  </a:p>
                  <a:p>
                    <a:pPr>
                      <a:defRPr sz="1000" b="1" i="0" u="none" strike="noStrike" baseline="0">
                        <a:solidFill>
                          <a:srgbClr val="000000"/>
                        </a:solidFill>
                        <a:latin typeface="Tahoma"/>
                        <a:ea typeface="Tahoma"/>
                        <a:cs typeface="Tahoma"/>
                      </a:defRPr>
                    </a:pPr>
                    <a:r>
                      <a:rPr lang="cs-CZ" sz="1000" b="0" i="0" u="none" strike="noStrike" baseline="0">
                        <a:solidFill>
                          <a:srgbClr val="000000"/>
                        </a:solidFill>
                        <a:latin typeface="Tahoma"/>
                        <a:cs typeface="Tahoma"/>
                      </a:rPr>
                      <a:t>0,3 %</a:t>
                    </a:r>
                  </a:p>
                </c:rich>
              </c:tx>
              <c:spPr>
                <a:noFill/>
                <a:ln w="25400">
                  <a:noFill/>
                </a:ln>
              </c:spPr>
              <c:dLblPos val="bestFit"/>
              <c:showLegendKey val="0"/>
              <c:showVal val="0"/>
              <c:showCatName val="0"/>
              <c:showSerName val="0"/>
              <c:showPercent val="0"/>
              <c:showBubbleSize val="0"/>
            </c:dLbl>
            <c:dLbl>
              <c:idx val="3"/>
              <c:layout>
                <c:manualLayout>
                  <c:x val="-3.2098586360915414E-2"/>
                  <c:y val="7.9235946733652154E-2"/>
                </c:manualLayout>
              </c:layout>
              <c:tx>
                <c:rich>
                  <a:bodyPr/>
                  <a:lstStyle/>
                  <a:p>
                    <a:pPr>
                      <a:defRPr sz="1000" b="1" i="0" u="none" strike="noStrike" baseline="0">
                        <a:solidFill>
                          <a:srgbClr val="000000"/>
                        </a:solidFill>
                        <a:latin typeface="Tahoma"/>
                        <a:ea typeface="Tahoma"/>
                        <a:cs typeface="Tahoma"/>
                      </a:defRPr>
                    </a:pPr>
                    <a:r>
                      <a:rPr lang="cs-CZ" sz="1000" b="1" i="0" u="none" strike="noStrike" baseline="0">
                        <a:solidFill>
                          <a:srgbClr val="000000"/>
                        </a:solidFill>
                        <a:latin typeface="Tahoma"/>
                        <a:cs typeface="Tahoma"/>
                      </a:rPr>
                      <a:t>Školství</a:t>
                    </a:r>
                    <a:endParaRPr lang="cs-CZ" sz="1000" b="0" i="0" u="none" strike="noStrike" baseline="0">
                      <a:solidFill>
                        <a:srgbClr val="000000"/>
                      </a:solidFill>
                      <a:latin typeface="Tahoma"/>
                      <a:cs typeface="Tahoma"/>
                    </a:endParaRPr>
                  </a:p>
                  <a:p>
                    <a:pPr>
                      <a:defRPr sz="1000" b="1" i="0" u="none" strike="noStrike" baseline="0">
                        <a:solidFill>
                          <a:srgbClr val="000000"/>
                        </a:solidFill>
                        <a:latin typeface="Tahoma"/>
                        <a:ea typeface="Tahoma"/>
                        <a:cs typeface="Tahoma"/>
                      </a:defRPr>
                    </a:pPr>
                    <a:r>
                      <a:rPr lang="cs-CZ" sz="1000" b="0" i="0" u="none" strike="noStrike" baseline="0">
                        <a:solidFill>
                          <a:srgbClr val="000000"/>
                        </a:solidFill>
                        <a:latin typeface="Tahoma"/>
                        <a:cs typeface="Tahoma"/>
                      </a:rPr>
                      <a:t>7,3 %</a:t>
                    </a:r>
                  </a:p>
                </c:rich>
              </c:tx>
              <c:spPr>
                <a:noFill/>
                <a:ln w="25400">
                  <a:noFill/>
                </a:ln>
              </c:spPr>
              <c:dLblPos val="bestFit"/>
              <c:showLegendKey val="0"/>
              <c:showVal val="0"/>
              <c:showCatName val="0"/>
              <c:showSerName val="0"/>
              <c:showPercent val="0"/>
              <c:showBubbleSize val="0"/>
            </c:dLbl>
            <c:dLbl>
              <c:idx val="4"/>
              <c:layout>
                <c:manualLayout>
                  <c:x val="-3.9243795183496799E-2"/>
                  <c:y val="6.3046047244094489E-2"/>
                </c:manualLayout>
              </c:layout>
              <c:tx>
                <c:rich>
                  <a:bodyPr/>
                  <a:lstStyle/>
                  <a:p>
                    <a:pPr>
                      <a:defRPr sz="1000" b="1" i="0" u="none" strike="noStrike" baseline="0">
                        <a:solidFill>
                          <a:srgbClr val="000000"/>
                        </a:solidFill>
                        <a:latin typeface="Tahoma"/>
                        <a:ea typeface="Tahoma"/>
                        <a:cs typeface="Tahoma"/>
                      </a:defRPr>
                    </a:pPr>
                    <a:r>
                      <a:rPr lang="cs-CZ" sz="1000" b="1" i="0" u="none" strike="noStrike" baseline="0">
                        <a:solidFill>
                          <a:srgbClr val="000000"/>
                        </a:solidFill>
                        <a:latin typeface="Tahoma"/>
                        <a:cs typeface="Tahoma"/>
                      </a:rPr>
                      <a:t>Kultura</a:t>
                    </a:r>
                    <a:endParaRPr lang="cs-CZ" sz="1000" b="0" i="0" u="none" strike="noStrike" baseline="0">
                      <a:solidFill>
                        <a:srgbClr val="000000"/>
                      </a:solidFill>
                      <a:latin typeface="Tahoma"/>
                      <a:cs typeface="Tahoma"/>
                    </a:endParaRPr>
                  </a:p>
                  <a:p>
                    <a:pPr>
                      <a:defRPr sz="1000" b="1" i="0" u="none" strike="noStrike" baseline="0">
                        <a:solidFill>
                          <a:srgbClr val="000000"/>
                        </a:solidFill>
                        <a:latin typeface="Tahoma"/>
                        <a:ea typeface="Tahoma"/>
                        <a:cs typeface="Tahoma"/>
                      </a:defRPr>
                    </a:pPr>
                    <a:r>
                      <a:rPr lang="cs-CZ" sz="1000" b="0" i="0" u="none" strike="noStrike" baseline="0">
                        <a:solidFill>
                          <a:srgbClr val="000000"/>
                        </a:solidFill>
                        <a:latin typeface="Tahoma"/>
                        <a:cs typeface="Tahoma"/>
                      </a:rPr>
                      <a:t>5,3 %</a:t>
                    </a:r>
                  </a:p>
                </c:rich>
              </c:tx>
              <c:spPr>
                <a:noFill/>
                <a:ln w="25400">
                  <a:noFill/>
                </a:ln>
              </c:spPr>
              <c:dLblPos val="bestFit"/>
              <c:showLegendKey val="0"/>
              <c:showVal val="0"/>
              <c:showCatName val="0"/>
              <c:showSerName val="0"/>
              <c:showPercent val="0"/>
              <c:showBubbleSize val="0"/>
            </c:dLbl>
            <c:dLbl>
              <c:idx val="5"/>
              <c:layout>
                <c:manualLayout>
                  <c:x val="-0.10504293871160841"/>
                  <c:y val="3.2094745825483474E-2"/>
                </c:manualLayout>
              </c:layout>
              <c:tx>
                <c:rich>
                  <a:bodyPr/>
                  <a:lstStyle/>
                  <a:p>
                    <a:pPr>
                      <a:defRPr sz="1000" b="1" i="0" u="none" strike="noStrike" baseline="0">
                        <a:solidFill>
                          <a:srgbClr val="000000"/>
                        </a:solidFill>
                        <a:latin typeface="Tahoma"/>
                        <a:ea typeface="Tahoma"/>
                        <a:cs typeface="Tahoma"/>
                      </a:defRPr>
                    </a:pPr>
                    <a:r>
                      <a:rPr lang="cs-CZ" sz="1000" b="1" i="0" u="none" strike="noStrike" baseline="0">
                        <a:solidFill>
                          <a:srgbClr val="000000"/>
                        </a:solidFill>
                        <a:latin typeface="Tahoma"/>
                        <a:cs typeface="Tahoma"/>
                      </a:rPr>
                      <a:t>Zdravotnictví </a:t>
                    </a:r>
                    <a:endParaRPr lang="cs-CZ" sz="1000" b="0" i="0" u="none" strike="noStrike" baseline="0">
                      <a:solidFill>
                        <a:srgbClr val="000000"/>
                      </a:solidFill>
                      <a:latin typeface="Tahoma"/>
                      <a:cs typeface="Tahoma"/>
                    </a:endParaRPr>
                  </a:p>
                  <a:p>
                    <a:pPr>
                      <a:defRPr sz="1000" b="1" i="0" u="none" strike="noStrike" baseline="0">
                        <a:solidFill>
                          <a:srgbClr val="000000"/>
                        </a:solidFill>
                        <a:latin typeface="Tahoma"/>
                        <a:ea typeface="Tahoma"/>
                        <a:cs typeface="Tahoma"/>
                      </a:defRPr>
                    </a:pPr>
                    <a:r>
                      <a:rPr lang="cs-CZ" sz="1000" b="0" i="0" u="none" strike="noStrike" baseline="0">
                        <a:solidFill>
                          <a:srgbClr val="000000"/>
                        </a:solidFill>
                        <a:latin typeface="Tahoma"/>
                        <a:cs typeface="Tahoma"/>
                      </a:rPr>
                      <a:t>0,4 %</a:t>
                    </a:r>
                  </a:p>
                </c:rich>
              </c:tx>
              <c:spPr>
                <a:noFill/>
                <a:ln w="25400">
                  <a:noFill/>
                </a:ln>
              </c:spPr>
              <c:dLblPos val="bestFit"/>
              <c:showLegendKey val="0"/>
              <c:showVal val="0"/>
              <c:showCatName val="0"/>
              <c:showSerName val="0"/>
              <c:showPercent val="0"/>
              <c:showBubbleSize val="0"/>
            </c:dLbl>
            <c:dLbl>
              <c:idx val="6"/>
              <c:layout>
                <c:manualLayout>
                  <c:x val="3.8226965050421328E-2"/>
                  <c:y val="-0.14132038709885192"/>
                </c:manualLayout>
              </c:layout>
              <c:tx>
                <c:rich>
                  <a:bodyPr/>
                  <a:lstStyle/>
                  <a:p>
                    <a:pPr>
                      <a:defRPr sz="1000" b="1" i="0" u="none" strike="noStrike" baseline="0">
                        <a:solidFill>
                          <a:srgbClr val="000000"/>
                        </a:solidFill>
                        <a:latin typeface="Tahoma"/>
                        <a:ea typeface="Tahoma"/>
                        <a:cs typeface="Tahoma"/>
                      </a:defRPr>
                    </a:pPr>
                    <a:r>
                      <a:rPr lang="cs-CZ" sz="1000" b="1" i="0" u="none" strike="noStrike" baseline="0">
                        <a:solidFill>
                          <a:srgbClr val="000000"/>
                        </a:solidFill>
                        <a:latin typeface="Tahoma"/>
                        <a:cs typeface="Tahoma"/>
                      </a:rPr>
                      <a:t>Životní prostředí</a:t>
                    </a:r>
                    <a:endParaRPr lang="cs-CZ" sz="1000" b="0" i="0" u="none" strike="noStrike" baseline="0">
                      <a:solidFill>
                        <a:srgbClr val="000000"/>
                      </a:solidFill>
                      <a:latin typeface="Tahoma"/>
                      <a:cs typeface="Tahoma"/>
                    </a:endParaRPr>
                  </a:p>
                  <a:p>
                    <a:pPr>
                      <a:defRPr sz="1000" b="1" i="0" u="none" strike="noStrike" baseline="0">
                        <a:solidFill>
                          <a:srgbClr val="000000"/>
                        </a:solidFill>
                        <a:latin typeface="Tahoma"/>
                        <a:ea typeface="Tahoma"/>
                        <a:cs typeface="Tahoma"/>
                      </a:defRPr>
                    </a:pPr>
                    <a:r>
                      <a:rPr lang="cs-CZ" sz="1000" b="0" i="0" u="none" strike="noStrike" baseline="0">
                        <a:solidFill>
                          <a:srgbClr val="000000"/>
                        </a:solidFill>
                        <a:latin typeface="Tahoma"/>
                        <a:cs typeface="Tahoma"/>
                      </a:rPr>
                      <a:t>39,6 %</a:t>
                    </a:r>
                  </a:p>
                </c:rich>
              </c:tx>
              <c:spPr>
                <a:noFill/>
                <a:ln w="25400">
                  <a:noFill/>
                </a:ln>
              </c:spPr>
              <c:dLblPos val="bestFit"/>
              <c:showLegendKey val="0"/>
              <c:showVal val="0"/>
              <c:showCatName val="0"/>
              <c:showSerName val="0"/>
              <c:showPercent val="0"/>
              <c:showBubbleSize val="0"/>
            </c:dLbl>
            <c:dLbl>
              <c:idx val="7"/>
              <c:layout>
                <c:manualLayout>
                  <c:x val="-1.1696021549937837E-2"/>
                  <c:y val="-0.10355377356971483"/>
                </c:manualLayout>
              </c:layout>
              <c:tx>
                <c:rich>
                  <a:bodyPr/>
                  <a:lstStyle/>
                  <a:p>
                    <a:pPr>
                      <a:defRPr sz="1000" b="1" i="0" u="none" strike="noStrike" baseline="0">
                        <a:solidFill>
                          <a:srgbClr val="000000"/>
                        </a:solidFill>
                        <a:latin typeface="Tahoma"/>
                        <a:ea typeface="Tahoma"/>
                        <a:cs typeface="Tahoma"/>
                      </a:defRPr>
                    </a:pPr>
                    <a:r>
                      <a:rPr lang="cs-CZ" sz="1000" b="1" i="0" u="none" strike="noStrike" baseline="0">
                        <a:solidFill>
                          <a:srgbClr val="000000"/>
                        </a:solidFill>
                        <a:latin typeface="Tahoma"/>
                        <a:cs typeface="Tahoma"/>
                      </a:rPr>
                      <a:t>Sociální věci</a:t>
                    </a:r>
                    <a:endParaRPr lang="cs-CZ" sz="1000" b="0" i="0" u="none" strike="noStrike" baseline="0">
                      <a:solidFill>
                        <a:srgbClr val="000000"/>
                      </a:solidFill>
                      <a:latin typeface="Tahoma"/>
                      <a:cs typeface="Tahoma"/>
                    </a:endParaRPr>
                  </a:p>
                  <a:p>
                    <a:pPr>
                      <a:defRPr sz="1000" b="1" i="0" u="none" strike="noStrike" baseline="0">
                        <a:solidFill>
                          <a:srgbClr val="000000"/>
                        </a:solidFill>
                        <a:latin typeface="Tahoma"/>
                        <a:ea typeface="Tahoma"/>
                        <a:cs typeface="Tahoma"/>
                      </a:defRPr>
                    </a:pPr>
                    <a:r>
                      <a:rPr lang="cs-CZ" sz="1000" b="0" i="0" u="none" strike="noStrike" baseline="0">
                        <a:solidFill>
                          <a:srgbClr val="000000"/>
                        </a:solidFill>
                        <a:latin typeface="Tahoma"/>
                        <a:cs typeface="Tahoma"/>
                      </a:rPr>
                      <a:t>6,5 %</a:t>
                    </a:r>
                  </a:p>
                </c:rich>
              </c:tx>
              <c:spPr>
                <a:noFill/>
                <a:ln w="25400">
                  <a:noFill/>
                </a:ln>
              </c:spPr>
              <c:dLblPos val="bestFit"/>
              <c:showLegendKey val="0"/>
              <c:showVal val="0"/>
              <c:showCatName val="0"/>
              <c:showSerName val="0"/>
              <c:showPercent val="0"/>
              <c:showBubbleSize val="0"/>
            </c:dLbl>
            <c:dLbl>
              <c:idx val="8"/>
              <c:layout>
                <c:manualLayout>
                  <c:x val="1.5570175438596491E-2"/>
                  <c:y val="-8.9951580052493443E-2"/>
                </c:manualLayout>
              </c:layout>
              <c:tx>
                <c:rich>
                  <a:bodyPr/>
                  <a:lstStyle/>
                  <a:p>
                    <a:pPr>
                      <a:defRPr sz="1000" b="1" i="0" u="none" strike="noStrike" baseline="0">
                        <a:solidFill>
                          <a:srgbClr val="000000"/>
                        </a:solidFill>
                        <a:latin typeface="Tahoma"/>
                        <a:ea typeface="Tahoma"/>
                        <a:cs typeface="Tahoma"/>
                      </a:defRPr>
                    </a:pPr>
                    <a:r>
                      <a:rPr lang="cs-CZ" sz="1000" b="1" i="0" u="none" strike="noStrike" baseline="0">
                        <a:solidFill>
                          <a:srgbClr val="000000"/>
                        </a:solidFill>
                        <a:latin typeface="Tahoma"/>
                        <a:cs typeface="Tahoma"/>
                      </a:rPr>
                      <a:t>Územní plánování</a:t>
                    </a:r>
                  </a:p>
                  <a:p>
                    <a:pPr>
                      <a:defRPr sz="1000" b="1" i="0" u="none" strike="noStrike" baseline="0">
                        <a:solidFill>
                          <a:srgbClr val="000000"/>
                        </a:solidFill>
                        <a:latin typeface="Tahoma"/>
                        <a:ea typeface="Tahoma"/>
                        <a:cs typeface="Tahoma"/>
                      </a:defRPr>
                    </a:pPr>
                    <a:r>
                      <a:rPr lang="cs-CZ" sz="1000" b="1" i="0" u="none" strike="noStrike" baseline="0">
                        <a:solidFill>
                          <a:srgbClr val="000000"/>
                        </a:solidFill>
                        <a:latin typeface="Tahoma"/>
                        <a:cs typeface="Tahoma"/>
                      </a:rPr>
                      <a:t>a stavební řád</a:t>
                    </a:r>
                    <a:endParaRPr lang="cs-CZ" sz="1000" b="0" i="0" u="none" strike="noStrike" baseline="0">
                      <a:solidFill>
                        <a:srgbClr val="000000"/>
                      </a:solidFill>
                      <a:latin typeface="Tahoma"/>
                      <a:cs typeface="Tahoma"/>
                    </a:endParaRPr>
                  </a:p>
                  <a:p>
                    <a:pPr>
                      <a:defRPr sz="1000" b="1" i="0" u="none" strike="noStrike" baseline="0">
                        <a:solidFill>
                          <a:srgbClr val="000000"/>
                        </a:solidFill>
                        <a:latin typeface="Tahoma"/>
                        <a:ea typeface="Tahoma"/>
                        <a:cs typeface="Tahoma"/>
                      </a:defRPr>
                    </a:pPr>
                    <a:r>
                      <a:rPr lang="cs-CZ" sz="1000" b="0" i="0" u="none" strike="noStrike" baseline="0">
                        <a:solidFill>
                          <a:srgbClr val="000000"/>
                        </a:solidFill>
                        <a:latin typeface="Tahoma"/>
                        <a:cs typeface="Tahoma"/>
                      </a:rPr>
                      <a:t>0,7 %</a:t>
                    </a:r>
                  </a:p>
                </c:rich>
              </c:tx>
              <c:spPr>
                <a:noFill/>
                <a:ln w="25400">
                  <a:noFill/>
                </a:ln>
              </c:spPr>
              <c:dLblPos val="bestFit"/>
              <c:showLegendKey val="0"/>
              <c:showVal val="0"/>
              <c:showCatName val="0"/>
              <c:showSerName val="0"/>
              <c:showPercent val="0"/>
              <c:showBubbleSize val="0"/>
            </c:dLbl>
            <c:numFmt formatCode="0%" sourceLinked="0"/>
            <c:spPr>
              <a:noFill/>
              <a:ln w="25400">
                <a:noFill/>
              </a:ln>
            </c:spPr>
            <c:txPr>
              <a:bodyPr/>
              <a:lstStyle/>
              <a:p>
                <a:pPr>
                  <a:defRPr sz="1000" b="0" i="0" u="none" strike="noStrike" baseline="0">
                    <a:solidFill>
                      <a:srgbClr val="000000"/>
                    </a:solidFill>
                    <a:latin typeface="Tahoma"/>
                    <a:ea typeface="Tahoma"/>
                    <a:cs typeface="Tahoma"/>
                  </a:defRPr>
                </a:pPr>
                <a:endParaRPr lang="cs-CZ"/>
              </a:p>
            </c:txPr>
            <c:showLegendKey val="0"/>
            <c:showVal val="0"/>
            <c:showCatName val="1"/>
            <c:showSerName val="0"/>
            <c:showPercent val="1"/>
            <c:showBubbleSize val="0"/>
            <c:showLeaderLines val="1"/>
          </c:dLbls>
          <c:cat>
            <c:strRef>
              <c:f>'Data-grafy'!$A$65:$A$73</c:f>
              <c:strCache>
                <c:ptCount val="9"/>
                <c:pt idx="0">
                  <c:v>Regionální rozvoj</c:v>
                </c:pt>
                <c:pt idx="1">
                  <c:v>Cestovní ruch</c:v>
                </c:pt>
                <c:pt idx="2">
                  <c:v>Doprava</c:v>
                </c:pt>
                <c:pt idx="3">
                  <c:v>Školství</c:v>
                </c:pt>
                <c:pt idx="4">
                  <c:v>Kultura</c:v>
                </c:pt>
                <c:pt idx="5">
                  <c:v>Zdravotnictví</c:v>
                </c:pt>
                <c:pt idx="6">
                  <c:v>Životní prostředí </c:v>
                </c:pt>
                <c:pt idx="7">
                  <c:v>Sociální věcí</c:v>
                </c:pt>
                <c:pt idx="8">
                  <c:v>Územní plánování</c:v>
                </c:pt>
              </c:strCache>
            </c:strRef>
          </c:cat>
          <c:val>
            <c:numRef>
              <c:f>'Data-grafy'!$G$65:$G$73</c:f>
              <c:numCache>
                <c:formatCode>#,##0.00</c:formatCode>
                <c:ptCount val="9"/>
                <c:pt idx="0">
                  <c:v>61818.86</c:v>
                </c:pt>
                <c:pt idx="1">
                  <c:v>8513.75</c:v>
                </c:pt>
                <c:pt idx="2">
                  <c:v>499.3</c:v>
                </c:pt>
                <c:pt idx="3">
                  <c:v>12869.41</c:v>
                </c:pt>
                <c:pt idx="4">
                  <c:v>9424.9699999999993</c:v>
                </c:pt>
                <c:pt idx="5">
                  <c:v>681.4</c:v>
                </c:pt>
                <c:pt idx="6">
                  <c:v>69790.259999999995</c:v>
                </c:pt>
                <c:pt idx="7">
                  <c:v>11454.76</c:v>
                </c:pt>
                <c:pt idx="8">
                  <c:v>1265.5</c:v>
                </c:pt>
              </c:numCache>
            </c:numRef>
          </c:val>
        </c:ser>
        <c:dLbls>
          <c:showLegendKey val="0"/>
          <c:showVal val="0"/>
          <c:showCatName val="1"/>
          <c:showSerName val="0"/>
          <c:showPercent val="1"/>
          <c:showBubbleSize val="0"/>
          <c:showLeaderLines val="1"/>
        </c:dLbls>
      </c:pie3DChart>
      <c:spPr>
        <a:noFill/>
        <a:ln w="25400">
          <a:noFill/>
        </a:ln>
      </c:spPr>
    </c:plotArea>
    <c:plotVisOnly val="1"/>
    <c:dispBlanksAs val="zero"/>
    <c:showDLblsOverMax val="0"/>
  </c:chart>
  <c:spPr>
    <a:solidFill>
      <a:srgbClr val="FFFFFF"/>
    </a:solidFill>
    <a:ln w="9525">
      <a:noFill/>
    </a:ln>
  </c:spPr>
  <c:txPr>
    <a:bodyPr/>
    <a:lstStyle/>
    <a:p>
      <a:pPr>
        <a:defRPr sz="1475" b="0" i="0" u="none" strike="noStrike" baseline="0">
          <a:solidFill>
            <a:srgbClr val="000000"/>
          </a:solidFill>
          <a:latin typeface="Arial"/>
          <a:ea typeface="Arial"/>
          <a:cs typeface="Arial"/>
        </a:defRPr>
      </a:pPr>
      <a:endParaRPr lang="cs-CZ"/>
    </a:p>
  </c:txPr>
  <c:printSettings>
    <c:headerFooter alignWithMargins="0"/>
    <c:pageMargins b="0.984251969" l="0.78740157499999996" r="0.78740157499999996" t="0.984251969" header="0.4921259845" footer="0.4921259845"/>
    <c:pageSetup paperSize="9" firstPageNumber="274" orientation="landscape" useFirstPageNumber="1"/>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1" Type="http://schemas.openxmlformats.org/officeDocument/2006/relationships/chart" Target="../charts/chart4.xml"/></Relationships>
</file>

<file path=xl/drawings/_rels/drawing5.xml.rels><?xml version="1.0" encoding="UTF-8" standalone="yes"?>
<Relationships xmlns="http://schemas.openxmlformats.org/package/2006/relationships"><Relationship Id="rId1" Type="http://schemas.openxmlformats.org/officeDocument/2006/relationships/chart" Target="../charts/chart5.xml"/></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581025</xdr:colOff>
      <xdr:row>22</xdr:row>
      <xdr:rowOff>314325</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438150</xdr:colOff>
      <xdr:row>31</xdr:row>
      <xdr:rowOff>47625</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466725</xdr:colOff>
      <xdr:row>35</xdr:row>
      <xdr:rowOff>114300</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xdr:col>
      <xdr:colOff>0</xdr:colOff>
      <xdr:row>0</xdr:row>
      <xdr:rowOff>0</xdr:rowOff>
    </xdr:from>
    <xdr:to>
      <xdr:col>14</xdr:col>
      <xdr:colOff>123825</xdr:colOff>
      <xdr:row>24</xdr:row>
      <xdr:rowOff>0</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38100</xdr:colOff>
      <xdr:row>0</xdr:row>
      <xdr:rowOff>38100</xdr:rowOff>
    </xdr:from>
    <xdr:to>
      <xdr:col>10</xdr:col>
      <xdr:colOff>419100</xdr:colOff>
      <xdr:row>32</xdr:row>
      <xdr:rowOff>57150</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revisions/_rels/revisionHeaders.xml.rels><?xml version="1.0" encoding="UTF-8" standalone="yes"?>
<Relationships xmlns="http://schemas.openxmlformats.org/package/2006/relationships"><Relationship Id="rId1" Type="http://schemas.openxmlformats.org/officeDocument/2006/relationships/revisionLog" Target="revisionLog1.xml"/></Relationships>
</file>

<file path=xl/revisions/revisionHeaders.xml><?xml version="1.0" encoding="utf-8"?>
<headers xmlns="http://schemas.openxmlformats.org/spreadsheetml/2006/main" xmlns:r="http://schemas.openxmlformats.org/officeDocument/2006/relationships" xmlns:mc="http://schemas.openxmlformats.org/markup-compatibility/2006" xmlns:x14ac="http://schemas.microsoft.com/office/spreadsheetml/2009/9/ac" mc:Ignorable="x14ac" guid="{DDECF11B-A91A-44FD-B049-1DFA51D4C2D2}">
  <header guid="{DDECF11B-A91A-44FD-B049-1DFA51D4C2D2}" dateTime="2015-06-10T15:16:06" maxSheetId="53" userName="Metelka Tomáš" r:id="rId1">
    <sheetIdMap count="52">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 val="23"/>
      <sheetId val="24"/>
      <sheetId val="25"/>
      <sheetId val="26"/>
      <sheetId val="27"/>
      <sheetId val="28"/>
      <sheetId val="29"/>
      <sheetId val="30"/>
      <sheetId val="31"/>
      <sheetId val="32"/>
      <sheetId val="33"/>
      <sheetId val="34"/>
      <sheetId val="35"/>
      <sheetId val="36"/>
      <sheetId val="37"/>
      <sheetId val="38"/>
      <sheetId val="39"/>
      <sheetId val="40"/>
      <sheetId val="41"/>
      <sheetId val="42"/>
      <sheetId val="43"/>
      <sheetId val="44"/>
      <sheetId val="45"/>
      <sheetId val="46"/>
      <sheetId val="47"/>
      <sheetId val="48"/>
      <sheetId val="49"/>
      <sheetId val="50"/>
      <sheetId val="51"/>
      <sheetId val="52"/>
    </sheetIdMap>
  </header>
</headers>
</file>

<file path=xl/revisions/revisionLog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file>

<file path=xl/revisions/userNames.xml><?xml version="1.0" encoding="utf-8"?>
<users xmlns="http://schemas.openxmlformats.org/spreadsheetml/2006/main" xmlns:r="http://schemas.openxmlformats.org/officeDocument/2006/relationships" xmlns:mc="http://schemas.openxmlformats.org/markup-compatibility/2006" xmlns:x14ac="http://schemas.microsoft.com/office/spreadsheetml/2009/9/ac" mc:Ignorable="x14ac" count="0"/>
</file>

<file path=xl/theme/theme1.xml><?xml version="1.0" encoding="utf-8"?>
<a:theme xmlns:a="http://schemas.openxmlformats.org/drawingml/2006/main" name="Motiv systému Office">
  <a:themeElements>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32.bin"/><Relationship Id="rId1" Type="http://schemas.openxmlformats.org/officeDocument/2006/relationships/printerSettings" Target="../printerSettings/printerSettings31.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34.bin"/><Relationship Id="rId1" Type="http://schemas.openxmlformats.org/officeDocument/2006/relationships/printerSettings" Target="../printerSettings/printerSettings33.bin"/></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36.bin"/><Relationship Id="rId1" Type="http://schemas.openxmlformats.org/officeDocument/2006/relationships/printerSettings" Target="../printerSettings/printerSettings35.bin"/></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38.bin"/><Relationship Id="rId1" Type="http://schemas.openxmlformats.org/officeDocument/2006/relationships/printerSettings" Target="../printerSettings/printerSettings37.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s>
</file>

<file path=xl/worksheets/_rels/sheet20.xml.rels><?xml version="1.0" encoding="UTF-8" standalone="yes"?>
<Relationships xmlns="http://schemas.openxmlformats.org/package/2006/relationships"><Relationship Id="rId2" Type="http://schemas.openxmlformats.org/officeDocument/2006/relationships/printerSettings" Target="../printerSettings/printerSettings40.bin"/><Relationship Id="rId1" Type="http://schemas.openxmlformats.org/officeDocument/2006/relationships/printerSettings" Target="../printerSettings/printerSettings39.bin"/></Relationships>
</file>

<file path=xl/worksheets/_rels/sheet21.xml.rels><?xml version="1.0" encoding="UTF-8" standalone="yes"?>
<Relationships xmlns="http://schemas.openxmlformats.org/package/2006/relationships"><Relationship Id="rId2" Type="http://schemas.openxmlformats.org/officeDocument/2006/relationships/printerSettings" Target="../printerSettings/printerSettings42.bin"/><Relationship Id="rId1" Type="http://schemas.openxmlformats.org/officeDocument/2006/relationships/printerSettings" Target="../printerSettings/printerSettings41.bin"/></Relationships>
</file>

<file path=xl/worksheets/_rels/sheet22.xml.rels><?xml version="1.0" encoding="UTF-8" standalone="yes"?>
<Relationships xmlns="http://schemas.openxmlformats.org/package/2006/relationships"><Relationship Id="rId2" Type="http://schemas.openxmlformats.org/officeDocument/2006/relationships/printerSettings" Target="../printerSettings/printerSettings44.bin"/><Relationship Id="rId1" Type="http://schemas.openxmlformats.org/officeDocument/2006/relationships/printerSettings" Target="../printerSettings/printerSettings43.bin"/></Relationships>
</file>

<file path=xl/worksheets/_rels/sheet23.xml.rels><?xml version="1.0" encoding="UTF-8" standalone="yes"?>
<Relationships xmlns="http://schemas.openxmlformats.org/package/2006/relationships"><Relationship Id="rId2" Type="http://schemas.openxmlformats.org/officeDocument/2006/relationships/printerSettings" Target="../printerSettings/printerSettings46.bin"/><Relationship Id="rId1" Type="http://schemas.openxmlformats.org/officeDocument/2006/relationships/printerSettings" Target="../printerSettings/printerSettings45.bin"/></Relationships>
</file>

<file path=xl/worksheets/_rels/sheet24.xml.rels><?xml version="1.0" encoding="UTF-8" standalone="yes"?>
<Relationships xmlns="http://schemas.openxmlformats.org/package/2006/relationships"><Relationship Id="rId2" Type="http://schemas.openxmlformats.org/officeDocument/2006/relationships/printerSettings" Target="../printerSettings/printerSettings48.bin"/><Relationship Id="rId1" Type="http://schemas.openxmlformats.org/officeDocument/2006/relationships/printerSettings" Target="../printerSettings/printerSettings47.bin"/></Relationships>
</file>

<file path=xl/worksheets/_rels/sheet25.xml.rels><?xml version="1.0" encoding="UTF-8" standalone="yes"?>
<Relationships xmlns="http://schemas.openxmlformats.org/package/2006/relationships"><Relationship Id="rId2" Type="http://schemas.openxmlformats.org/officeDocument/2006/relationships/printerSettings" Target="../printerSettings/printerSettings50.bin"/><Relationship Id="rId1" Type="http://schemas.openxmlformats.org/officeDocument/2006/relationships/printerSettings" Target="../printerSettings/printerSettings49.bin"/></Relationships>
</file>

<file path=xl/worksheets/_rels/sheet26.xml.rels><?xml version="1.0" encoding="UTF-8" standalone="yes"?>
<Relationships xmlns="http://schemas.openxmlformats.org/package/2006/relationships"><Relationship Id="rId2" Type="http://schemas.openxmlformats.org/officeDocument/2006/relationships/printerSettings" Target="../printerSettings/printerSettings52.bin"/><Relationship Id="rId1" Type="http://schemas.openxmlformats.org/officeDocument/2006/relationships/printerSettings" Target="../printerSettings/printerSettings51.bin"/></Relationships>
</file>

<file path=xl/worksheets/_rels/sheet27.xml.rels><?xml version="1.0" encoding="UTF-8" standalone="yes"?>
<Relationships xmlns="http://schemas.openxmlformats.org/package/2006/relationships"><Relationship Id="rId2" Type="http://schemas.openxmlformats.org/officeDocument/2006/relationships/printerSettings" Target="../printerSettings/printerSettings54.bin"/><Relationship Id="rId1" Type="http://schemas.openxmlformats.org/officeDocument/2006/relationships/printerSettings" Target="../printerSettings/printerSettings53.bin"/></Relationships>
</file>

<file path=xl/worksheets/_rels/sheet28.xml.rels><?xml version="1.0" encoding="UTF-8" standalone="yes"?>
<Relationships xmlns="http://schemas.openxmlformats.org/package/2006/relationships"><Relationship Id="rId2" Type="http://schemas.openxmlformats.org/officeDocument/2006/relationships/printerSettings" Target="../printerSettings/printerSettings56.bin"/><Relationship Id="rId1" Type="http://schemas.openxmlformats.org/officeDocument/2006/relationships/printerSettings" Target="../printerSettings/printerSettings55.bin"/></Relationships>
</file>

<file path=xl/worksheets/_rels/sheet29.xml.rels><?xml version="1.0" encoding="UTF-8" standalone="yes"?>
<Relationships xmlns="http://schemas.openxmlformats.org/package/2006/relationships"><Relationship Id="rId2" Type="http://schemas.openxmlformats.org/officeDocument/2006/relationships/printerSettings" Target="../printerSettings/printerSettings58.bin"/><Relationship Id="rId1" Type="http://schemas.openxmlformats.org/officeDocument/2006/relationships/printerSettings" Target="../printerSettings/printerSettings57.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s>
</file>

<file path=xl/worksheets/_rels/sheet30.xml.rels><?xml version="1.0" encoding="UTF-8" standalone="yes"?>
<Relationships xmlns="http://schemas.openxmlformats.org/package/2006/relationships"><Relationship Id="rId2" Type="http://schemas.openxmlformats.org/officeDocument/2006/relationships/printerSettings" Target="../printerSettings/printerSettings60.bin"/><Relationship Id="rId1" Type="http://schemas.openxmlformats.org/officeDocument/2006/relationships/printerSettings" Target="../printerSettings/printerSettings59.bin"/></Relationships>
</file>

<file path=xl/worksheets/_rels/sheet31.xml.rels><?xml version="1.0" encoding="UTF-8" standalone="yes"?>
<Relationships xmlns="http://schemas.openxmlformats.org/package/2006/relationships"><Relationship Id="rId2" Type="http://schemas.openxmlformats.org/officeDocument/2006/relationships/printerSettings" Target="../printerSettings/printerSettings62.bin"/><Relationship Id="rId1" Type="http://schemas.openxmlformats.org/officeDocument/2006/relationships/printerSettings" Target="../printerSettings/printerSettings61.bin"/></Relationships>
</file>

<file path=xl/worksheets/_rels/sheet32.xml.rels><?xml version="1.0" encoding="UTF-8" standalone="yes"?>
<Relationships xmlns="http://schemas.openxmlformats.org/package/2006/relationships"><Relationship Id="rId2" Type="http://schemas.openxmlformats.org/officeDocument/2006/relationships/printerSettings" Target="../printerSettings/printerSettings64.bin"/><Relationship Id="rId1" Type="http://schemas.openxmlformats.org/officeDocument/2006/relationships/printerSettings" Target="../printerSettings/printerSettings63.bin"/></Relationships>
</file>

<file path=xl/worksheets/_rels/sheet33.xml.rels><?xml version="1.0" encoding="UTF-8" standalone="yes"?>
<Relationships xmlns="http://schemas.openxmlformats.org/package/2006/relationships"><Relationship Id="rId2" Type="http://schemas.openxmlformats.org/officeDocument/2006/relationships/printerSettings" Target="../printerSettings/printerSettings66.bin"/><Relationship Id="rId1" Type="http://schemas.openxmlformats.org/officeDocument/2006/relationships/printerSettings" Target="../printerSettings/printerSettings65.bin"/></Relationships>
</file>

<file path=xl/worksheets/_rels/sheet34.xml.rels><?xml version="1.0" encoding="UTF-8" standalone="yes"?>
<Relationships xmlns="http://schemas.openxmlformats.org/package/2006/relationships"><Relationship Id="rId2" Type="http://schemas.openxmlformats.org/officeDocument/2006/relationships/printerSettings" Target="../printerSettings/printerSettings68.bin"/><Relationship Id="rId1" Type="http://schemas.openxmlformats.org/officeDocument/2006/relationships/printerSettings" Target="../printerSettings/printerSettings67.bin"/></Relationships>
</file>

<file path=xl/worksheets/_rels/sheet35.xml.rels><?xml version="1.0" encoding="UTF-8" standalone="yes"?>
<Relationships xmlns="http://schemas.openxmlformats.org/package/2006/relationships"><Relationship Id="rId2" Type="http://schemas.openxmlformats.org/officeDocument/2006/relationships/printerSettings" Target="../printerSettings/printerSettings70.bin"/><Relationship Id="rId1" Type="http://schemas.openxmlformats.org/officeDocument/2006/relationships/printerSettings" Target="../printerSettings/printerSettings69.bin"/></Relationships>
</file>

<file path=xl/worksheets/_rels/sheet36.xml.rels><?xml version="1.0" encoding="UTF-8" standalone="yes"?>
<Relationships xmlns="http://schemas.openxmlformats.org/package/2006/relationships"><Relationship Id="rId2" Type="http://schemas.openxmlformats.org/officeDocument/2006/relationships/printerSettings" Target="../printerSettings/printerSettings72.bin"/><Relationship Id="rId1" Type="http://schemas.openxmlformats.org/officeDocument/2006/relationships/printerSettings" Target="../printerSettings/printerSettings71.bin"/></Relationships>
</file>

<file path=xl/worksheets/_rels/sheet37.xml.rels><?xml version="1.0" encoding="UTF-8" standalone="yes"?>
<Relationships xmlns="http://schemas.openxmlformats.org/package/2006/relationships"><Relationship Id="rId2" Type="http://schemas.openxmlformats.org/officeDocument/2006/relationships/printerSettings" Target="../printerSettings/printerSettings74.bin"/><Relationship Id="rId1" Type="http://schemas.openxmlformats.org/officeDocument/2006/relationships/printerSettings" Target="../printerSettings/printerSettings73.bin"/></Relationships>
</file>

<file path=xl/worksheets/_rels/sheet38.xml.rels><?xml version="1.0" encoding="UTF-8" standalone="yes"?>
<Relationships xmlns="http://schemas.openxmlformats.org/package/2006/relationships"><Relationship Id="rId2" Type="http://schemas.openxmlformats.org/officeDocument/2006/relationships/printerSettings" Target="../printerSettings/printerSettings76.bin"/><Relationship Id="rId1" Type="http://schemas.openxmlformats.org/officeDocument/2006/relationships/printerSettings" Target="../printerSettings/printerSettings75.bin"/></Relationships>
</file>

<file path=xl/worksheets/_rels/sheet39.xml.rels><?xml version="1.0" encoding="UTF-8" standalone="yes"?>
<Relationships xmlns="http://schemas.openxmlformats.org/package/2006/relationships"><Relationship Id="rId2" Type="http://schemas.openxmlformats.org/officeDocument/2006/relationships/printerSettings" Target="../printerSettings/printerSettings78.bin"/><Relationship Id="rId1" Type="http://schemas.openxmlformats.org/officeDocument/2006/relationships/printerSettings" Target="../printerSettings/printerSettings77.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s>
</file>

<file path=xl/worksheets/_rels/sheet40.xml.rels><?xml version="1.0" encoding="UTF-8" standalone="yes"?>
<Relationships xmlns="http://schemas.openxmlformats.org/package/2006/relationships"><Relationship Id="rId2" Type="http://schemas.openxmlformats.org/officeDocument/2006/relationships/printerSettings" Target="../printerSettings/printerSettings80.bin"/><Relationship Id="rId1" Type="http://schemas.openxmlformats.org/officeDocument/2006/relationships/printerSettings" Target="../printerSettings/printerSettings79.bin"/></Relationships>
</file>

<file path=xl/worksheets/_rels/sheet41.xml.rels><?xml version="1.0" encoding="UTF-8" standalone="yes"?>
<Relationships xmlns="http://schemas.openxmlformats.org/package/2006/relationships"><Relationship Id="rId2" Type="http://schemas.openxmlformats.org/officeDocument/2006/relationships/printerSettings" Target="../printerSettings/printerSettings82.bin"/><Relationship Id="rId1" Type="http://schemas.openxmlformats.org/officeDocument/2006/relationships/printerSettings" Target="../printerSettings/printerSettings81.bin"/></Relationships>
</file>

<file path=xl/worksheets/_rels/sheet42.xml.rels><?xml version="1.0" encoding="UTF-8" standalone="yes"?>
<Relationships xmlns="http://schemas.openxmlformats.org/package/2006/relationships"><Relationship Id="rId2" Type="http://schemas.openxmlformats.org/officeDocument/2006/relationships/printerSettings" Target="../printerSettings/printerSettings84.bin"/><Relationship Id="rId1" Type="http://schemas.openxmlformats.org/officeDocument/2006/relationships/printerSettings" Target="../printerSettings/printerSettings83.bin"/></Relationships>
</file>

<file path=xl/worksheets/_rels/sheet43.xml.rels><?xml version="1.0" encoding="UTF-8" standalone="yes"?>
<Relationships xmlns="http://schemas.openxmlformats.org/package/2006/relationships"><Relationship Id="rId2" Type="http://schemas.openxmlformats.org/officeDocument/2006/relationships/printerSettings" Target="../printerSettings/printerSettings86.bin"/><Relationship Id="rId1" Type="http://schemas.openxmlformats.org/officeDocument/2006/relationships/printerSettings" Target="../printerSettings/printerSettings85.bin"/></Relationships>
</file>

<file path=xl/worksheets/_rels/sheet44.xml.rels><?xml version="1.0" encoding="UTF-8" standalone="yes"?>
<Relationships xmlns="http://schemas.openxmlformats.org/package/2006/relationships"><Relationship Id="rId2" Type="http://schemas.openxmlformats.org/officeDocument/2006/relationships/printerSettings" Target="../printerSettings/printerSettings88.bin"/><Relationship Id="rId1" Type="http://schemas.openxmlformats.org/officeDocument/2006/relationships/printerSettings" Target="../printerSettings/printerSettings87.bin"/></Relationships>
</file>

<file path=xl/worksheets/_rels/sheet45.xml.rels><?xml version="1.0" encoding="UTF-8" standalone="yes"?>
<Relationships xmlns="http://schemas.openxmlformats.org/package/2006/relationships"><Relationship Id="rId2" Type="http://schemas.openxmlformats.org/officeDocument/2006/relationships/printerSettings" Target="../printerSettings/printerSettings90.bin"/><Relationship Id="rId1" Type="http://schemas.openxmlformats.org/officeDocument/2006/relationships/printerSettings" Target="../printerSettings/printerSettings89.bin"/></Relationships>
</file>

<file path=xl/worksheets/_rels/sheet46.xml.rels><?xml version="1.0" encoding="UTF-8" standalone="yes"?>
<Relationships xmlns="http://schemas.openxmlformats.org/package/2006/relationships"><Relationship Id="rId2" Type="http://schemas.openxmlformats.org/officeDocument/2006/relationships/printerSettings" Target="../printerSettings/printerSettings92.bin"/><Relationship Id="rId1" Type="http://schemas.openxmlformats.org/officeDocument/2006/relationships/printerSettings" Target="../printerSettings/printerSettings91.bin"/></Relationships>
</file>

<file path=xl/worksheets/_rels/sheet47.xml.rels><?xml version="1.0" encoding="UTF-8" standalone="yes"?>
<Relationships xmlns="http://schemas.openxmlformats.org/package/2006/relationships"><Relationship Id="rId2" Type="http://schemas.openxmlformats.org/officeDocument/2006/relationships/printerSettings" Target="../printerSettings/printerSettings94.bin"/><Relationship Id="rId1" Type="http://schemas.openxmlformats.org/officeDocument/2006/relationships/printerSettings" Target="../printerSettings/printerSettings93.bin"/></Relationships>
</file>

<file path=xl/worksheets/_rels/sheet48.xml.rels><?xml version="1.0" encoding="UTF-8" standalone="yes"?>
<Relationships xmlns="http://schemas.openxmlformats.org/package/2006/relationships"><Relationship Id="rId2" Type="http://schemas.openxmlformats.org/officeDocument/2006/relationships/printerSettings" Target="../printerSettings/printerSettings96.bin"/><Relationship Id="rId1" Type="http://schemas.openxmlformats.org/officeDocument/2006/relationships/printerSettings" Target="../printerSettings/printerSettings95.bin"/></Relationships>
</file>

<file path=xl/worksheets/_rels/sheet49.xml.rels><?xml version="1.0" encoding="UTF-8" standalone="yes"?>
<Relationships xmlns="http://schemas.openxmlformats.org/package/2006/relationships"><Relationship Id="rId2" Type="http://schemas.openxmlformats.org/officeDocument/2006/relationships/printerSettings" Target="../printerSettings/printerSettings98.bin"/><Relationship Id="rId1" Type="http://schemas.openxmlformats.org/officeDocument/2006/relationships/printerSettings" Target="../printerSettings/printerSettings97.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s>
</file>

<file path=xl/worksheets/_rels/sheet50.xml.rels><?xml version="1.0" encoding="UTF-8" standalone="yes"?>
<Relationships xmlns="http://schemas.openxmlformats.org/package/2006/relationships"><Relationship Id="rId2" Type="http://schemas.openxmlformats.org/officeDocument/2006/relationships/printerSettings" Target="../printerSettings/printerSettings100.bin"/><Relationship Id="rId1" Type="http://schemas.openxmlformats.org/officeDocument/2006/relationships/printerSettings" Target="../printerSettings/printerSettings99.bin"/></Relationships>
</file>

<file path=xl/worksheets/_rels/sheet51.xml.rels><?xml version="1.0" encoding="UTF-8" standalone="yes"?>
<Relationships xmlns="http://schemas.openxmlformats.org/package/2006/relationships"><Relationship Id="rId2" Type="http://schemas.openxmlformats.org/officeDocument/2006/relationships/printerSettings" Target="../printerSettings/printerSettings102.bin"/><Relationship Id="rId1" Type="http://schemas.openxmlformats.org/officeDocument/2006/relationships/printerSettings" Target="../printerSettings/printerSettings101.bin"/></Relationships>
</file>

<file path=xl/worksheets/_rels/sheet52.xml.rels><?xml version="1.0" encoding="UTF-8" standalone="yes"?>
<Relationships xmlns="http://schemas.openxmlformats.org/package/2006/relationships"><Relationship Id="rId2" Type="http://schemas.openxmlformats.org/officeDocument/2006/relationships/printerSettings" Target="../printerSettings/printerSettings104.bin"/><Relationship Id="rId1" Type="http://schemas.openxmlformats.org/officeDocument/2006/relationships/printerSettings" Target="../printerSettings/printerSettings103.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K28"/>
  <sheetViews>
    <sheetView showGridLines="0" tabSelected="1" zoomScaleNormal="100" zoomScaleSheetLayoutView="100" workbookViewId="0">
      <selection activeCell="N3" sqref="N3"/>
    </sheetView>
  </sheetViews>
  <sheetFormatPr defaultRowHeight="15.75"/>
  <cols>
    <col min="1" max="1" width="0.140625" style="1124" customWidth="1"/>
    <col min="2" max="2" width="12.42578125" style="1124" customWidth="1"/>
    <col min="3" max="3" width="15.7109375" style="1124" customWidth="1"/>
    <col min="4" max="4" width="10.28515625" style="1124" bestFit="1" customWidth="1"/>
    <col min="5" max="5" width="9.7109375" style="1124" customWidth="1"/>
    <col min="6" max="11" width="10.42578125" style="1124" customWidth="1"/>
    <col min="12" max="16384" width="9.140625" style="1124"/>
  </cols>
  <sheetData>
    <row r="1" spans="2:9">
      <c r="B1" s="1123"/>
      <c r="C1" s="1123"/>
      <c r="D1" s="1123"/>
      <c r="E1" s="1123"/>
      <c r="F1" s="1123"/>
      <c r="G1" s="1123"/>
      <c r="H1" s="1123"/>
    </row>
    <row r="2" spans="2:9">
      <c r="B2" s="1123"/>
      <c r="C2" s="1123"/>
      <c r="D2" s="1123"/>
      <c r="E2" s="1123"/>
      <c r="F2" s="1123"/>
      <c r="G2" s="1123"/>
      <c r="H2" s="1123"/>
    </row>
    <row r="3" spans="2:9">
      <c r="B3" s="1123"/>
      <c r="C3" s="1123"/>
      <c r="D3" s="1123"/>
      <c r="E3" s="1123"/>
      <c r="F3" s="1123"/>
      <c r="G3" s="1123"/>
      <c r="H3" s="1123"/>
    </row>
    <row r="4" spans="2:9">
      <c r="B4" s="1123"/>
      <c r="C4" s="1123"/>
      <c r="D4" s="1123"/>
      <c r="E4" s="1123"/>
      <c r="F4" s="1123"/>
      <c r="G4" s="1123"/>
      <c r="H4" s="1123"/>
    </row>
    <row r="5" spans="2:9">
      <c r="B5" s="1123"/>
      <c r="C5" s="1123"/>
      <c r="D5" s="1123"/>
      <c r="E5" s="1123"/>
      <c r="F5" s="1123"/>
      <c r="G5" s="1123"/>
      <c r="H5" s="1123"/>
    </row>
    <row r="6" spans="2:9">
      <c r="B6" s="1123"/>
      <c r="C6" s="1123"/>
      <c r="D6" s="1123"/>
      <c r="E6" s="1123"/>
      <c r="F6" s="1123"/>
      <c r="G6" s="1123"/>
      <c r="H6" s="1123"/>
    </row>
    <row r="7" spans="2:9">
      <c r="B7" s="1123"/>
      <c r="C7" s="1123"/>
      <c r="D7" s="1123"/>
      <c r="E7" s="1123"/>
      <c r="F7" s="1123"/>
      <c r="G7" s="1123"/>
      <c r="H7" s="1123"/>
    </row>
    <row r="8" spans="2:9">
      <c r="B8" s="1123"/>
      <c r="C8" s="1123"/>
      <c r="D8" s="1123"/>
      <c r="E8" s="1123"/>
      <c r="F8" s="1123"/>
      <c r="G8" s="1123"/>
      <c r="H8" s="1123"/>
    </row>
    <row r="9" spans="2:9">
      <c r="B9" s="1123"/>
      <c r="C9" s="1123"/>
      <c r="D9" s="1123"/>
      <c r="E9" s="1123"/>
      <c r="F9" s="1123"/>
      <c r="G9" s="1123"/>
      <c r="H9" s="1123"/>
    </row>
    <row r="10" spans="2:9">
      <c r="B10" s="1123"/>
      <c r="C10" s="1123"/>
      <c r="D10" s="1123"/>
      <c r="E10" s="1123"/>
      <c r="F10" s="1123"/>
      <c r="G10" s="1123"/>
      <c r="H10" s="1123"/>
    </row>
    <row r="11" spans="2:9">
      <c r="B11" s="1125"/>
      <c r="C11" s="1125"/>
      <c r="D11" s="1125"/>
      <c r="E11" s="1125"/>
      <c r="F11" s="1125"/>
      <c r="G11" s="1125"/>
      <c r="H11" s="1125"/>
      <c r="I11" s="1123"/>
    </row>
    <row r="17" spans="2:11">
      <c r="B17" s="1125"/>
      <c r="C17" s="1125"/>
      <c r="D17" s="1125"/>
      <c r="E17" s="1125"/>
      <c r="F17" s="1125"/>
      <c r="G17" s="1125"/>
      <c r="H17" s="1125"/>
    </row>
    <row r="18" spans="2:11">
      <c r="B18" s="1123"/>
      <c r="C18" s="1123"/>
      <c r="D18" s="1123"/>
      <c r="E18" s="1123"/>
      <c r="F18" s="1123"/>
      <c r="G18" s="1123"/>
      <c r="H18" s="1123"/>
    </row>
    <row r="19" spans="2:11">
      <c r="B19" s="1123"/>
      <c r="C19" s="1123"/>
      <c r="D19" s="1123"/>
      <c r="E19" s="1123"/>
      <c r="F19" s="1123"/>
      <c r="G19" s="1123"/>
      <c r="H19" s="1123"/>
    </row>
    <row r="20" spans="2:11">
      <c r="B20" s="1123"/>
      <c r="C20" s="1123"/>
      <c r="D20" s="1123"/>
      <c r="E20" s="1123"/>
      <c r="F20" s="1123"/>
      <c r="G20" s="1123"/>
      <c r="H20" s="1123"/>
    </row>
    <row r="21" spans="2:11">
      <c r="B21" s="1123"/>
      <c r="C21" s="1123"/>
      <c r="D21" s="1123"/>
      <c r="E21" s="1123"/>
      <c r="F21" s="1123"/>
      <c r="G21" s="1123"/>
      <c r="H21" s="1123"/>
    </row>
    <row r="22" spans="2:11">
      <c r="B22" s="1123"/>
      <c r="C22" s="1123"/>
      <c r="D22" s="1123"/>
      <c r="E22" s="1123"/>
      <c r="F22" s="1123"/>
      <c r="G22" s="1123"/>
      <c r="H22" s="1123"/>
    </row>
    <row r="23" spans="2:11" ht="44.25" customHeight="1" thickBot="1">
      <c r="D23" s="1126"/>
      <c r="E23" s="1127"/>
      <c r="F23" s="1127"/>
      <c r="G23" s="1127"/>
      <c r="H23" s="1127"/>
      <c r="I23" s="1127"/>
      <c r="J23" s="1127"/>
      <c r="K23" s="1127" t="s">
        <v>4574</v>
      </c>
    </row>
    <row r="24" spans="2:11">
      <c r="C24" s="1128"/>
      <c r="D24" s="1129" t="s">
        <v>4575</v>
      </c>
      <c r="E24" s="1129" t="s">
        <v>4576</v>
      </c>
      <c r="F24" s="1130" t="s">
        <v>4577</v>
      </c>
      <c r="G24" s="1130" t="s">
        <v>4578</v>
      </c>
      <c r="H24" s="1130" t="s">
        <v>4579</v>
      </c>
      <c r="I24" s="1130" t="s">
        <v>4580</v>
      </c>
      <c r="J24" s="1130" t="s">
        <v>4581</v>
      </c>
      <c r="K24" s="1131" t="s">
        <v>4582</v>
      </c>
    </row>
    <row r="25" spans="2:11">
      <c r="C25" s="1132" t="s">
        <v>4583</v>
      </c>
      <c r="D25" s="1133">
        <v>10355.369000000001</v>
      </c>
      <c r="E25" s="1133">
        <v>10985.659</v>
      </c>
      <c r="F25" s="1134">
        <v>12404.834999999999</v>
      </c>
      <c r="G25" s="1134">
        <v>11209.286</v>
      </c>
      <c r="H25" s="1134">
        <v>11790.804</v>
      </c>
      <c r="I25" s="1134">
        <v>11574.909</v>
      </c>
      <c r="J25" s="1134">
        <v>11415.745999999999</v>
      </c>
      <c r="K25" s="1135">
        <v>12137.583000000001</v>
      </c>
    </row>
    <row r="26" spans="2:11">
      <c r="C26" s="1132" t="s">
        <v>4584</v>
      </c>
      <c r="D26" s="1133">
        <v>5077.6769999999997</v>
      </c>
      <c r="E26" s="1133">
        <v>5377.5029999999997</v>
      </c>
      <c r="F26" s="1134">
        <v>4890.2520000000004</v>
      </c>
      <c r="G26" s="1134">
        <v>4866.2070000000003</v>
      </c>
      <c r="H26" s="1134">
        <v>5006.0230000000001</v>
      </c>
      <c r="I26" s="1134">
        <v>4827.9070000000002</v>
      </c>
      <c r="J26" s="1134">
        <v>4951.1000000000004</v>
      </c>
      <c r="K26" s="1135">
        <v>5259.0230000000001</v>
      </c>
    </row>
    <row r="27" spans="2:11" ht="16.5" thickBot="1">
      <c r="C27" s="1136" t="s">
        <v>1293</v>
      </c>
      <c r="D27" s="1137">
        <f t="shared" ref="D27:K27" si="0">SUM(D25:D26)</f>
        <v>15433.046</v>
      </c>
      <c r="E27" s="1137">
        <f t="shared" si="0"/>
        <v>16363.162</v>
      </c>
      <c r="F27" s="1138">
        <f t="shared" si="0"/>
        <v>17295.087</v>
      </c>
      <c r="G27" s="1138">
        <f t="shared" si="0"/>
        <v>16075.493</v>
      </c>
      <c r="H27" s="1138">
        <f t="shared" si="0"/>
        <v>16796.827000000001</v>
      </c>
      <c r="I27" s="1138">
        <f t="shared" si="0"/>
        <v>16402.815999999999</v>
      </c>
      <c r="J27" s="1138">
        <f t="shared" si="0"/>
        <v>16366.846</v>
      </c>
      <c r="K27" s="1139">
        <f t="shared" si="0"/>
        <v>17396.606</v>
      </c>
    </row>
    <row r="28" spans="2:11">
      <c r="B28" s="1123"/>
      <c r="C28" s="1123"/>
      <c r="D28" s="1123"/>
      <c r="E28" s="1123"/>
      <c r="F28" s="1123"/>
      <c r="G28" s="1123"/>
      <c r="H28" s="1123"/>
    </row>
  </sheetData>
  <customSheetViews>
    <customSheetView guid="{53E72506-0B1D-4F4A-A157-6DE69D2E678D}" showPageBreaks="1" showGridLines="0">
      <selection activeCell="N3" sqref="N3"/>
      <pageMargins left="0.78740157480314965" right="0.78740157480314965" top="0.98425196850393704" bottom="0.98425196850393704" header="0.51181102362204722" footer="0.51181102362204722"/>
      <pageSetup paperSize="9" firstPageNumber="147" orientation="landscape" useFirstPageNumber="1" r:id="rId1"/>
      <headerFooter alignWithMargins="0">
        <oddHeader>&amp;L&amp;"Tahoma,Kurzíva"&amp;9Závěrečný účet za rok 2014&amp;R&amp;"Tahoma,Kurzíva"&amp;9Graf č. 1</oddHeader>
        <oddFooter>&amp;C&amp;"Tahoma,Obyčejné"&amp;P</oddFooter>
      </headerFooter>
    </customSheetView>
  </customSheetViews>
  <pageMargins left="0.78740157480314965" right="0.78740157480314965" top="0.98425196850393704" bottom="0.98425196850393704" header="0.51181102362204722" footer="0.51181102362204722"/>
  <pageSetup paperSize="9" firstPageNumber="147" orientation="landscape" useFirstPageNumber="1" r:id="rId2"/>
  <headerFooter alignWithMargins="0">
    <oddHeader>&amp;L&amp;"Tahoma,Kurzíva"&amp;9Závěrečný účet za rok 2014&amp;R&amp;"Tahoma,Kurzíva"&amp;9Graf č. 1</oddHeader>
    <oddFooter>&amp;C&amp;"Tahoma,Obyčejné"&amp;P</oddFooter>
  </headerFooter>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AB190"/>
  <sheetViews>
    <sheetView view="pageBreakPreview" zoomScaleNormal="100" zoomScaleSheetLayoutView="100" workbookViewId="0">
      <selection activeCell="P11" sqref="P11"/>
    </sheetView>
  </sheetViews>
  <sheetFormatPr defaultRowHeight="11.25"/>
  <cols>
    <col min="1" max="1" width="4" style="239" customWidth="1"/>
    <col min="2" max="2" width="37.85546875" style="239" customWidth="1"/>
    <col min="3" max="3" width="9.5703125" style="239" customWidth="1"/>
    <col min="4" max="4" width="10.7109375" style="239" customWidth="1"/>
    <col min="5" max="5" width="7.140625" style="239" customWidth="1"/>
    <col min="6" max="6" width="10.140625" style="369" bestFit="1" customWidth="1"/>
    <col min="7" max="7" width="8.85546875" style="239" bestFit="1" customWidth="1"/>
    <col min="8" max="9" width="8.140625" style="247" customWidth="1"/>
    <col min="10" max="10" width="11.5703125" style="247" customWidth="1"/>
    <col min="11" max="11" width="8.85546875" style="247" customWidth="1"/>
    <col min="12" max="13" width="7.85546875" style="239" customWidth="1"/>
    <col min="14" max="14" width="9.5703125" style="239" customWidth="1"/>
    <col min="15" max="15" width="9.140625" style="239" customWidth="1"/>
    <col min="16" max="16" width="8.7109375" style="239" customWidth="1"/>
    <col min="17" max="17" width="32" style="239" customWidth="1"/>
    <col min="18" max="19" width="9.140625" style="239"/>
    <col min="20" max="20" width="14.7109375" style="239" customWidth="1"/>
    <col min="21" max="16384" width="9.140625" style="239"/>
  </cols>
  <sheetData>
    <row r="2" spans="1:28" ht="42" customHeight="1">
      <c r="A2" s="1252" t="s">
        <v>404</v>
      </c>
      <c r="B2" s="1252"/>
      <c r="C2" s="1252"/>
      <c r="D2" s="1252"/>
      <c r="E2" s="1252"/>
      <c r="F2" s="1252"/>
      <c r="G2" s="1252"/>
      <c r="H2" s="1252"/>
      <c r="I2" s="1252"/>
      <c r="J2" s="1252"/>
      <c r="K2" s="1252"/>
      <c r="L2" s="1252"/>
      <c r="M2" s="1252"/>
      <c r="N2" s="1252"/>
      <c r="O2" s="1252"/>
      <c r="P2" s="1252"/>
      <c r="Q2" s="1252"/>
    </row>
    <row r="3" spans="1:28" s="242" customFormat="1" ht="13.5" customHeight="1" thickBot="1">
      <c r="A3" s="240"/>
      <c r="B3" s="241"/>
      <c r="D3" s="243"/>
      <c r="E3" s="243"/>
      <c r="F3" s="244"/>
      <c r="Q3" s="245" t="s">
        <v>59</v>
      </c>
      <c r="W3" s="246"/>
      <c r="X3" s="246"/>
      <c r="Y3" s="246"/>
      <c r="Z3" s="246"/>
      <c r="AA3" s="246"/>
      <c r="AB3" s="246"/>
    </row>
    <row r="4" spans="1:28" s="247" customFormat="1" ht="15" customHeight="1">
      <c r="A4" s="1253"/>
      <c r="B4" s="1256" t="s">
        <v>405</v>
      </c>
      <c r="C4" s="1259" t="s">
        <v>406</v>
      </c>
      <c r="D4" s="1262" t="s">
        <v>407</v>
      </c>
      <c r="E4" s="1263"/>
      <c r="F4" s="1266" t="s">
        <v>408</v>
      </c>
      <c r="G4" s="1267"/>
      <c r="H4" s="1267"/>
      <c r="I4" s="1268"/>
      <c r="J4" s="1266" t="s">
        <v>409</v>
      </c>
      <c r="K4" s="1272"/>
      <c r="L4" s="1272"/>
      <c r="M4" s="1273"/>
      <c r="N4" s="1277" t="s">
        <v>410</v>
      </c>
      <c r="O4" s="1278"/>
      <c r="P4" s="1279"/>
      <c r="Q4" s="1280" t="s">
        <v>411</v>
      </c>
    </row>
    <row r="5" spans="1:28" s="247" customFormat="1" ht="24" customHeight="1">
      <c r="A5" s="1254"/>
      <c r="B5" s="1257"/>
      <c r="C5" s="1260"/>
      <c r="D5" s="1264"/>
      <c r="E5" s="1265"/>
      <c r="F5" s="1269"/>
      <c r="G5" s="1270"/>
      <c r="H5" s="1270"/>
      <c r="I5" s="1271"/>
      <c r="J5" s="1274"/>
      <c r="K5" s="1275"/>
      <c r="L5" s="1275"/>
      <c r="M5" s="1276"/>
      <c r="N5" s="248">
        <v>2016</v>
      </c>
      <c r="O5" s="249">
        <v>2017</v>
      </c>
      <c r="P5" s="250" t="s">
        <v>412</v>
      </c>
      <c r="Q5" s="1281"/>
    </row>
    <row r="6" spans="1:28" s="247" customFormat="1" ht="15.75" customHeight="1" thickBot="1">
      <c r="A6" s="1255"/>
      <c r="B6" s="1258"/>
      <c r="C6" s="1261"/>
      <c r="D6" s="251" t="s">
        <v>413</v>
      </c>
      <c r="E6" s="252" t="s">
        <v>414</v>
      </c>
      <c r="F6" s="253" t="s">
        <v>415</v>
      </c>
      <c r="G6" s="254" t="s">
        <v>416</v>
      </c>
      <c r="H6" s="255" t="s">
        <v>417</v>
      </c>
      <c r="I6" s="252" t="s">
        <v>418</v>
      </c>
      <c r="J6" s="251" t="s">
        <v>415</v>
      </c>
      <c r="K6" s="254" t="s">
        <v>416</v>
      </c>
      <c r="L6" s="254" t="s">
        <v>417</v>
      </c>
      <c r="M6" s="255" t="s">
        <v>418</v>
      </c>
      <c r="N6" s="251" t="s">
        <v>415</v>
      </c>
      <c r="O6" s="254" t="s">
        <v>415</v>
      </c>
      <c r="P6" s="255" t="s">
        <v>415</v>
      </c>
      <c r="Q6" s="1282"/>
      <c r="T6" s="256"/>
    </row>
    <row r="7" spans="1:28" s="242" customFormat="1" ht="18.75" customHeight="1" thickBot="1">
      <c r="A7" s="1243" t="s">
        <v>419</v>
      </c>
      <c r="B7" s="1244"/>
      <c r="C7" s="1244"/>
      <c r="D7" s="1244"/>
      <c r="E7" s="1244"/>
      <c r="F7" s="1244"/>
      <c r="G7" s="1244"/>
      <c r="H7" s="1244"/>
      <c r="I7" s="1244"/>
      <c r="J7" s="1244"/>
      <c r="K7" s="1244"/>
      <c r="L7" s="1244"/>
      <c r="M7" s="1244"/>
      <c r="N7" s="1244"/>
      <c r="O7" s="1244"/>
      <c r="P7" s="1244"/>
      <c r="Q7" s="1245"/>
      <c r="T7" s="256"/>
    </row>
    <row r="8" spans="1:28" s="267" customFormat="1" ht="69" customHeight="1">
      <c r="A8" s="257"/>
      <c r="B8" s="258" t="s">
        <v>420</v>
      </c>
      <c r="C8" s="259">
        <f>SUM(E8+F8+J8+N8+O8+P8)+11400+809.884</f>
        <v>208209.88399999999</v>
      </c>
      <c r="D8" s="260" t="s">
        <v>421</v>
      </c>
      <c r="E8" s="261">
        <v>116000</v>
      </c>
      <c r="F8" s="262">
        <f>SUM(G8:I8)</f>
        <v>47000</v>
      </c>
      <c r="G8" s="263">
        <v>47000</v>
      </c>
      <c r="H8" s="263">
        <v>0</v>
      </c>
      <c r="I8" s="261">
        <v>0</v>
      </c>
      <c r="J8" s="260">
        <f>SUM(K8:M8)</f>
        <v>33000</v>
      </c>
      <c r="K8" s="264">
        <v>33000</v>
      </c>
      <c r="L8" s="263">
        <v>0</v>
      </c>
      <c r="M8" s="261">
        <v>0</v>
      </c>
      <c r="N8" s="265">
        <v>0</v>
      </c>
      <c r="O8" s="263">
        <v>0</v>
      </c>
      <c r="P8" s="261">
        <v>0</v>
      </c>
      <c r="Q8" s="266" t="s">
        <v>422</v>
      </c>
      <c r="T8" s="268"/>
    </row>
    <row r="9" spans="1:28" s="267" customFormat="1" ht="45" customHeight="1">
      <c r="A9" s="269"/>
      <c r="B9" s="270" t="s">
        <v>423</v>
      </c>
      <c r="C9" s="271">
        <f>SUM(E9+F9+J9+N9+O9+P9)</f>
        <v>25000</v>
      </c>
      <c r="D9" s="272" t="s">
        <v>421</v>
      </c>
      <c r="E9" s="273">
        <v>6000</v>
      </c>
      <c r="F9" s="274">
        <f t="shared" ref="F9:F10" si="0">SUM(G9:I9)</f>
        <v>5000</v>
      </c>
      <c r="G9" s="275">
        <v>5000</v>
      </c>
      <c r="H9" s="275">
        <v>0</v>
      </c>
      <c r="I9" s="273">
        <v>0</v>
      </c>
      <c r="J9" s="272">
        <f t="shared" ref="J9:J10" si="1">SUM(K9:M9)</f>
        <v>14000</v>
      </c>
      <c r="K9" s="276">
        <v>14000</v>
      </c>
      <c r="L9" s="275">
        <v>0</v>
      </c>
      <c r="M9" s="273">
        <v>0</v>
      </c>
      <c r="N9" s="277">
        <v>0</v>
      </c>
      <c r="O9" s="275">
        <v>0</v>
      </c>
      <c r="P9" s="273">
        <v>0</v>
      </c>
      <c r="Q9" s="278" t="s">
        <v>424</v>
      </c>
      <c r="T9" s="268"/>
    </row>
    <row r="10" spans="1:28" s="267" customFormat="1" ht="35.25" customHeight="1" thickBot="1">
      <c r="A10" s="279"/>
      <c r="B10" s="270" t="s">
        <v>425</v>
      </c>
      <c r="C10" s="271">
        <f>SUM(D10+E10+F10+J10+N10+O10+P10)+530.29+1200</f>
        <v>115730.29</v>
      </c>
      <c r="D10" s="272">
        <v>13577</v>
      </c>
      <c r="E10" s="273">
        <v>92898</v>
      </c>
      <c r="F10" s="274">
        <f t="shared" si="0"/>
        <v>7525</v>
      </c>
      <c r="G10" s="275">
        <v>7525</v>
      </c>
      <c r="H10" s="275">
        <v>0</v>
      </c>
      <c r="I10" s="273">
        <v>0</v>
      </c>
      <c r="J10" s="272">
        <f t="shared" si="1"/>
        <v>0</v>
      </c>
      <c r="K10" s="276">
        <v>0</v>
      </c>
      <c r="L10" s="275">
        <v>0</v>
      </c>
      <c r="M10" s="273">
        <v>0</v>
      </c>
      <c r="N10" s="280">
        <v>0</v>
      </c>
      <c r="O10" s="275">
        <v>0</v>
      </c>
      <c r="P10" s="273">
        <v>0</v>
      </c>
      <c r="Q10" s="281" t="s">
        <v>426</v>
      </c>
      <c r="T10" s="268"/>
    </row>
    <row r="11" spans="1:28" s="290" customFormat="1" ht="15.75" customHeight="1" thickBot="1">
      <c r="A11" s="1233" t="s">
        <v>427</v>
      </c>
      <c r="B11" s="1234"/>
      <c r="C11" s="282">
        <f t="shared" ref="C11:P11" si="2">SUM(C8:C10)</f>
        <v>348940.174</v>
      </c>
      <c r="D11" s="283">
        <f t="shared" si="2"/>
        <v>13577</v>
      </c>
      <c r="E11" s="284">
        <f t="shared" si="2"/>
        <v>214898</v>
      </c>
      <c r="F11" s="285">
        <f t="shared" si="2"/>
        <v>59525</v>
      </c>
      <c r="G11" s="286">
        <f t="shared" si="2"/>
        <v>59525</v>
      </c>
      <c r="H11" s="286">
        <f t="shared" si="2"/>
        <v>0</v>
      </c>
      <c r="I11" s="284">
        <f t="shared" si="2"/>
        <v>0</v>
      </c>
      <c r="J11" s="285">
        <f t="shared" si="2"/>
        <v>47000</v>
      </c>
      <c r="K11" s="287">
        <f t="shared" si="2"/>
        <v>47000</v>
      </c>
      <c r="L11" s="286">
        <f t="shared" si="2"/>
        <v>0</v>
      </c>
      <c r="M11" s="284">
        <f t="shared" si="2"/>
        <v>0</v>
      </c>
      <c r="N11" s="283">
        <f t="shared" si="2"/>
        <v>0</v>
      </c>
      <c r="O11" s="288">
        <f t="shared" si="2"/>
        <v>0</v>
      </c>
      <c r="P11" s="284">
        <f t="shared" si="2"/>
        <v>0</v>
      </c>
      <c r="Q11" s="289"/>
      <c r="T11" s="268"/>
    </row>
    <row r="12" spans="1:28" s="291" customFormat="1" ht="15.75" customHeight="1" thickBot="1">
      <c r="A12" s="1243" t="s">
        <v>428</v>
      </c>
      <c r="B12" s="1244"/>
      <c r="C12" s="1244"/>
      <c r="D12" s="1244"/>
      <c r="E12" s="1244"/>
      <c r="F12" s="1244"/>
      <c r="G12" s="1244"/>
      <c r="H12" s="1244"/>
      <c r="I12" s="1244"/>
      <c r="J12" s="1244"/>
      <c r="K12" s="1244"/>
      <c r="L12" s="1244"/>
      <c r="M12" s="1244"/>
      <c r="N12" s="1244"/>
      <c r="O12" s="1244"/>
      <c r="P12" s="1244"/>
      <c r="Q12" s="1245"/>
      <c r="T12" s="292"/>
    </row>
    <row r="13" spans="1:28" s="267" customFormat="1" ht="57" customHeight="1">
      <c r="A13" s="293"/>
      <c r="B13" s="270" t="s">
        <v>429</v>
      </c>
      <c r="C13" s="294">
        <f>SUM(D13+E13+F13+J13+N13+O13+P13)</f>
        <v>218326.12378999998</v>
      </c>
      <c r="D13" s="295">
        <v>246</v>
      </c>
      <c r="E13" s="296">
        <v>19076.43579</v>
      </c>
      <c r="F13" s="262">
        <f t="shared" ref="F13:F14" si="3">SUM(G13:I13)</f>
        <v>19567.067999999999</v>
      </c>
      <c r="G13" s="264">
        <v>19567.067999999999</v>
      </c>
      <c r="H13" s="264">
        <v>0</v>
      </c>
      <c r="I13" s="296">
        <v>0</v>
      </c>
      <c r="J13" s="260">
        <f t="shared" ref="J13:J14" si="4">SUM(K13:M13)</f>
        <v>24340.62</v>
      </c>
      <c r="K13" s="264">
        <v>24340.62</v>
      </c>
      <c r="L13" s="264">
        <v>0</v>
      </c>
      <c r="M13" s="296">
        <v>0</v>
      </c>
      <c r="N13" s="297">
        <v>22014</v>
      </c>
      <c r="O13" s="264">
        <v>22014</v>
      </c>
      <c r="P13" s="296">
        <v>111068</v>
      </c>
      <c r="Q13" s="281" t="s">
        <v>430</v>
      </c>
      <c r="T13" s="268"/>
    </row>
    <row r="14" spans="1:28" s="267" customFormat="1" ht="13.5" customHeight="1" thickBot="1">
      <c r="A14" s="298"/>
      <c r="B14" s="270" t="s">
        <v>431</v>
      </c>
      <c r="C14" s="299">
        <f>SUM(D14+E14+F14+J14+N14+O14+P14)</f>
        <v>677</v>
      </c>
      <c r="D14" s="272">
        <v>0</v>
      </c>
      <c r="E14" s="273">
        <v>0</v>
      </c>
      <c r="F14" s="274">
        <f t="shared" si="3"/>
        <v>24.2</v>
      </c>
      <c r="G14" s="275">
        <v>24.2</v>
      </c>
      <c r="H14" s="275">
        <v>0</v>
      </c>
      <c r="I14" s="273">
        <v>0</v>
      </c>
      <c r="J14" s="272">
        <f t="shared" si="4"/>
        <v>652.79999999999995</v>
      </c>
      <c r="K14" s="276">
        <v>652.79999999999995</v>
      </c>
      <c r="L14" s="275">
        <v>0</v>
      </c>
      <c r="M14" s="273">
        <v>0</v>
      </c>
      <c r="N14" s="280">
        <v>0</v>
      </c>
      <c r="O14" s="275">
        <v>0</v>
      </c>
      <c r="P14" s="273">
        <v>0</v>
      </c>
      <c r="Q14" s="281" t="s">
        <v>432</v>
      </c>
      <c r="T14" s="268"/>
    </row>
    <row r="15" spans="1:28" s="267" customFormat="1" ht="15.75" customHeight="1" thickBot="1">
      <c r="A15" s="1233" t="s">
        <v>433</v>
      </c>
      <c r="B15" s="1234"/>
      <c r="C15" s="282">
        <f>SUM(C13:C14)</f>
        <v>219003.12378999998</v>
      </c>
      <c r="D15" s="283">
        <f t="shared" ref="D15:P15" si="5">SUM(D13:D14)</f>
        <v>246</v>
      </c>
      <c r="E15" s="284">
        <f t="shared" si="5"/>
        <v>19076.43579</v>
      </c>
      <c r="F15" s="283">
        <f t="shared" si="5"/>
        <v>19591.268</v>
      </c>
      <c r="G15" s="288">
        <f t="shared" si="5"/>
        <v>19591.268</v>
      </c>
      <c r="H15" s="286">
        <f t="shared" si="5"/>
        <v>0</v>
      </c>
      <c r="I15" s="284">
        <f t="shared" si="5"/>
        <v>0</v>
      </c>
      <c r="J15" s="283">
        <f t="shared" si="5"/>
        <v>24993.42</v>
      </c>
      <c r="K15" s="288">
        <f t="shared" si="5"/>
        <v>24993.42</v>
      </c>
      <c r="L15" s="286">
        <f t="shared" si="5"/>
        <v>0</v>
      </c>
      <c r="M15" s="284">
        <f t="shared" si="5"/>
        <v>0</v>
      </c>
      <c r="N15" s="283">
        <f t="shared" si="5"/>
        <v>22014</v>
      </c>
      <c r="O15" s="288">
        <f t="shared" si="5"/>
        <v>22014</v>
      </c>
      <c r="P15" s="284">
        <f t="shared" si="5"/>
        <v>111068</v>
      </c>
      <c r="Q15" s="289"/>
      <c r="T15" s="268"/>
    </row>
    <row r="16" spans="1:28" s="291" customFormat="1" ht="15.75" customHeight="1" thickBot="1">
      <c r="A16" s="1249" t="s">
        <v>434</v>
      </c>
      <c r="B16" s="1250"/>
      <c r="C16" s="1250"/>
      <c r="D16" s="1250"/>
      <c r="E16" s="1250"/>
      <c r="F16" s="1250"/>
      <c r="G16" s="1250"/>
      <c r="H16" s="1250"/>
      <c r="I16" s="1250"/>
      <c r="J16" s="1250"/>
      <c r="K16" s="1250"/>
      <c r="L16" s="1250"/>
      <c r="M16" s="1250"/>
      <c r="N16" s="1250"/>
      <c r="O16" s="1250"/>
      <c r="P16" s="1250"/>
      <c r="Q16" s="1251"/>
      <c r="T16" s="292"/>
    </row>
    <row r="17" spans="1:20" s="267" customFormat="1" ht="24.75" customHeight="1">
      <c r="A17" s="300"/>
      <c r="B17" s="301" t="s">
        <v>435</v>
      </c>
      <c r="C17" s="302">
        <f>SUM(D17+E17+F17+J17+N17+O17+P17)</f>
        <v>7280.8281999999999</v>
      </c>
      <c r="D17" s="260">
        <v>3977.7901999999999</v>
      </c>
      <c r="E17" s="261">
        <v>1683.038</v>
      </c>
      <c r="F17" s="262">
        <f t="shared" ref="F17:F18" si="6">SUM(G17:I17)</f>
        <v>630</v>
      </c>
      <c r="G17" s="263">
        <v>630</v>
      </c>
      <c r="H17" s="263">
        <v>0</v>
      </c>
      <c r="I17" s="261">
        <v>0</v>
      </c>
      <c r="J17" s="260">
        <f t="shared" ref="J17:J18" si="7">SUM(K17:M17)</f>
        <v>990</v>
      </c>
      <c r="K17" s="264">
        <v>990</v>
      </c>
      <c r="L17" s="263">
        <v>0</v>
      </c>
      <c r="M17" s="261">
        <v>0</v>
      </c>
      <c r="N17" s="265">
        <v>0</v>
      </c>
      <c r="O17" s="263">
        <v>0</v>
      </c>
      <c r="P17" s="261">
        <v>0</v>
      </c>
      <c r="Q17" s="303" t="s">
        <v>436</v>
      </c>
      <c r="T17" s="268"/>
    </row>
    <row r="18" spans="1:20" s="267" customFormat="1" ht="24.75" customHeight="1" thickBot="1">
      <c r="A18" s="293"/>
      <c r="B18" s="801" t="s">
        <v>437</v>
      </c>
      <c r="C18" s="299">
        <f>SUM(D18+E18+F18+J18+N18+O18+P18)</f>
        <v>1401.6679899999999</v>
      </c>
      <c r="D18" s="272">
        <v>0</v>
      </c>
      <c r="E18" s="273">
        <v>1213.664</v>
      </c>
      <c r="F18" s="274">
        <f t="shared" si="6"/>
        <v>188.00398999999999</v>
      </c>
      <c r="G18" s="275">
        <v>188.00398999999999</v>
      </c>
      <c r="H18" s="275">
        <v>0</v>
      </c>
      <c r="I18" s="273">
        <v>0</v>
      </c>
      <c r="J18" s="272">
        <f t="shared" si="7"/>
        <v>0</v>
      </c>
      <c r="K18" s="276">
        <v>0</v>
      </c>
      <c r="L18" s="275">
        <v>0</v>
      </c>
      <c r="M18" s="273">
        <v>0</v>
      </c>
      <c r="N18" s="280">
        <v>0</v>
      </c>
      <c r="O18" s="275">
        <v>0</v>
      </c>
      <c r="P18" s="273">
        <v>0</v>
      </c>
      <c r="Q18" s="281" t="s">
        <v>436</v>
      </c>
      <c r="T18" s="268"/>
    </row>
    <row r="19" spans="1:20" s="267" customFormat="1" ht="15.75" customHeight="1" thickBot="1">
      <c r="A19" s="1233" t="s">
        <v>438</v>
      </c>
      <c r="B19" s="1234"/>
      <c r="C19" s="282">
        <f t="shared" ref="C19:I19" si="8">SUM(C17:C18)</f>
        <v>8682.4961899999998</v>
      </c>
      <c r="D19" s="285">
        <f t="shared" si="8"/>
        <v>3977.7901999999999</v>
      </c>
      <c r="E19" s="289">
        <f t="shared" si="8"/>
        <v>2896.7020000000002</v>
      </c>
      <c r="F19" s="285">
        <f>SUM(F17:F18)</f>
        <v>818.00398999999993</v>
      </c>
      <c r="G19" s="287">
        <f t="shared" si="8"/>
        <v>818.00398999999993</v>
      </c>
      <c r="H19" s="287">
        <f t="shared" si="8"/>
        <v>0</v>
      </c>
      <c r="I19" s="289">
        <f t="shared" si="8"/>
        <v>0</v>
      </c>
      <c r="J19" s="285">
        <f>SUM(J17:J18)</f>
        <v>990</v>
      </c>
      <c r="K19" s="287">
        <f>SUM(K17:K18)</f>
        <v>990</v>
      </c>
      <c r="L19" s="287">
        <f t="shared" ref="L19:M19" si="9">SUM(L17:L18)</f>
        <v>0</v>
      </c>
      <c r="M19" s="289">
        <f t="shared" si="9"/>
        <v>0</v>
      </c>
      <c r="N19" s="283">
        <f>SUM(N17:N18)</f>
        <v>0</v>
      </c>
      <c r="O19" s="286">
        <f t="shared" ref="O19:P19" si="10">SUM(O17:O18)</f>
        <v>0</v>
      </c>
      <c r="P19" s="284">
        <f t="shared" si="10"/>
        <v>0</v>
      </c>
      <c r="Q19" s="289"/>
      <c r="T19" s="268"/>
    </row>
    <row r="20" spans="1:20" s="304" customFormat="1" ht="18.75" customHeight="1" thickBot="1">
      <c r="A20" s="1243" t="s">
        <v>439</v>
      </c>
      <c r="B20" s="1244"/>
      <c r="C20" s="1244"/>
      <c r="D20" s="1244"/>
      <c r="E20" s="1244"/>
      <c r="F20" s="1244"/>
      <c r="G20" s="1244"/>
      <c r="H20" s="1244"/>
      <c r="I20" s="1244"/>
      <c r="J20" s="1244"/>
      <c r="K20" s="1244"/>
      <c r="L20" s="1244"/>
      <c r="M20" s="1244"/>
      <c r="N20" s="1244"/>
      <c r="O20" s="1244"/>
      <c r="P20" s="1244"/>
      <c r="Q20" s="1245"/>
      <c r="T20" s="305"/>
    </row>
    <row r="21" spans="1:20" s="267" customFormat="1" ht="35.25" customHeight="1">
      <c r="A21" s="293"/>
      <c r="B21" s="306" t="s">
        <v>440</v>
      </c>
      <c r="C21" s="294">
        <f>SUM(D21+E21+F21+J21+N21+O21+P21)</f>
        <v>502280.00399999996</v>
      </c>
      <c r="D21" s="307">
        <v>2280</v>
      </c>
      <c r="E21" s="308">
        <v>878.45</v>
      </c>
      <c r="F21" s="262">
        <f t="shared" ref="F21:F31" si="11">SUM(G21:I21)</f>
        <v>2122.8240000000001</v>
      </c>
      <c r="G21" s="309">
        <v>2122.8240000000001</v>
      </c>
      <c r="H21" s="309">
        <v>0</v>
      </c>
      <c r="I21" s="308">
        <v>0</v>
      </c>
      <c r="J21" s="260">
        <f t="shared" ref="J21:J31" si="12">SUM(K21:M21)</f>
        <v>4498.7299999999996</v>
      </c>
      <c r="K21" s="309">
        <v>4498.7299999999996</v>
      </c>
      <c r="L21" s="309">
        <v>0</v>
      </c>
      <c r="M21" s="308">
        <v>0</v>
      </c>
      <c r="N21" s="310">
        <v>200000</v>
      </c>
      <c r="O21" s="309">
        <v>202500</v>
      </c>
      <c r="P21" s="308">
        <v>90000</v>
      </c>
      <c r="Q21" s="281" t="s">
        <v>436</v>
      </c>
      <c r="T21" s="268"/>
    </row>
    <row r="22" spans="1:20" s="267" customFormat="1" ht="45" customHeight="1">
      <c r="A22" s="293"/>
      <c r="B22" s="306" t="s">
        <v>441</v>
      </c>
      <c r="C22" s="311">
        <f>SUM(D22+E22+F22+J22+N22+O22+P22)+758</f>
        <v>49067.421029999998</v>
      </c>
      <c r="D22" s="312">
        <v>1080.4087300000001</v>
      </c>
      <c r="E22" s="313">
        <v>23307.057199999999</v>
      </c>
      <c r="F22" s="274">
        <f t="shared" si="11"/>
        <v>1003.8651</v>
      </c>
      <c r="G22" s="275">
        <v>1003.8651</v>
      </c>
      <c r="H22" s="275">
        <v>0</v>
      </c>
      <c r="I22" s="273">
        <v>0</v>
      </c>
      <c r="J22" s="272">
        <f t="shared" si="12"/>
        <v>22918.09</v>
      </c>
      <c r="K22" s="276">
        <v>22918.09</v>
      </c>
      <c r="L22" s="275">
        <v>0</v>
      </c>
      <c r="M22" s="273">
        <v>0</v>
      </c>
      <c r="N22" s="277">
        <v>0</v>
      </c>
      <c r="O22" s="275">
        <v>0</v>
      </c>
      <c r="P22" s="273">
        <v>0</v>
      </c>
      <c r="Q22" s="281" t="s">
        <v>442</v>
      </c>
      <c r="T22" s="268"/>
    </row>
    <row r="23" spans="1:20" s="267" customFormat="1" ht="24" customHeight="1">
      <c r="A23" s="293"/>
      <c r="B23" s="306" t="s">
        <v>443</v>
      </c>
      <c r="C23" s="271">
        <f t="shared" ref="C23:C29" si="13">SUM(D23+E23+F23+J23+N23+O23+P23)</f>
        <v>15231.065000000001</v>
      </c>
      <c r="D23" s="312">
        <v>198</v>
      </c>
      <c r="E23" s="313">
        <v>6157.009</v>
      </c>
      <c r="F23" s="274">
        <f t="shared" si="11"/>
        <v>8876.0560000000005</v>
      </c>
      <c r="G23" s="275">
        <v>8876.0560000000005</v>
      </c>
      <c r="H23" s="275">
        <v>0</v>
      </c>
      <c r="I23" s="273">
        <v>0</v>
      </c>
      <c r="J23" s="272">
        <f t="shared" si="12"/>
        <v>0</v>
      </c>
      <c r="K23" s="276">
        <v>0</v>
      </c>
      <c r="L23" s="275">
        <v>0</v>
      </c>
      <c r="M23" s="273">
        <v>0</v>
      </c>
      <c r="N23" s="277">
        <v>0</v>
      </c>
      <c r="O23" s="275">
        <v>0</v>
      </c>
      <c r="P23" s="273">
        <v>0</v>
      </c>
      <c r="Q23" s="281" t="s">
        <v>436</v>
      </c>
      <c r="T23" s="268"/>
    </row>
    <row r="24" spans="1:20" s="267" customFormat="1" ht="45" customHeight="1">
      <c r="A24" s="293"/>
      <c r="B24" s="306" t="s">
        <v>444</v>
      </c>
      <c r="C24" s="311">
        <f t="shared" si="13"/>
        <v>23</v>
      </c>
      <c r="D24" s="314">
        <v>0</v>
      </c>
      <c r="E24" s="315">
        <v>0</v>
      </c>
      <c r="F24" s="274">
        <f t="shared" si="11"/>
        <v>23</v>
      </c>
      <c r="G24" s="276">
        <v>0</v>
      </c>
      <c r="H24" s="276">
        <v>23</v>
      </c>
      <c r="I24" s="315">
        <v>0</v>
      </c>
      <c r="J24" s="272">
        <f t="shared" si="12"/>
        <v>0</v>
      </c>
      <c r="K24" s="276">
        <v>0</v>
      </c>
      <c r="L24" s="276">
        <v>0</v>
      </c>
      <c r="M24" s="315">
        <v>0</v>
      </c>
      <c r="N24" s="316">
        <v>0</v>
      </c>
      <c r="O24" s="276">
        <v>0</v>
      </c>
      <c r="P24" s="315">
        <v>0</v>
      </c>
      <c r="Q24" s="281" t="s">
        <v>436</v>
      </c>
      <c r="R24" s="317"/>
      <c r="T24" s="268"/>
    </row>
    <row r="25" spans="1:20" s="267" customFormat="1" ht="42">
      <c r="A25" s="293"/>
      <c r="B25" s="306" t="s">
        <v>445</v>
      </c>
      <c r="C25" s="311">
        <f t="shared" si="13"/>
        <v>45</v>
      </c>
      <c r="D25" s="314">
        <v>0</v>
      </c>
      <c r="E25" s="315">
        <v>0</v>
      </c>
      <c r="F25" s="274">
        <f t="shared" si="11"/>
        <v>45</v>
      </c>
      <c r="G25" s="276">
        <v>0</v>
      </c>
      <c r="H25" s="276">
        <v>45</v>
      </c>
      <c r="I25" s="315">
        <v>0</v>
      </c>
      <c r="J25" s="272">
        <f t="shared" si="12"/>
        <v>0</v>
      </c>
      <c r="K25" s="276">
        <v>0</v>
      </c>
      <c r="L25" s="276">
        <v>0</v>
      </c>
      <c r="M25" s="315">
        <v>0</v>
      </c>
      <c r="N25" s="316">
        <v>0</v>
      </c>
      <c r="O25" s="276">
        <v>0</v>
      </c>
      <c r="P25" s="315">
        <v>0</v>
      </c>
      <c r="Q25" s="281" t="s">
        <v>436</v>
      </c>
      <c r="R25" s="317"/>
      <c r="T25" s="268"/>
    </row>
    <row r="26" spans="1:20" s="267" customFormat="1" ht="42">
      <c r="A26" s="293"/>
      <c r="B26" s="306" t="s">
        <v>446</v>
      </c>
      <c r="C26" s="311">
        <f t="shared" si="13"/>
        <v>30</v>
      </c>
      <c r="D26" s="314">
        <v>0</v>
      </c>
      <c r="E26" s="315">
        <v>0</v>
      </c>
      <c r="F26" s="274">
        <f t="shared" si="11"/>
        <v>30</v>
      </c>
      <c r="G26" s="276">
        <v>0</v>
      </c>
      <c r="H26" s="276">
        <v>30</v>
      </c>
      <c r="I26" s="315">
        <v>0</v>
      </c>
      <c r="J26" s="272">
        <f t="shared" si="12"/>
        <v>0</v>
      </c>
      <c r="K26" s="276">
        <v>0</v>
      </c>
      <c r="L26" s="276">
        <v>0</v>
      </c>
      <c r="M26" s="315">
        <v>0</v>
      </c>
      <c r="N26" s="316">
        <v>0</v>
      </c>
      <c r="O26" s="276">
        <v>0</v>
      </c>
      <c r="P26" s="315">
        <v>0</v>
      </c>
      <c r="Q26" s="281" t="s">
        <v>436</v>
      </c>
      <c r="R26" s="317"/>
      <c r="T26" s="268"/>
    </row>
    <row r="27" spans="1:20" s="267" customFormat="1" ht="52.5">
      <c r="A27" s="293"/>
      <c r="B27" s="306" t="s">
        <v>447</v>
      </c>
      <c r="C27" s="311">
        <f t="shared" si="13"/>
        <v>150</v>
      </c>
      <c r="D27" s="314">
        <v>0</v>
      </c>
      <c r="E27" s="315">
        <v>0</v>
      </c>
      <c r="F27" s="274">
        <f t="shared" si="11"/>
        <v>150</v>
      </c>
      <c r="G27" s="276">
        <v>0</v>
      </c>
      <c r="H27" s="276">
        <v>150</v>
      </c>
      <c r="I27" s="315">
        <v>0</v>
      </c>
      <c r="J27" s="272">
        <f t="shared" si="12"/>
        <v>0</v>
      </c>
      <c r="K27" s="276">
        <v>0</v>
      </c>
      <c r="L27" s="276">
        <v>0</v>
      </c>
      <c r="M27" s="315">
        <v>0</v>
      </c>
      <c r="N27" s="316">
        <v>0</v>
      </c>
      <c r="O27" s="276">
        <v>0</v>
      </c>
      <c r="P27" s="315">
        <v>0</v>
      </c>
      <c r="Q27" s="281" t="s">
        <v>436</v>
      </c>
      <c r="T27" s="268"/>
    </row>
    <row r="28" spans="1:20" s="267" customFormat="1" ht="45" customHeight="1">
      <c r="A28" s="279"/>
      <c r="B28" s="306" t="s">
        <v>448</v>
      </c>
      <c r="C28" s="311">
        <f t="shared" si="13"/>
        <v>400</v>
      </c>
      <c r="D28" s="314">
        <v>0</v>
      </c>
      <c r="E28" s="315">
        <v>0</v>
      </c>
      <c r="F28" s="274">
        <f t="shared" si="11"/>
        <v>400</v>
      </c>
      <c r="G28" s="276">
        <v>0</v>
      </c>
      <c r="H28" s="276">
        <v>400</v>
      </c>
      <c r="I28" s="315">
        <v>0</v>
      </c>
      <c r="J28" s="272">
        <f t="shared" si="12"/>
        <v>0</v>
      </c>
      <c r="K28" s="276">
        <v>0</v>
      </c>
      <c r="L28" s="276">
        <v>0</v>
      </c>
      <c r="M28" s="315">
        <v>0</v>
      </c>
      <c r="N28" s="316">
        <v>0</v>
      </c>
      <c r="O28" s="276">
        <v>0</v>
      </c>
      <c r="P28" s="315">
        <v>0</v>
      </c>
      <c r="Q28" s="281" t="s">
        <v>436</v>
      </c>
      <c r="T28" s="268"/>
    </row>
    <row r="29" spans="1:20" s="267" customFormat="1" ht="24" customHeight="1">
      <c r="A29" s="293"/>
      <c r="B29" s="306" t="s">
        <v>449</v>
      </c>
      <c r="C29" s="311">
        <f t="shared" si="13"/>
        <v>212</v>
      </c>
      <c r="D29" s="314">
        <v>0</v>
      </c>
      <c r="E29" s="315">
        <v>0</v>
      </c>
      <c r="F29" s="274">
        <f t="shared" si="11"/>
        <v>182</v>
      </c>
      <c r="G29" s="276">
        <v>182</v>
      </c>
      <c r="H29" s="276">
        <v>0</v>
      </c>
      <c r="I29" s="315">
        <v>0</v>
      </c>
      <c r="J29" s="272">
        <f t="shared" si="12"/>
        <v>30</v>
      </c>
      <c r="K29" s="276">
        <v>30</v>
      </c>
      <c r="L29" s="276">
        <v>0</v>
      </c>
      <c r="M29" s="315">
        <v>0</v>
      </c>
      <c r="N29" s="316">
        <v>0</v>
      </c>
      <c r="O29" s="276">
        <v>0</v>
      </c>
      <c r="P29" s="315">
        <v>0</v>
      </c>
      <c r="Q29" s="281" t="s">
        <v>436</v>
      </c>
      <c r="T29" s="268"/>
    </row>
    <row r="30" spans="1:20" s="267" customFormat="1" ht="34.5" customHeight="1">
      <c r="A30" s="293"/>
      <c r="B30" s="306" t="s">
        <v>450</v>
      </c>
      <c r="C30" s="271">
        <f>SUM(D30+E30+F30+J30+N30+O30+P30)+4810.529</f>
        <v>7310.5290000000005</v>
      </c>
      <c r="D30" s="272">
        <v>0</v>
      </c>
      <c r="E30" s="273">
        <v>0</v>
      </c>
      <c r="F30" s="274">
        <f t="shared" si="11"/>
        <v>2500</v>
      </c>
      <c r="G30" s="275">
        <v>2500</v>
      </c>
      <c r="H30" s="275">
        <v>0</v>
      </c>
      <c r="I30" s="273">
        <v>0</v>
      </c>
      <c r="J30" s="272">
        <f t="shared" si="12"/>
        <v>0</v>
      </c>
      <c r="K30" s="276">
        <v>0</v>
      </c>
      <c r="L30" s="275">
        <v>0</v>
      </c>
      <c r="M30" s="273">
        <v>0</v>
      </c>
      <c r="N30" s="277">
        <v>0</v>
      </c>
      <c r="O30" s="275">
        <v>0</v>
      </c>
      <c r="P30" s="273">
        <v>0</v>
      </c>
      <c r="Q30" s="281" t="s">
        <v>426</v>
      </c>
      <c r="T30" s="268"/>
    </row>
    <row r="31" spans="1:20" s="267" customFormat="1" ht="35.25" customHeight="1" thickBot="1">
      <c r="A31" s="293"/>
      <c r="B31" s="306" t="s">
        <v>451</v>
      </c>
      <c r="C31" s="271">
        <f>SUM(D31+E31+F31+J31+N31+O31+P31)+25.4</f>
        <v>449.63599999999997</v>
      </c>
      <c r="D31" s="272">
        <v>0</v>
      </c>
      <c r="E31" s="273">
        <v>0</v>
      </c>
      <c r="F31" s="274">
        <f t="shared" si="11"/>
        <v>424.23599999999999</v>
      </c>
      <c r="G31" s="275">
        <v>424.23599999999999</v>
      </c>
      <c r="H31" s="275">
        <v>0</v>
      </c>
      <c r="I31" s="273">
        <v>0</v>
      </c>
      <c r="J31" s="272">
        <f t="shared" si="12"/>
        <v>0</v>
      </c>
      <c r="K31" s="276">
        <v>0</v>
      </c>
      <c r="L31" s="275">
        <v>0</v>
      </c>
      <c r="M31" s="273">
        <v>0</v>
      </c>
      <c r="N31" s="280">
        <v>0</v>
      </c>
      <c r="O31" s="275">
        <v>0</v>
      </c>
      <c r="P31" s="273">
        <v>0</v>
      </c>
      <c r="Q31" s="281" t="s">
        <v>426</v>
      </c>
      <c r="T31" s="268"/>
    </row>
    <row r="32" spans="1:20" s="267" customFormat="1" ht="15.75" customHeight="1" thickBot="1">
      <c r="A32" s="1233" t="s">
        <v>452</v>
      </c>
      <c r="B32" s="1234"/>
      <c r="C32" s="282">
        <f>SUM(C21:C31)</f>
        <v>575198.65502999991</v>
      </c>
      <c r="D32" s="285">
        <f t="shared" ref="D32:P32" si="14">SUM(D21:D31)</f>
        <v>3558.4087300000001</v>
      </c>
      <c r="E32" s="289">
        <f t="shared" si="14"/>
        <v>30342.516199999998</v>
      </c>
      <c r="F32" s="285">
        <f>SUM(F21:F31)</f>
        <v>15756.981100000001</v>
      </c>
      <c r="G32" s="287">
        <f t="shared" si="14"/>
        <v>15108.981100000001</v>
      </c>
      <c r="H32" s="287">
        <f t="shared" si="14"/>
        <v>648</v>
      </c>
      <c r="I32" s="289">
        <f t="shared" si="14"/>
        <v>0</v>
      </c>
      <c r="J32" s="285">
        <f>SUM(J21:J31)</f>
        <v>27446.82</v>
      </c>
      <c r="K32" s="287">
        <f>SUM(K21:K31)</f>
        <v>27446.82</v>
      </c>
      <c r="L32" s="287">
        <f t="shared" ref="L32:M32" si="15">SUM(L21:L31)</f>
        <v>0</v>
      </c>
      <c r="M32" s="289">
        <f t="shared" si="15"/>
        <v>0</v>
      </c>
      <c r="N32" s="283">
        <f t="shared" si="14"/>
        <v>200000</v>
      </c>
      <c r="O32" s="286">
        <f t="shared" si="14"/>
        <v>202500</v>
      </c>
      <c r="P32" s="284">
        <f t="shared" si="14"/>
        <v>90000</v>
      </c>
      <c r="Q32" s="289"/>
      <c r="T32" s="268"/>
    </row>
    <row r="33" spans="1:20" s="291" customFormat="1" ht="18.75" customHeight="1" thickBot="1">
      <c r="A33" s="1243" t="s">
        <v>453</v>
      </c>
      <c r="B33" s="1244"/>
      <c r="C33" s="1244"/>
      <c r="D33" s="1244"/>
      <c r="E33" s="1244"/>
      <c r="F33" s="1244"/>
      <c r="G33" s="1244"/>
      <c r="H33" s="1244"/>
      <c r="I33" s="1244"/>
      <c r="J33" s="1244"/>
      <c r="K33" s="1244"/>
      <c r="L33" s="1244"/>
      <c r="M33" s="1244"/>
      <c r="N33" s="1244"/>
      <c r="O33" s="1244"/>
      <c r="P33" s="1244"/>
      <c r="Q33" s="1245"/>
      <c r="T33" s="292"/>
    </row>
    <row r="34" spans="1:20" s="267" customFormat="1" ht="90" customHeight="1" thickBot="1">
      <c r="A34" s="293"/>
      <c r="B34" s="270" t="s">
        <v>454</v>
      </c>
      <c r="C34" s="318">
        <f>SUM(D34+E34+F34+J34+N34+O34+P34)</f>
        <v>2595.5804399999997</v>
      </c>
      <c r="D34" s="319">
        <v>0</v>
      </c>
      <c r="E34" s="320">
        <v>2550.8284399999998</v>
      </c>
      <c r="F34" s="262">
        <f t="shared" ref="F34" si="16">SUM(G34:I34)</f>
        <v>44.752000000000002</v>
      </c>
      <c r="G34" s="321">
        <v>44.752000000000002</v>
      </c>
      <c r="H34" s="322">
        <v>0</v>
      </c>
      <c r="I34" s="261">
        <v>0</v>
      </c>
      <c r="J34" s="260">
        <f t="shared" ref="J34" si="17">SUM(K34:M34)</f>
        <v>0</v>
      </c>
      <c r="K34" s="264">
        <v>0</v>
      </c>
      <c r="L34" s="263">
        <v>0</v>
      </c>
      <c r="M34" s="261">
        <v>0</v>
      </c>
      <c r="N34" s="323">
        <v>0</v>
      </c>
      <c r="O34" s="322">
        <v>0</v>
      </c>
      <c r="P34" s="320">
        <v>0</v>
      </c>
      <c r="Q34" s="281" t="s">
        <v>455</v>
      </c>
      <c r="T34" s="268"/>
    </row>
    <row r="35" spans="1:20" s="267" customFormat="1" ht="15.75" customHeight="1" thickBot="1">
      <c r="A35" s="1233" t="s">
        <v>456</v>
      </c>
      <c r="B35" s="1234"/>
      <c r="C35" s="282">
        <f t="shared" ref="C35:P35" si="18">SUM(C34:C34)</f>
        <v>2595.5804399999997</v>
      </c>
      <c r="D35" s="285">
        <f t="shared" si="18"/>
        <v>0</v>
      </c>
      <c r="E35" s="289">
        <f t="shared" si="18"/>
        <v>2550.8284399999998</v>
      </c>
      <c r="F35" s="285">
        <f t="shared" si="18"/>
        <v>44.752000000000002</v>
      </c>
      <c r="G35" s="287">
        <f t="shared" si="18"/>
        <v>44.752000000000002</v>
      </c>
      <c r="H35" s="287">
        <f t="shared" si="18"/>
        <v>0</v>
      </c>
      <c r="I35" s="289">
        <f t="shared" si="18"/>
        <v>0</v>
      </c>
      <c r="J35" s="285">
        <f>SUM(J34:J34)</f>
        <v>0</v>
      </c>
      <c r="K35" s="287">
        <f>SUM(K34:K34)</f>
        <v>0</v>
      </c>
      <c r="L35" s="287">
        <f t="shared" ref="L35:M35" si="19">SUM(L34:L34)</f>
        <v>0</v>
      </c>
      <c r="M35" s="289">
        <f t="shared" si="19"/>
        <v>0</v>
      </c>
      <c r="N35" s="283">
        <f t="shared" si="18"/>
        <v>0</v>
      </c>
      <c r="O35" s="286">
        <f t="shared" si="18"/>
        <v>0</v>
      </c>
      <c r="P35" s="284">
        <f t="shared" si="18"/>
        <v>0</v>
      </c>
      <c r="Q35" s="289"/>
      <c r="T35" s="268"/>
    </row>
    <row r="36" spans="1:20" s="304" customFormat="1" ht="18.75" customHeight="1" thickBot="1">
      <c r="A36" s="1246" t="s">
        <v>457</v>
      </c>
      <c r="B36" s="1247"/>
      <c r="C36" s="1247"/>
      <c r="D36" s="1247"/>
      <c r="E36" s="1247"/>
      <c r="F36" s="1247"/>
      <c r="G36" s="1247"/>
      <c r="H36" s="1247"/>
      <c r="I36" s="1247"/>
      <c r="J36" s="1247"/>
      <c r="K36" s="1247"/>
      <c r="L36" s="1247"/>
      <c r="M36" s="1247"/>
      <c r="N36" s="1247"/>
      <c r="O36" s="1247"/>
      <c r="P36" s="1247"/>
      <c r="Q36" s="1248"/>
      <c r="T36" s="305"/>
    </row>
    <row r="37" spans="1:20" s="267" customFormat="1" ht="35.25" customHeight="1">
      <c r="A37" s="279"/>
      <c r="B37" s="306" t="s">
        <v>458</v>
      </c>
      <c r="C37" s="259">
        <f>SUM(D37+E37+F37+J37+N37+O37+P37)</f>
        <v>40607.050000000003</v>
      </c>
      <c r="D37" s="324">
        <v>707.64</v>
      </c>
      <c r="E37" s="325">
        <v>75.959999999999994</v>
      </c>
      <c r="F37" s="262">
        <f t="shared" ref="F37:F49" si="20">SUM(G37:I37)</f>
        <v>216.59</v>
      </c>
      <c r="G37" s="263">
        <v>216.59</v>
      </c>
      <c r="H37" s="263">
        <v>0</v>
      </c>
      <c r="I37" s="261">
        <v>0</v>
      </c>
      <c r="J37" s="260">
        <f t="shared" ref="J37:J49" si="21">SUM(K37:M37)</f>
        <v>39606.86</v>
      </c>
      <c r="K37" s="264">
        <v>39606.86</v>
      </c>
      <c r="L37" s="263">
        <v>0</v>
      </c>
      <c r="M37" s="261">
        <v>0</v>
      </c>
      <c r="N37" s="265">
        <v>0</v>
      </c>
      <c r="O37" s="263">
        <v>0</v>
      </c>
      <c r="P37" s="261">
        <v>0</v>
      </c>
      <c r="Q37" s="281" t="s">
        <v>459</v>
      </c>
      <c r="T37" s="268"/>
    </row>
    <row r="38" spans="1:20" s="327" customFormat="1" ht="24" customHeight="1">
      <c r="A38" s="326"/>
      <c r="B38" s="306" t="s">
        <v>460</v>
      </c>
      <c r="C38" s="271">
        <f>SUM(D38+E38+F38+J38+N38+O38+P38)+180</f>
        <v>10906.706989999999</v>
      </c>
      <c r="D38" s="272">
        <v>0</v>
      </c>
      <c r="E38" s="313">
        <v>10199.39014</v>
      </c>
      <c r="F38" s="274">
        <f t="shared" si="20"/>
        <v>527.31685000000004</v>
      </c>
      <c r="G38" s="275">
        <v>527.31685000000004</v>
      </c>
      <c r="H38" s="275">
        <v>0</v>
      </c>
      <c r="I38" s="273">
        <v>0</v>
      </c>
      <c r="J38" s="272">
        <f t="shared" si="21"/>
        <v>0</v>
      </c>
      <c r="K38" s="276">
        <v>0</v>
      </c>
      <c r="L38" s="275">
        <v>0</v>
      </c>
      <c r="M38" s="273">
        <v>0</v>
      </c>
      <c r="N38" s="277">
        <v>0</v>
      </c>
      <c r="O38" s="275">
        <v>0</v>
      </c>
      <c r="P38" s="273">
        <v>0</v>
      </c>
      <c r="Q38" s="281" t="s">
        <v>461</v>
      </c>
      <c r="T38" s="328"/>
    </row>
    <row r="39" spans="1:20" s="327" customFormat="1" ht="24" customHeight="1">
      <c r="A39" s="329"/>
      <c r="B39" s="306" t="s">
        <v>462</v>
      </c>
      <c r="C39" s="271">
        <f>SUM(D39+E39+F39+J39+N39+O39+P39)</f>
        <v>14299.992439999998</v>
      </c>
      <c r="D39" s="312">
        <v>0</v>
      </c>
      <c r="E39" s="313">
        <v>0</v>
      </c>
      <c r="F39" s="274">
        <f t="shared" si="20"/>
        <v>2545.1924399999998</v>
      </c>
      <c r="G39" s="275">
        <v>2545.1924399999998</v>
      </c>
      <c r="H39" s="275">
        <v>0</v>
      </c>
      <c r="I39" s="273">
        <v>0</v>
      </c>
      <c r="J39" s="272">
        <f t="shared" si="21"/>
        <v>11754.8</v>
      </c>
      <c r="K39" s="276">
        <v>11754.8</v>
      </c>
      <c r="L39" s="275">
        <v>0</v>
      </c>
      <c r="M39" s="273">
        <v>0</v>
      </c>
      <c r="N39" s="277">
        <v>0</v>
      </c>
      <c r="O39" s="275">
        <v>0</v>
      </c>
      <c r="P39" s="273">
        <v>0</v>
      </c>
      <c r="Q39" s="281" t="s">
        <v>436</v>
      </c>
      <c r="T39" s="328"/>
    </row>
    <row r="40" spans="1:20" s="327" customFormat="1" ht="12.75" customHeight="1">
      <c r="A40" s="329"/>
      <c r="B40" s="306" t="s">
        <v>463</v>
      </c>
      <c r="C40" s="271">
        <f>SUM(D40+E40+F40+J40+N40+O40+P40)</f>
        <v>600</v>
      </c>
      <c r="D40" s="272">
        <v>0</v>
      </c>
      <c r="E40" s="273">
        <v>300</v>
      </c>
      <c r="F40" s="274">
        <f t="shared" si="20"/>
        <v>300</v>
      </c>
      <c r="G40" s="275">
        <v>300</v>
      </c>
      <c r="H40" s="275">
        <v>0</v>
      </c>
      <c r="I40" s="273">
        <v>0</v>
      </c>
      <c r="J40" s="272">
        <f t="shared" si="21"/>
        <v>0</v>
      </c>
      <c r="K40" s="276">
        <v>0</v>
      </c>
      <c r="L40" s="275">
        <v>0</v>
      </c>
      <c r="M40" s="273">
        <v>0</v>
      </c>
      <c r="N40" s="277">
        <v>0</v>
      </c>
      <c r="O40" s="275">
        <v>0</v>
      </c>
      <c r="P40" s="273">
        <v>0</v>
      </c>
      <c r="Q40" s="281" t="s">
        <v>436</v>
      </c>
      <c r="T40" s="328"/>
    </row>
    <row r="41" spans="1:20" s="327" customFormat="1" ht="34.5" customHeight="1">
      <c r="A41" s="329"/>
      <c r="B41" s="306" t="s">
        <v>464</v>
      </c>
      <c r="C41" s="271">
        <f>SUM(D41+E41+F41+J41+N41+O41+P41)+2031.8</f>
        <v>2531.8000000000002</v>
      </c>
      <c r="D41" s="272">
        <v>0</v>
      </c>
      <c r="E41" s="273">
        <v>0</v>
      </c>
      <c r="F41" s="274">
        <f t="shared" si="20"/>
        <v>500</v>
      </c>
      <c r="G41" s="275">
        <v>500</v>
      </c>
      <c r="H41" s="275">
        <v>0</v>
      </c>
      <c r="I41" s="273">
        <v>0</v>
      </c>
      <c r="J41" s="272">
        <f t="shared" si="21"/>
        <v>0</v>
      </c>
      <c r="K41" s="276">
        <v>0</v>
      </c>
      <c r="L41" s="275">
        <v>0</v>
      </c>
      <c r="M41" s="273">
        <v>0</v>
      </c>
      <c r="N41" s="277">
        <v>0</v>
      </c>
      <c r="O41" s="275">
        <v>0</v>
      </c>
      <c r="P41" s="273">
        <v>0</v>
      </c>
      <c r="Q41" s="281" t="s">
        <v>426</v>
      </c>
      <c r="T41" s="328"/>
    </row>
    <row r="42" spans="1:20" s="327" customFormat="1" ht="34.5" customHeight="1">
      <c r="A42" s="329"/>
      <c r="B42" s="306" t="s">
        <v>465</v>
      </c>
      <c r="C42" s="271">
        <f>SUM(D42+E42+F42+J42+N42+O42+P42)+703.09</f>
        <v>1603.0900000000001</v>
      </c>
      <c r="D42" s="272">
        <v>0</v>
      </c>
      <c r="E42" s="273">
        <v>0</v>
      </c>
      <c r="F42" s="274">
        <f t="shared" si="20"/>
        <v>900</v>
      </c>
      <c r="G42" s="275">
        <v>900</v>
      </c>
      <c r="H42" s="275">
        <v>0</v>
      </c>
      <c r="I42" s="273">
        <v>0</v>
      </c>
      <c r="J42" s="272">
        <f t="shared" si="21"/>
        <v>0</v>
      </c>
      <c r="K42" s="276">
        <v>0</v>
      </c>
      <c r="L42" s="275">
        <v>0</v>
      </c>
      <c r="M42" s="273">
        <v>0</v>
      </c>
      <c r="N42" s="277">
        <v>0</v>
      </c>
      <c r="O42" s="275">
        <v>0</v>
      </c>
      <c r="P42" s="273">
        <v>0</v>
      </c>
      <c r="Q42" s="281" t="s">
        <v>426</v>
      </c>
      <c r="T42" s="328"/>
    </row>
    <row r="43" spans="1:20" s="327" customFormat="1" ht="34.5" customHeight="1">
      <c r="A43" s="329"/>
      <c r="B43" s="306" t="s">
        <v>466</v>
      </c>
      <c r="C43" s="271">
        <f>SUM(D43+E43+F43+J43+N43+O43+P43)+442.07</f>
        <v>1542.07</v>
      </c>
      <c r="D43" s="272">
        <v>0</v>
      </c>
      <c r="E43" s="273">
        <v>0</v>
      </c>
      <c r="F43" s="274">
        <f t="shared" si="20"/>
        <v>1100</v>
      </c>
      <c r="G43" s="275">
        <v>1100</v>
      </c>
      <c r="H43" s="275">
        <v>0</v>
      </c>
      <c r="I43" s="273">
        <v>0</v>
      </c>
      <c r="J43" s="272">
        <f t="shared" si="21"/>
        <v>0</v>
      </c>
      <c r="K43" s="276">
        <v>0</v>
      </c>
      <c r="L43" s="275">
        <v>0</v>
      </c>
      <c r="M43" s="273">
        <v>0</v>
      </c>
      <c r="N43" s="277">
        <v>0</v>
      </c>
      <c r="O43" s="275">
        <v>0</v>
      </c>
      <c r="P43" s="273">
        <v>0</v>
      </c>
      <c r="Q43" s="281" t="s">
        <v>426</v>
      </c>
      <c r="T43" s="328"/>
    </row>
    <row r="44" spans="1:20" s="327" customFormat="1" ht="34.5" customHeight="1">
      <c r="A44" s="329"/>
      <c r="B44" s="306" t="s">
        <v>467</v>
      </c>
      <c r="C44" s="271">
        <f>SUM(D44+E44+F44+J44+N44+O44+P44)+359.78</f>
        <v>2159.7799999999997</v>
      </c>
      <c r="D44" s="272">
        <v>0</v>
      </c>
      <c r="E44" s="273">
        <v>0</v>
      </c>
      <c r="F44" s="274">
        <f t="shared" si="20"/>
        <v>1800</v>
      </c>
      <c r="G44" s="275">
        <v>1800</v>
      </c>
      <c r="H44" s="275">
        <v>0</v>
      </c>
      <c r="I44" s="273">
        <v>0</v>
      </c>
      <c r="J44" s="272">
        <f t="shared" si="21"/>
        <v>0</v>
      </c>
      <c r="K44" s="276">
        <v>0</v>
      </c>
      <c r="L44" s="275">
        <v>0</v>
      </c>
      <c r="M44" s="273">
        <v>0</v>
      </c>
      <c r="N44" s="277">
        <v>0</v>
      </c>
      <c r="O44" s="275">
        <v>0</v>
      </c>
      <c r="P44" s="273">
        <v>0</v>
      </c>
      <c r="Q44" s="281" t="s">
        <v>426</v>
      </c>
      <c r="T44" s="328"/>
    </row>
    <row r="45" spans="1:20" s="327" customFormat="1" ht="34.5" customHeight="1">
      <c r="A45" s="329"/>
      <c r="B45" s="306" t="s">
        <v>468</v>
      </c>
      <c r="C45" s="271">
        <f>SUM(D45+E45+F45+J45+N45+O45+P45)+815.4</f>
        <v>1315.4</v>
      </c>
      <c r="D45" s="272">
        <v>0</v>
      </c>
      <c r="E45" s="273">
        <v>0</v>
      </c>
      <c r="F45" s="274">
        <f t="shared" si="20"/>
        <v>500</v>
      </c>
      <c r="G45" s="275">
        <v>500</v>
      </c>
      <c r="H45" s="275">
        <v>0</v>
      </c>
      <c r="I45" s="273">
        <v>0</v>
      </c>
      <c r="J45" s="272">
        <f t="shared" si="21"/>
        <v>0</v>
      </c>
      <c r="K45" s="276">
        <v>0</v>
      </c>
      <c r="L45" s="275">
        <v>0</v>
      </c>
      <c r="M45" s="273">
        <v>0</v>
      </c>
      <c r="N45" s="277">
        <v>0</v>
      </c>
      <c r="O45" s="275">
        <v>0</v>
      </c>
      <c r="P45" s="273">
        <v>0</v>
      </c>
      <c r="Q45" s="281" t="s">
        <v>426</v>
      </c>
      <c r="T45" s="328"/>
    </row>
    <row r="46" spans="1:20" s="327" customFormat="1" ht="34.5" customHeight="1">
      <c r="A46" s="329"/>
      <c r="B46" s="306" t="s">
        <v>469</v>
      </c>
      <c r="C46" s="271">
        <f>SUM(D46+E46+F46+J46+N46+O46+P46)+1640.08</f>
        <v>4974.78</v>
      </c>
      <c r="D46" s="272">
        <v>0</v>
      </c>
      <c r="E46" s="273">
        <v>0</v>
      </c>
      <c r="F46" s="274">
        <f t="shared" si="20"/>
        <v>3334.7</v>
      </c>
      <c r="G46" s="275">
        <v>3334.7</v>
      </c>
      <c r="H46" s="275">
        <v>0</v>
      </c>
      <c r="I46" s="273">
        <v>0</v>
      </c>
      <c r="J46" s="272">
        <f t="shared" si="21"/>
        <v>0</v>
      </c>
      <c r="K46" s="276">
        <v>0</v>
      </c>
      <c r="L46" s="275">
        <v>0</v>
      </c>
      <c r="M46" s="273">
        <v>0</v>
      </c>
      <c r="N46" s="277">
        <v>0</v>
      </c>
      <c r="O46" s="275">
        <v>0</v>
      </c>
      <c r="P46" s="273">
        <v>0</v>
      </c>
      <c r="Q46" s="281" t="s">
        <v>426</v>
      </c>
      <c r="T46" s="328"/>
    </row>
    <row r="47" spans="1:20" s="327" customFormat="1" ht="34.5" customHeight="1">
      <c r="A47" s="329"/>
      <c r="B47" s="306" t="s">
        <v>470</v>
      </c>
      <c r="C47" s="271">
        <f>SUM(D47+E47+F47+J47+N47+O47+P47)+455.14</f>
        <v>1155.1399999999999</v>
      </c>
      <c r="D47" s="272">
        <v>0</v>
      </c>
      <c r="E47" s="273">
        <v>0</v>
      </c>
      <c r="F47" s="274">
        <f t="shared" si="20"/>
        <v>700</v>
      </c>
      <c r="G47" s="275">
        <v>700</v>
      </c>
      <c r="H47" s="275">
        <v>0</v>
      </c>
      <c r="I47" s="273">
        <v>0</v>
      </c>
      <c r="J47" s="272">
        <f t="shared" si="21"/>
        <v>0</v>
      </c>
      <c r="K47" s="276">
        <v>0</v>
      </c>
      <c r="L47" s="275">
        <v>0</v>
      </c>
      <c r="M47" s="273">
        <v>0</v>
      </c>
      <c r="N47" s="277">
        <v>0</v>
      </c>
      <c r="O47" s="275">
        <v>0</v>
      </c>
      <c r="P47" s="273">
        <v>0</v>
      </c>
      <c r="Q47" s="281" t="s">
        <v>426</v>
      </c>
      <c r="T47" s="328"/>
    </row>
    <row r="48" spans="1:20" s="327" customFormat="1" ht="24" customHeight="1">
      <c r="A48" s="329"/>
      <c r="B48" s="306" t="s">
        <v>471</v>
      </c>
      <c r="C48" s="271">
        <f>SUM(D48+E48+F48+J48+N48+O48+P48)</f>
        <v>800</v>
      </c>
      <c r="D48" s="272">
        <v>0</v>
      </c>
      <c r="E48" s="273">
        <v>0</v>
      </c>
      <c r="F48" s="274">
        <f t="shared" si="20"/>
        <v>800</v>
      </c>
      <c r="G48" s="275">
        <v>800</v>
      </c>
      <c r="H48" s="275">
        <v>0</v>
      </c>
      <c r="I48" s="273">
        <v>0</v>
      </c>
      <c r="J48" s="272">
        <f t="shared" si="21"/>
        <v>0</v>
      </c>
      <c r="K48" s="276">
        <v>0</v>
      </c>
      <c r="L48" s="275">
        <v>0</v>
      </c>
      <c r="M48" s="273">
        <v>0</v>
      </c>
      <c r="N48" s="277">
        <v>0</v>
      </c>
      <c r="O48" s="275">
        <v>0</v>
      </c>
      <c r="P48" s="273">
        <v>0</v>
      </c>
      <c r="Q48" s="281" t="s">
        <v>436</v>
      </c>
      <c r="T48" s="328"/>
    </row>
    <row r="49" spans="1:20" s="327" customFormat="1" ht="35.25" customHeight="1" thickBot="1">
      <c r="A49" s="329"/>
      <c r="B49" s="306" t="s">
        <v>472</v>
      </c>
      <c r="C49" s="271">
        <f>SUM(D49+E49+F49+J49+N49+O49+P49)+139.5</f>
        <v>465</v>
      </c>
      <c r="D49" s="272">
        <v>0</v>
      </c>
      <c r="E49" s="273">
        <v>0</v>
      </c>
      <c r="F49" s="274">
        <f t="shared" si="20"/>
        <v>325.5</v>
      </c>
      <c r="G49" s="275">
        <v>0</v>
      </c>
      <c r="H49" s="275">
        <v>325.5</v>
      </c>
      <c r="I49" s="273">
        <v>0</v>
      </c>
      <c r="J49" s="272">
        <f t="shared" si="21"/>
        <v>0</v>
      </c>
      <c r="K49" s="276">
        <v>0</v>
      </c>
      <c r="L49" s="275">
        <v>0</v>
      </c>
      <c r="M49" s="273">
        <v>0</v>
      </c>
      <c r="N49" s="280">
        <v>0</v>
      </c>
      <c r="O49" s="275">
        <v>0</v>
      </c>
      <c r="P49" s="273">
        <v>0</v>
      </c>
      <c r="Q49" s="281" t="s">
        <v>473</v>
      </c>
      <c r="R49" s="330"/>
      <c r="T49" s="328"/>
    </row>
    <row r="50" spans="1:20" s="267" customFormat="1" ht="15.75" customHeight="1" thickBot="1">
      <c r="A50" s="1233" t="s">
        <v>474</v>
      </c>
      <c r="B50" s="1234"/>
      <c r="C50" s="282">
        <f t="shared" ref="C50:P50" si="22">SUM(C37:C49)</f>
        <v>82960.809429999994</v>
      </c>
      <c r="D50" s="285">
        <f t="shared" si="22"/>
        <v>707.64</v>
      </c>
      <c r="E50" s="289">
        <f t="shared" si="22"/>
        <v>10575.350139999999</v>
      </c>
      <c r="F50" s="285">
        <f t="shared" si="22"/>
        <v>13549.299289999999</v>
      </c>
      <c r="G50" s="287">
        <f t="shared" si="22"/>
        <v>13223.799289999999</v>
      </c>
      <c r="H50" s="287">
        <f t="shared" si="22"/>
        <v>325.5</v>
      </c>
      <c r="I50" s="289">
        <f t="shared" si="22"/>
        <v>0</v>
      </c>
      <c r="J50" s="285">
        <f t="shared" si="22"/>
        <v>51361.66</v>
      </c>
      <c r="K50" s="287">
        <f t="shared" si="22"/>
        <v>51361.66</v>
      </c>
      <c r="L50" s="287">
        <f t="shared" si="22"/>
        <v>0</v>
      </c>
      <c r="M50" s="289">
        <f t="shared" si="22"/>
        <v>0</v>
      </c>
      <c r="N50" s="283">
        <f t="shared" si="22"/>
        <v>0</v>
      </c>
      <c r="O50" s="286">
        <f t="shared" si="22"/>
        <v>0</v>
      </c>
      <c r="P50" s="284">
        <f t="shared" si="22"/>
        <v>0</v>
      </c>
      <c r="Q50" s="289"/>
      <c r="T50" s="268"/>
    </row>
    <row r="51" spans="1:20" s="304" customFormat="1" ht="18.75" customHeight="1" thickBot="1">
      <c r="A51" s="1249" t="s">
        <v>475</v>
      </c>
      <c r="B51" s="1250"/>
      <c r="C51" s="1250"/>
      <c r="D51" s="1250"/>
      <c r="E51" s="1250"/>
      <c r="F51" s="1250"/>
      <c r="G51" s="1250"/>
      <c r="H51" s="1250"/>
      <c r="I51" s="1250"/>
      <c r="J51" s="1250"/>
      <c r="K51" s="1250"/>
      <c r="L51" s="1250"/>
      <c r="M51" s="1250"/>
      <c r="N51" s="1250"/>
      <c r="O51" s="1250"/>
      <c r="P51" s="1250"/>
      <c r="Q51" s="1251"/>
      <c r="T51" s="305"/>
    </row>
    <row r="52" spans="1:20" s="267" customFormat="1" ht="42">
      <c r="A52" s="300"/>
      <c r="B52" s="306" t="s">
        <v>476</v>
      </c>
      <c r="C52" s="259">
        <f>SUM(D52+E52+F52+J52+N52+O52+P52)</f>
        <v>9042.3178000000007</v>
      </c>
      <c r="D52" s="260">
        <v>7365.8360000000002</v>
      </c>
      <c r="E52" s="261">
        <v>0</v>
      </c>
      <c r="F52" s="262">
        <f t="shared" ref="F52:F115" si="23">SUM(G52:I52)</f>
        <v>1676.4818</v>
      </c>
      <c r="G52" s="263">
        <v>1676.4818</v>
      </c>
      <c r="H52" s="263">
        <v>0</v>
      </c>
      <c r="I52" s="261">
        <v>0</v>
      </c>
      <c r="J52" s="260">
        <f t="shared" ref="J52:J115" si="24">SUM(K52:M52)</f>
        <v>0</v>
      </c>
      <c r="K52" s="264">
        <v>0</v>
      </c>
      <c r="L52" s="263">
        <v>0</v>
      </c>
      <c r="M52" s="261">
        <v>0</v>
      </c>
      <c r="N52" s="265">
        <v>0</v>
      </c>
      <c r="O52" s="263">
        <v>0</v>
      </c>
      <c r="P52" s="261">
        <v>0</v>
      </c>
      <c r="Q52" s="281" t="s">
        <v>436</v>
      </c>
      <c r="T52" s="268"/>
    </row>
    <row r="53" spans="1:20" s="267" customFormat="1" ht="34.5" customHeight="1">
      <c r="A53" s="293"/>
      <c r="B53" s="306" t="s">
        <v>477</v>
      </c>
      <c r="C53" s="271">
        <f>SUM(D53+E53+F53+J53+N53+O53+P53)</f>
        <v>23601.334350000001</v>
      </c>
      <c r="D53" s="312">
        <v>11174.502</v>
      </c>
      <c r="E53" s="313">
        <v>3696.9077600000001</v>
      </c>
      <c r="F53" s="274">
        <f t="shared" si="23"/>
        <v>8729.9245900000005</v>
      </c>
      <c r="G53" s="275">
        <v>8729.9245900000005</v>
      </c>
      <c r="H53" s="275">
        <v>0</v>
      </c>
      <c r="I53" s="273">
        <v>0</v>
      </c>
      <c r="J53" s="272">
        <f t="shared" si="24"/>
        <v>0</v>
      </c>
      <c r="K53" s="276">
        <v>0</v>
      </c>
      <c r="L53" s="275">
        <v>0</v>
      </c>
      <c r="M53" s="273">
        <v>0</v>
      </c>
      <c r="N53" s="277">
        <v>0</v>
      </c>
      <c r="O53" s="275">
        <v>0</v>
      </c>
      <c r="P53" s="273">
        <v>0</v>
      </c>
      <c r="Q53" s="281" t="s">
        <v>436</v>
      </c>
      <c r="T53" s="268"/>
    </row>
    <row r="54" spans="1:20" s="267" customFormat="1" ht="31.5">
      <c r="A54" s="331"/>
      <c r="B54" s="306" t="s">
        <v>478</v>
      </c>
      <c r="C54" s="271">
        <f>SUM(D54+E54+F54+J54+N54+O54+P54)</f>
        <v>1956.5738999999999</v>
      </c>
      <c r="D54" s="312">
        <v>488.88600000000002</v>
      </c>
      <c r="E54" s="313">
        <v>970</v>
      </c>
      <c r="F54" s="274">
        <f t="shared" si="23"/>
        <v>497.68790000000001</v>
      </c>
      <c r="G54" s="275">
        <v>497.68790000000001</v>
      </c>
      <c r="H54" s="275">
        <v>0</v>
      </c>
      <c r="I54" s="273">
        <v>0</v>
      </c>
      <c r="J54" s="272">
        <f t="shared" si="24"/>
        <v>0</v>
      </c>
      <c r="K54" s="276">
        <v>0</v>
      </c>
      <c r="L54" s="275">
        <v>0</v>
      </c>
      <c r="M54" s="273">
        <v>0</v>
      </c>
      <c r="N54" s="277">
        <v>0</v>
      </c>
      <c r="O54" s="275">
        <v>0</v>
      </c>
      <c r="P54" s="273">
        <v>0</v>
      </c>
      <c r="Q54" s="281" t="s">
        <v>436</v>
      </c>
      <c r="T54" s="268"/>
    </row>
    <row r="55" spans="1:20" s="267" customFormat="1" ht="34.5" customHeight="1">
      <c r="A55" s="331"/>
      <c r="B55" s="306" t="s">
        <v>479</v>
      </c>
      <c r="C55" s="311">
        <f>SUM(D55+E55+F55+J55+N55+O55+P55)+644.2</f>
        <v>4644.2</v>
      </c>
      <c r="D55" s="272">
        <v>0</v>
      </c>
      <c r="E55" s="273">
        <v>1000</v>
      </c>
      <c r="F55" s="274">
        <f t="shared" si="23"/>
        <v>3000</v>
      </c>
      <c r="G55" s="275">
        <v>3000</v>
      </c>
      <c r="H55" s="275">
        <v>0</v>
      </c>
      <c r="I55" s="273">
        <v>0</v>
      </c>
      <c r="J55" s="272">
        <f t="shared" si="24"/>
        <v>0</v>
      </c>
      <c r="K55" s="276">
        <v>0</v>
      </c>
      <c r="L55" s="275">
        <v>0</v>
      </c>
      <c r="M55" s="273">
        <v>0</v>
      </c>
      <c r="N55" s="277">
        <v>0</v>
      </c>
      <c r="O55" s="275">
        <v>0</v>
      </c>
      <c r="P55" s="273">
        <v>0</v>
      </c>
      <c r="Q55" s="281" t="s">
        <v>426</v>
      </c>
      <c r="T55" s="268"/>
    </row>
    <row r="56" spans="1:20" s="267" customFormat="1" ht="34.5" customHeight="1">
      <c r="A56" s="331"/>
      <c r="B56" s="306" t="s">
        <v>480</v>
      </c>
      <c r="C56" s="271">
        <f>SUM(D56+E56+F56+J56+N56+O56+P56)</f>
        <v>8360.2379999999994</v>
      </c>
      <c r="D56" s="272">
        <v>0</v>
      </c>
      <c r="E56" s="313">
        <v>2939.85</v>
      </c>
      <c r="F56" s="274">
        <f t="shared" si="23"/>
        <v>2420.3879999999999</v>
      </c>
      <c r="G56" s="275">
        <v>2420.3879999999999</v>
      </c>
      <c r="H56" s="275">
        <v>0</v>
      </c>
      <c r="I56" s="273">
        <v>0</v>
      </c>
      <c r="J56" s="272">
        <f t="shared" si="24"/>
        <v>3000</v>
      </c>
      <c r="K56" s="276">
        <v>3000</v>
      </c>
      <c r="L56" s="275">
        <v>0</v>
      </c>
      <c r="M56" s="273">
        <v>0</v>
      </c>
      <c r="N56" s="277">
        <v>0</v>
      </c>
      <c r="O56" s="275">
        <v>0</v>
      </c>
      <c r="P56" s="273">
        <v>0</v>
      </c>
      <c r="Q56" s="281" t="s">
        <v>436</v>
      </c>
      <c r="T56" s="268"/>
    </row>
    <row r="57" spans="1:20" s="267" customFormat="1" ht="45" customHeight="1">
      <c r="A57" s="331"/>
      <c r="B57" s="306" t="s">
        <v>481</v>
      </c>
      <c r="C57" s="271">
        <f>SUM(D57+E57+F57+J57+N57+O57+P57)+78.6</f>
        <v>2978.6</v>
      </c>
      <c r="D57" s="272">
        <v>0</v>
      </c>
      <c r="E57" s="313">
        <v>1500</v>
      </c>
      <c r="F57" s="274">
        <f t="shared" si="23"/>
        <v>1400</v>
      </c>
      <c r="G57" s="275">
        <v>1400</v>
      </c>
      <c r="H57" s="275">
        <v>0</v>
      </c>
      <c r="I57" s="273">
        <v>0</v>
      </c>
      <c r="J57" s="272">
        <f t="shared" si="24"/>
        <v>0</v>
      </c>
      <c r="K57" s="276">
        <v>0</v>
      </c>
      <c r="L57" s="275">
        <v>0</v>
      </c>
      <c r="M57" s="273">
        <v>0</v>
      </c>
      <c r="N57" s="277">
        <v>0</v>
      </c>
      <c r="O57" s="275">
        <v>0</v>
      </c>
      <c r="P57" s="273">
        <v>0</v>
      </c>
      <c r="Q57" s="281" t="s">
        <v>426</v>
      </c>
      <c r="T57" s="268"/>
    </row>
    <row r="58" spans="1:20" s="267" customFormat="1" ht="34.5" customHeight="1">
      <c r="A58" s="331"/>
      <c r="B58" s="306" t="s">
        <v>482</v>
      </c>
      <c r="C58" s="271">
        <f>SUM(D58+E58+F58+J58+N58+O58+P58)+470.8+200</f>
        <v>3100.38</v>
      </c>
      <c r="D58" s="272">
        <v>0</v>
      </c>
      <c r="E58" s="313">
        <v>929.58</v>
      </c>
      <c r="F58" s="274">
        <f t="shared" si="23"/>
        <v>1500</v>
      </c>
      <c r="G58" s="275">
        <v>1500</v>
      </c>
      <c r="H58" s="275">
        <v>0</v>
      </c>
      <c r="I58" s="273">
        <v>0</v>
      </c>
      <c r="J58" s="272">
        <f t="shared" si="24"/>
        <v>0</v>
      </c>
      <c r="K58" s="276">
        <v>0</v>
      </c>
      <c r="L58" s="275">
        <v>0</v>
      </c>
      <c r="M58" s="273">
        <v>0</v>
      </c>
      <c r="N58" s="277">
        <v>0</v>
      </c>
      <c r="O58" s="275">
        <v>0</v>
      </c>
      <c r="P58" s="273">
        <v>0</v>
      </c>
      <c r="Q58" s="281" t="s">
        <v>426</v>
      </c>
      <c r="T58" s="268"/>
    </row>
    <row r="59" spans="1:20" s="267" customFormat="1" ht="34.5" customHeight="1">
      <c r="A59" s="331"/>
      <c r="B59" s="306" t="s">
        <v>483</v>
      </c>
      <c r="C59" s="271">
        <f>SUM(D59+E59+F59+J59+N59+O59+P59)+524</f>
        <v>4519.9480000000003</v>
      </c>
      <c r="D59" s="272">
        <v>0</v>
      </c>
      <c r="E59" s="313">
        <v>995.94799999999998</v>
      </c>
      <c r="F59" s="274">
        <f t="shared" si="23"/>
        <v>3000</v>
      </c>
      <c r="G59" s="275">
        <v>3000</v>
      </c>
      <c r="H59" s="275">
        <v>0</v>
      </c>
      <c r="I59" s="273">
        <v>0</v>
      </c>
      <c r="J59" s="272">
        <f t="shared" si="24"/>
        <v>0</v>
      </c>
      <c r="K59" s="276">
        <v>0</v>
      </c>
      <c r="L59" s="275">
        <v>0</v>
      </c>
      <c r="M59" s="273">
        <v>0</v>
      </c>
      <c r="N59" s="277">
        <v>0</v>
      </c>
      <c r="O59" s="275">
        <v>0</v>
      </c>
      <c r="P59" s="273">
        <v>0</v>
      </c>
      <c r="Q59" s="281" t="s">
        <v>426</v>
      </c>
      <c r="T59" s="268"/>
    </row>
    <row r="60" spans="1:20" s="267" customFormat="1" ht="34.5" customHeight="1">
      <c r="A60" s="331"/>
      <c r="B60" s="306" t="s">
        <v>484</v>
      </c>
      <c r="C60" s="271">
        <f>SUM(D60+E60+F60+J60+N60+O60+P60)+396.5</f>
        <v>6696.5</v>
      </c>
      <c r="D60" s="272">
        <v>0</v>
      </c>
      <c r="E60" s="273">
        <v>0</v>
      </c>
      <c r="F60" s="274">
        <f t="shared" si="23"/>
        <v>2700</v>
      </c>
      <c r="G60" s="275">
        <v>2700</v>
      </c>
      <c r="H60" s="275">
        <v>0</v>
      </c>
      <c r="I60" s="273">
        <v>0</v>
      </c>
      <c r="J60" s="272">
        <f t="shared" si="24"/>
        <v>3600</v>
      </c>
      <c r="K60" s="276">
        <v>3600</v>
      </c>
      <c r="L60" s="275">
        <v>0</v>
      </c>
      <c r="M60" s="273">
        <v>0</v>
      </c>
      <c r="N60" s="277">
        <v>0</v>
      </c>
      <c r="O60" s="275">
        <v>0</v>
      </c>
      <c r="P60" s="273">
        <v>0</v>
      </c>
      <c r="Q60" s="281" t="s">
        <v>426</v>
      </c>
      <c r="T60" s="268"/>
    </row>
    <row r="61" spans="1:20" s="267" customFormat="1" ht="24" customHeight="1">
      <c r="A61" s="331"/>
      <c r="B61" s="306" t="s">
        <v>485</v>
      </c>
      <c r="C61" s="271">
        <f>SUM(D61+E61+F61+J61+N61+O61+P61)</f>
        <v>658.52239999999995</v>
      </c>
      <c r="D61" s="272">
        <v>0</v>
      </c>
      <c r="E61" s="273">
        <v>0</v>
      </c>
      <c r="F61" s="274">
        <f t="shared" si="23"/>
        <v>658.52239999999995</v>
      </c>
      <c r="G61" s="275">
        <v>658.52239999999995</v>
      </c>
      <c r="H61" s="275">
        <v>0</v>
      </c>
      <c r="I61" s="273">
        <v>0</v>
      </c>
      <c r="J61" s="272">
        <f t="shared" si="24"/>
        <v>0</v>
      </c>
      <c r="K61" s="276">
        <v>0</v>
      </c>
      <c r="L61" s="275">
        <v>0</v>
      </c>
      <c r="M61" s="273">
        <v>0</v>
      </c>
      <c r="N61" s="277">
        <v>0</v>
      </c>
      <c r="O61" s="275">
        <v>0</v>
      </c>
      <c r="P61" s="273">
        <v>0</v>
      </c>
      <c r="Q61" s="281" t="s">
        <v>436</v>
      </c>
      <c r="T61" s="268"/>
    </row>
    <row r="62" spans="1:20" s="267" customFormat="1" ht="34.5" customHeight="1">
      <c r="A62" s="331"/>
      <c r="B62" s="306" t="s">
        <v>486</v>
      </c>
      <c r="C62" s="271">
        <f>SUM(D62+E62+F62+J62+N62+O62+P62)+1000</f>
        <v>3697.2350000000001</v>
      </c>
      <c r="D62" s="272">
        <v>0</v>
      </c>
      <c r="E62" s="273">
        <v>0</v>
      </c>
      <c r="F62" s="274">
        <f t="shared" si="23"/>
        <v>2697.2350000000001</v>
      </c>
      <c r="G62" s="275">
        <v>2697.2350000000001</v>
      </c>
      <c r="H62" s="275">
        <v>0</v>
      </c>
      <c r="I62" s="273">
        <v>0</v>
      </c>
      <c r="J62" s="272">
        <f t="shared" si="24"/>
        <v>0</v>
      </c>
      <c r="K62" s="276">
        <v>0</v>
      </c>
      <c r="L62" s="275">
        <v>0</v>
      </c>
      <c r="M62" s="273">
        <v>0</v>
      </c>
      <c r="N62" s="277">
        <v>0</v>
      </c>
      <c r="O62" s="275">
        <v>0</v>
      </c>
      <c r="P62" s="273">
        <v>0</v>
      </c>
      <c r="Q62" s="281" t="s">
        <v>426</v>
      </c>
      <c r="T62" s="268"/>
    </row>
    <row r="63" spans="1:20" s="267" customFormat="1" ht="34.5" customHeight="1">
      <c r="A63" s="331"/>
      <c r="B63" s="306" t="s">
        <v>487</v>
      </c>
      <c r="C63" s="271">
        <f>SUM(D63+E63+F63+J63+N63+O63+P63)+500</f>
        <v>1755.8242499999999</v>
      </c>
      <c r="D63" s="272">
        <v>0</v>
      </c>
      <c r="E63" s="273">
        <v>0</v>
      </c>
      <c r="F63" s="274">
        <f t="shared" si="23"/>
        <v>1255.8242499999999</v>
      </c>
      <c r="G63" s="275">
        <v>1255.8242499999999</v>
      </c>
      <c r="H63" s="275">
        <v>0</v>
      </c>
      <c r="I63" s="273">
        <v>0</v>
      </c>
      <c r="J63" s="272">
        <f t="shared" si="24"/>
        <v>0</v>
      </c>
      <c r="K63" s="276">
        <v>0</v>
      </c>
      <c r="L63" s="275">
        <v>0</v>
      </c>
      <c r="M63" s="273">
        <v>0</v>
      </c>
      <c r="N63" s="277">
        <v>0</v>
      </c>
      <c r="O63" s="275">
        <v>0</v>
      </c>
      <c r="P63" s="273">
        <v>0</v>
      </c>
      <c r="Q63" s="281" t="s">
        <v>426</v>
      </c>
      <c r="T63" s="268"/>
    </row>
    <row r="64" spans="1:20" s="267" customFormat="1" ht="34.5" customHeight="1">
      <c r="A64" s="331"/>
      <c r="B64" s="306" t="s">
        <v>488</v>
      </c>
      <c r="C64" s="271">
        <f>SUM(D64+E64+F64+J64+N64+O64+P64)</f>
        <v>1313.2270000000001</v>
      </c>
      <c r="D64" s="272">
        <v>0</v>
      </c>
      <c r="E64" s="273">
        <v>0</v>
      </c>
      <c r="F64" s="274">
        <f t="shared" si="23"/>
        <v>1313.2270000000001</v>
      </c>
      <c r="G64" s="275">
        <v>1313.2270000000001</v>
      </c>
      <c r="H64" s="275">
        <v>0</v>
      </c>
      <c r="I64" s="273">
        <v>0</v>
      </c>
      <c r="J64" s="272">
        <f t="shared" si="24"/>
        <v>0</v>
      </c>
      <c r="K64" s="276">
        <v>0</v>
      </c>
      <c r="L64" s="275">
        <v>0</v>
      </c>
      <c r="M64" s="273">
        <v>0</v>
      </c>
      <c r="N64" s="277">
        <v>0</v>
      </c>
      <c r="O64" s="275">
        <v>0</v>
      </c>
      <c r="P64" s="273">
        <v>0</v>
      </c>
      <c r="Q64" s="281" t="s">
        <v>432</v>
      </c>
      <c r="T64" s="268"/>
    </row>
    <row r="65" spans="1:20" s="267" customFormat="1" ht="34.5" customHeight="1">
      <c r="A65" s="331"/>
      <c r="B65" s="306" t="s">
        <v>489</v>
      </c>
      <c r="C65" s="271">
        <f>SUM(D65+E65+F65+J65+N65+O65+P65)+248.6</f>
        <v>5848.6</v>
      </c>
      <c r="D65" s="272">
        <v>0</v>
      </c>
      <c r="E65" s="273">
        <v>0</v>
      </c>
      <c r="F65" s="274">
        <f t="shared" si="23"/>
        <v>5600</v>
      </c>
      <c r="G65" s="275">
        <v>5600</v>
      </c>
      <c r="H65" s="275">
        <v>0</v>
      </c>
      <c r="I65" s="273">
        <v>0</v>
      </c>
      <c r="J65" s="272">
        <f t="shared" si="24"/>
        <v>0</v>
      </c>
      <c r="K65" s="276">
        <v>0</v>
      </c>
      <c r="L65" s="275">
        <v>0</v>
      </c>
      <c r="M65" s="273">
        <v>0</v>
      </c>
      <c r="N65" s="277">
        <v>0</v>
      </c>
      <c r="O65" s="275">
        <v>0</v>
      </c>
      <c r="P65" s="273">
        <v>0</v>
      </c>
      <c r="Q65" s="281" t="s">
        <v>426</v>
      </c>
      <c r="T65" s="268"/>
    </row>
    <row r="66" spans="1:20" s="267" customFormat="1" ht="34.5" customHeight="1">
      <c r="A66" s="331"/>
      <c r="B66" s="306" t="s">
        <v>490</v>
      </c>
      <c r="C66" s="271">
        <f>SUM(D66+E66+F66+J66+N66+O66+P66)</f>
        <v>1102.57518</v>
      </c>
      <c r="D66" s="272">
        <v>0</v>
      </c>
      <c r="E66" s="273">
        <v>0</v>
      </c>
      <c r="F66" s="274">
        <f t="shared" si="23"/>
        <v>1102.57518</v>
      </c>
      <c r="G66" s="275">
        <v>1102.57518</v>
      </c>
      <c r="H66" s="275">
        <v>0</v>
      </c>
      <c r="I66" s="273">
        <v>0</v>
      </c>
      <c r="J66" s="272">
        <f t="shared" si="24"/>
        <v>0</v>
      </c>
      <c r="K66" s="276">
        <v>0</v>
      </c>
      <c r="L66" s="275">
        <v>0</v>
      </c>
      <c r="M66" s="273">
        <v>0</v>
      </c>
      <c r="N66" s="277">
        <v>0</v>
      </c>
      <c r="O66" s="275">
        <v>0</v>
      </c>
      <c r="P66" s="273">
        <v>0</v>
      </c>
      <c r="Q66" s="281" t="s">
        <v>432</v>
      </c>
      <c r="T66" s="268"/>
    </row>
    <row r="67" spans="1:20" s="267" customFormat="1" ht="34.5" customHeight="1">
      <c r="A67" s="331"/>
      <c r="B67" s="306" t="s">
        <v>491</v>
      </c>
      <c r="C67" s="271">
        <f>SUM(D67+E67+F67+J67+N67+O67+P67)+110</f>
        <v>4010</v>
      </c>
      <c r="D67" s="272">
        <v>0</v>
      </c>
      <c r="E67" s="273">
        <v>0</v>
      </c>
      <c r="F67" s="274">
        <f t="shared" si="23"/>
        <v>3900</v>
      </c>
      <c r="G67" s="275">
        <v>3900</v>
      </c>
      <c r="H67" s="275">
        <v>0</v>
      </c>
      <c r="I67" s="273">
        <v>0</v>
      </c>
      <c r="J67" s="272">
        <f t="shared" si="24"/>
        <v>0</v>
      </c>
      <c r="K67" s="276">
        <v>0</v>
      </c>
      <c r="L67" s="275">
        <v>0</v>
      </c>
      <c r="M67" s="273">
        <v>0</v>
      </c>
      <c r="N67" s="277">
        <v>0</v>
      </c>
      <c r="O67" s="275">
        <v>0</v>
      </c>
      <c r="P67" s="273">
        <v>0</v>
      </c>
      <c r="Q67" s="281" t="s">
        <v>426</v>
      </c>
      <c r="T67" s="268"/>
    </row>
    <row r="68" spans="1:20" s="267" customFormat="1" ht="34.5" customHeight="1">
      <c r="A68" s="331"/>
      <c r="B68" s="306" t="s">
        <v>492</v>
      </c>
      <c r="C68" s="271">
        <f>SUM(D68+E68+F68+J68+N68+O68+P68)+0.6</f>
        <v>2000.6</v>
      </c>
      <c r="D68" s="272">
        <v>0</v>
      </c>
      <c r="E68" s="273">
        <v>0</v>
      </c>
      <c r="F68" s="274">
        <f t="shared" si="23"/>
        <v>2000</v>
      </c>
      <c r="G68" s="275">
        <v>2000</v>
      </c>
      <c r="H68" s="275">
        <v>0</v>
      </c>
      <c r="I68" s="273">
        <v>0</v>
      </c>
      <c r="J68" s="272">
        <f t="shared" si="24"/>
        <v>0</v>
      </c>
      <c r="K68" s="276">
        <v>0</v>
      </c>
      <c r="L68" s="275">
        <v>0</v>
      </c>
      <c r="M68" s="273">
        <v>0</v>
      </c>
      <c r="N68" s="277">
        <v>0</v>
      </c>
      <c r="O68" s="275">
        <v>0</v>
      </c>
      <c r="P68" s="273">
        <v>0</v>
      </c>
      <c r="Q68" s="281" t="s">
        <v>426</v>
      </c>
      <c r="T68" s="268"/>
    </row>
    <row r="69" spans="1:20" s="267" customFormat="1" ht="34.5" customHeight="1">
      <c r="A69" s="331"/>
      <c r="B69" s="306" t="s">
        <v>493</v>
      </c>
      <c r="C69" s="271">
        <f>SUM(D69+E69+F69+J69+N69+O69+P69)</f>
        <v>984.09299999999996</v>
      </c>
      <c r="D69" s="272">
        <v>0</v>
      </c>
      <c r="E69" s="273">
        <v>0</v>
      </c>
      <c r="F69" s="274">
        <f t="shared" si="23"/>
        <v>984.09299999999996</v>
      </c>
      <c r="G69" s="275">
        <v>984.09299999999996</v>
      </c>
      <c r="H69" s="275">
        <v>0</v>
      </c>
      <c r="I69" s="273">
        <v>0</v>
      </c>
      <c r="J69" s="272">
        <f t="shared" si="24"/>
        <v>0</v>
      </c>
      <c r="K69" s="276">
        <v>0</v>
      </c>
      <c r="L69" s="275">
        <v>0</v>
      </c>
      <c r="M69" s="273">
        <v>0</v>
      </c>
      <c r="N69" s="277">
        <v>0</v>
      </c>
      <c r="O69" s="275">
        <v>0</v>
      </c>
      <c r="P69" s="273">
        <v>0</v>
      </c>
      <c r="Q69" s="281" t="s">
        <v>436</v>
      </c>
      <c r="T69" s="268"/>
    </row>
    <row r="70" spans="1:20" s="267" customFormat="1" ht="34.5" customHeight="1">
      <c r="A70" s="331"/>
      <c r="B70" s="306" t="s">
        <v>494</v>
      </c>
      <c r="C70" s="271">
        <f>SUM(D70+E70+F70+J70+N70+O70+P70)+385.7</f>
        <v>1545.7</v>
      </c>
      <c r="D70" s="272">
        <v>0</v>
      </c>
      <c r="E70" s="273">
        <v>0</v>
      </c>
      <c r="F70" s="274">
        <f t="shared" si="23"/>
        <v>1160</v>
      </c>
      <c r="G70" s="275">
        <v>1160</v>
      </c>
      <c r="H70" s="275">
        <v>0</v>
      </c>
      <c r="I70" s="273">
        <v>0</v>
      </c>
      <c r="J70" s="272">
        <f t="shared" si="24"/>
        <v>0</v>
      </c>
      <c r="K70" s="276">
        <v>0</v>
      </c>
      <c r="L70" s="275">
        <v>0</v>
      </c>
      <c r="M70" s="273">
        <v>0</v>
      </c>
      <c r="N70" s="277">
        <v>0</v>
      </c>
      <c r="O70" s="275">
        <v>0</v>
      </c>
      <c r="P70" s="273">
        <v>0</v>
      </c>
      <c r="Q70" s="281" t="s">
        <v>426</v>
      </c>
      <c r="T70" s="268"/>
    </row>
    <row r="71" spans="1:20" s="267" customFormat="1" ht="34.5" customHeight="1">
      <c r="A71" s="331"/>
      <c r="B71" s="306" t="s">
        <v>495</v>
      </c>
      <c r="C71" s="271">
        <f>SUM(D71+E71+F71+J71+N71+O71+P71)+109.6</f>
        <v>1109.5999999999999</v>
      </c>
      <c r="D71" s="272">
        <v>0</v>
      </c>
      <c r="E71" s="273">
        <v>0</v>
      </c>
      <c r="F71" s="274">
        <f t="shared" si="23"/>
        <v>1000</v>
      </c>
      <c r="G71" s="275">
        <v>1000</v>
      </c>
      <c r="H71" s="275">
        <v>0</v>
      </c>
      <c r="I71" s="273">
        <v>0</v>
      </c>
      <c r="J71" s="272">
        <f t="shared" si="24"/>
        <v>0</v>
      </c>
      <c r="K71" s="276">
        <v>0</v>
      </c>
      <c r="L71" s="275">
        <v>0</v>
      </c>
      <c r="M71" s="273">
        <v>0</v>
      </c>
      <c r="N71" s="277">
        <v>0</v>
      </c>
      <c r="O71" s="275">
        <v>0</v>
      </c>
      <c r="P71" s="273">
        <v>0</v>
      </c>
      <c r="Q71" s="281" t="s">
        <v>426</v>
      </c>
      <c r="T71" s="268"/>
    </row>
    <row r="72" spans="1:20" s="267" customFormat="1" ht="34.5" customHeight="1">
      <c r="A72" s="331"/>
      <c r="B72" s="306" t="s">
        <v>496</v>
      </c>
      <c r="C72" s="271">
        <f>SUM(D72+E72+F72+J72+N72+O72+P72)+690.7</f>
        <v>1690.7</v>
      </c>
      <c r="D72" s="272">
        <v>0</v>
      </c>
      <c r="E72" s="273">
        <v>0</v>
      </c>
      <c r="F72" s="274">
        <f t="shared" si="23"/>
        <v>1000</v>
      </c>
      <c r="G72" s="275">
        <v>1000</v>
      </c>
      <c r="H72" s="275">
        <v>0</v>
      </c>
      <c r="I72" s="273">
        <v>0</v>
      </c>
      <c r="J72" s="272">
        <f t="shared" si="24"/>
        <v>0</v>
      </c>
      <c r="K72" s="276">
        <v>0</v>
      </c>
      <c r="L72" s="275">
        <v>0</v>
      </c>
      <c r="M72" s="273">
        <v>0</v>
      </c>
      <c r="N72" s="277">
        <v>0</v>
      </c>
      <c r="O72" s="275">
        <v>0</v>
      </c>
      <c r="P72" s="273">
        <v>0</v>
      </c>
      <c r="Q72" s="281" t="s">
        <v>426</v>
      </c>
      <c r="T72" s="268"/>
    </row>
    <row r="73" spans="1:20" s="267" customFormat="1" ht="34.5" customHeight="1">
      <c r="A73" s="331"/>
      <c r="B73" s="306" t="s">
        <v>497</v>
      </c>
      <c r="C73" s="271">
        <f>SUM(D73+E73+F73+J73+N73+O73+P73)+24.7</f>
        <v>1676.7318600000001</v>
      </c>
      <c r="D73" s="272">
        <v>0</v>
      </c>
      <c r="E73" s="273">
        <v>0</v>
      </c>
      <c r="F73" s="274">
        <f t="shared" si="23"/>
        <v>1652.0318600000001</v>
      </c>
      <c r="G73" s="275">
        <v>1652.0318600000001</v>
      </c>
      <c r="H73" s="275">
        <v>0</v>
      </c>
      <c r="I73" s="273">
        <v>0</v>
      </c>
      <c r="J73" s="272">
        <f t="shared" si="24"/>
        <v>0</v>
      </c>
      <c r="K73" s="276">
        <v>0</v>
      </c>
      <c r="L73" s="275">
        <v>0</v>
      </c>
      <c r="M73" s="273">
        <v>0</v>
      </c>
      <c r="N73" s="277">
        <v>0</v>
      </c>
      <c r="O73" s="275">
        <v>0</v>
      </c>
      <c r="P73" s="273">
        <v>0</v>
      </c>
      <c r="Q73" s="281" t="s">
        <v>426</v>
      </c>
      <c r="T73" s="268"/>
    </row>
    <row r="74" spans="1:20" s="267" customFormat="1" ht="34.5" customHeight="1">
      <c r="A74" s="331"/>
      <c r="B74" s="306" t="s">
        <v>498</v>
      </c>
      <c r="C74" s="271">
        <f>SUM(D74+E74+F74+J74+N74+O74+P74)</f>
        <v>458</v>
      </c>
      <c r="D74" s="272">
        <v>0</v>
      </c>
      <c r="E74" s="273">
        <v>0</v>
      </c>
      <c r="F74" s="274">
        <f t="shared" si="23"/>
        <v>458</v>
      </c>
      <c r="G74" s="275">
        <v>458</v>
      </c>
      <c r="H74" s="275">
        <v>0</v>
      </c>
      <c r="I74" s="273">
        <v>0</v>
      </c>
      <c r="J74" s="272">
        <f t="shared" si="24"/>
        <v>0</v>
      </c>
      <c r="K74" s="276">
        <v>0</v>
      </c>
      <c r="L74" s="275">
        <v>0</v>
      </c>
      <c r="M74" s="273">
        <v>0</v>
      </c>
      <c r="N74" s="277">
        <v>0</v>
      </c>
      <c r="O74" s="275">
        <v>0</v>
      </c>
      <c r="P74" s="273">
        <v>0</v>
      </c>
      <c r="Q74" s="281" t="s">
        <v>436</v>
      </c>
      <c r="T74" s="268"/>
    </row>
    <row r="75" spans="1:20" s="267" customFormat="1" ht="24" customHeight="1">
      <c r="A75" s="293"/>
      <c r="B75" s="306" t="s">
        <v>499</v>
      </c>
      <c r="C75" s="271">
        <f>SUM(D75+E75+F75+J75+N75+O75+P75)</f>
        <v>300</v>
      </c>
      <c r="D75" s="272">
        <v>0</v>
      </c>
      <c r="E75" s="273">
        <v>0</v>
      </c>
      <c r="F75" s="274">
        <f t="shared" si="23"/>
        <v>300</v>
      </c>
      <c r="G75" s="275">
        <v>300</v>
      </c>
      <c r="H75" s="275">
        <v>0</v>
      </c>
      <c r="I75" s="273">
        <v>0</v>
      </c>
      <c r="J75" s="272">
        <f t="shared" si="24"/>
        <v>0</v>
      </c>
      <c r="K75" s="276">
        <v>0</v>
      </c>
      <c r="L75" s="275">
        <v>0</v>
      </c>
      <c r="M75" s="273">
        <v>0</v>
      </c>
      <c r="N75" s="277">
        <v>0</v>
      </c>
      <c r="O75" s="275">
        <v>0</v>
      </c>
      <c r="P75" s="273">
        <v>0</v>
      </c>
      <c r="Q75" s="281" t="s">
        <v>432</v>
      </c>
      <c r="T75" s="268"/>
    </row>
    <row r="76" spans="1:20" s="267" customFormat="1" ht="34.5" customHeight="1">
      <c r="A76" s="331"/>
      <c r="B76" s="306" t="s">
        <v>500</v>
      </c>
      <c r="C76" s="271">
        <f>SUM(D76+E76+F76+J76+N76+O76+P76)+122</f>
        <v>622</v>
      </c>
      <c r="D76" s="272">
        <v>0</v>
      </c>
      <c r="E76" s="273">
        <v>0</v>
      </c>
      <c r="F76" s="274">
        <f t="shared" si="23"/>
        <v>500</v>
      </c>
      <c r="G76" s="275">
        <v>500</v>
      </c>
      <c r="H76" s="275">
        <v>0</v>
      </c>
      <c r="I76" s="273">
        <v>0</v>
      </c>
      <c r="J76" s="272">
        <f t="shared" si="24"/>
        <v>0</v>
      </c>
      <c r="K76" s="276">
        <v>0</v>
      </c>
      <c r="L76" s="275">
        <v>0</v>
      </c>
      <c r="M76" s="273">
        <v>0</v>
      </c>
      <c r="N76" s="277">
        <v>0</v>
      </c>
      <c r="O76" s="275">
        <v>0</v>
      </c>
      <c r="P76" s="273">
        <v>0</v>
      </c>
      <c r="Q76" s="281" t="s">
        <v>426</v>
      </c>
      <c r="T76" s="268"/>
    </row>
    <row r="77" spans="1:20" s="267" customFormat="1" ht="34.5" customHeight="1">
      <c r="A77" s="331"/>
      <c r="B77" s="306" t="s">
        <v>501</v>
      </c>
      <c r="C77" s="271">
        <f>SUM(D77+E77+F77+J77+N77+O77+P77)</f>
        <v>1376.9811199999999</v>
      </c>
      <c r="D77" s="272">
        <v>0</v>
      </c>
      <c r="E77" s="273">
        <v>0</v>
      </c>
      <c r="F77" s="274">
        <f t="shared" si="23"/>
        <v>1376.9811199999999</v>
      </c>
      <c r="G77" s="275">
        <v>1376.9811199999999</v>
      </c>
      <c r="H77" s="275">
        <v>0</v>
      </c>
      <c r="I77" s="273">
        <v>0</v>
      </c>
      <c r="J77" s="272">
        <f t="shared" si="24"/>
        <v>0</v>
      </c>
      <c r="K77" s="276">
        <v>0</v>
      </c>
      <c r="L77" s="275">
        <v>0</v>
      </c>
      <c r="M77" s="273">
        <v>0</v>
      </c>
      <c r="N77" s="277">
        <v>0</v>
      </c>
      <c r="O77" s="275">
        <v>0</v>
      </c>
      <c r="P77" s="273">
        <v>0</v>
      </c>
      <c r="Q77" s="281" t="s">
        <v>432</v>
      </c>
      <c r="T77" s="268"/>
    </row>
    <row r="78" spans="1:20" s="267" customFormat="1" ht="34.5" customHeight="1">
      <c r="A78" s="331"/>
      <c r="B78" s="306" t="s">
        <v>502</v>
      </c>
      <c r="C78" s="271">
        <f>SUM(D78+E78+F78+J78+N78+O78+P78)</f>
        <v>1469.5046199999999</v>
      </c>
      <c r="D78" s="272">
        <v>0</v>
      </c>
      <c r="E78" s="273">
        <v>0</v>
      </c>
      <c r="F78" s="274">
        <f t="shared" si="23"/>
        <v>1469.5046199999999</v>
      </c>
      <c r="G78" s="275">
        <v>1469.5046199999999</v>
      </c>
      <c r="H78" s="275">
        <v>0</v>
      </c>
      <c r="I78" s="273">
        <v>0</v>
      </c>
      <c r="J78" s="272">
        <f t="shared" si="24"/>
        <v>0</v>
      </c>
      <c r="K78" s="276">
        <v>0</v>
      </c>
      <c r="L78" s="275">
        <v>0</v>
      </c>
      <c r="M78" s="273">
        <v>0</v>
      </c>
      <c r="N78" s="277">
        <v>0</v>
      </c>
      <c r="O78" s="275">
        <v>0</v>
      </c>
      <c r="P78" s="273">
        <v>0</v>
      </c>
      <c r="Q78" s="281" t="s">
        <v>432</v>
      </c>
      <c r="T78" s="268"/>
    </row>
    <row r="79" spans="1:20" s="267" customFormat="1" ht="45" customHeight="1">
      <c r="A79" s="331"/>
      <c r="B79" s="306" t="s">
        <v>503</v>
      </c>
      <c r="C79" s="271">
        <f>SUM(D79+E79+F79+J79+N79+O79+P79)</f>
        <v>1899.75846</v>
      </c>
      <c r="D79" s="272">
        <v>0</v>
      </c>
      <c r="E79" s="273">
        <v>0</v>
      </c>
      <c r="F79" s="274">
        <f t="shared" si="23"/>
        <v>1899.75846</v>
      </c>
      <c r="G79" s="275">
        <v>1899.75846</v>
      </c>
      <c r="H79" s="275">
        <v>0</v>
      </c>
      <c r="I79" s="273">
        <v>0</v>
      </c>
      <c r="J79" s="272">
        <f t="shared" si="24"/>
        <v>0</v>
      </c>
      <c r="K79" s="276">
        <v>0</v>
      </c>
      <c r="L79" s="275">
        <v>0</v>
      </c>
      <c r="M79" s="273">
        <v>0</v>
      </c>
      <c r="N79" s="277">
        <v>0</v>
      </c>
      <c r="O79" s="275">
        <v>0</v>
      </c>
      <c r="P79" s="273">
        <v>0</v>
      </c>
      <c r="Q79" s="281" t="s">
        <v>432</v>
      </c>
      <c r="T79" s="268"/>
    </row>
    <row r="80" spans="1:20" s="267" customFormat="1" ht="34.5" customHeight="1">
      <c r="A80" s="331"/>
      <c r="B80" s="306" t="s">
        <v>504</v>
      </c>
      <c r="C80" s="271">
        <f>SUM(D80+E80+F80+J80+N80+O80+P80)+38.3</f>
        <v>2538.3000000000002</v>
      </c>
      <c r="D80" s="272">
        <v>0</v>
      </c>
      <c r="E80" s="273">
        <v>0</v>
      </c>
      <c r="F80" s="274">
        <f t="shared" si="23"/>
        <v>2500</v>
      </c>
      <c r="G80" s="275">
        <v>2500</v>
      </c>
      <c r="H80" s="275">
        <v>0</v>
      </c>
      <c r="I80" s="273">
        <v>0</v>
      </c>
      <c r="J80" s="272">
        <f t="shared" si="24"/>
        <v>0</v>
      </c>
      <c r="K80" s="276">
        <v>0</v>
      </c>
      <c r="L80" s="275">
        <v>0</v>
      </c>
      <c r="M80" s="273">
        <v>0</v>
      </c>
      <c r="N80" s="277">
        <v>0</v>
      </c>
      <c r="O80" s="275">
        <v>0</v>
      </c>
      <c r="P80" s="273">
        <v>0</v>
      </c>
      <c r="Q80" s="281" t="s">
        <v>426</v>
      </c>
      <c r="T80" s="268"/>
    </row>
    <row r="81" spans="1:20" s="267" customFormat="1" ht="24" customHeight="1">
      <c r="A81" s="331"/>
      <c r="B81" s="306" t="s">
        <v>505</v>
      </c>
      <c r="C81" s="271">
        <f>SUM(D81+E81+F81+J81+N81+O81+P81)</f>
        <v>4355.5060000000003</v>
      </c>
      <c r="D81" s="272">
        <v>0</v>
      </c>
      <c r="E81" s="273">
        <v>0</v>
      </c>
      <c r="F81" s="274">
        <f t="shared" si="23"/>
        <v>4355.5060000000003</v>
      </c>
      <c r="G81" s="275">
        <v>4355.5060000000003</v>
      </c>
      <c r="H81" s="275">
        <v>0</v>
      </c>
      <c r="I81" s="273">
        <v>0</v>
      </c>
      <c r="J81" s="272">
        <f t="shared" si="24"/>
        <v>0</v>
      </c>
      <c r="K81" s="276">
        <v>0</v>
      </c>
      <c r="L81" s="275">
        <v>0</v>
      </c>
      <c r="M81" s="273">
        <v>0</v>
      </c>
      <c r="N81" s="277">
        <v>0</v>
      </c>
      <c r="O81" s="275">
        <v>0</v>
      </c>
      <c r="P81" s="273">
        <v>0</v>
      </c>
      <c r="Q81" s="281" t="s">
        <v>432</v>
      </c>
      <c r="T81" s="268"/>
    </row>
    <row r="82" spans="1:20" s="267" customFormat="1" ht="34.5" customHeight="1">
      <c r="A82" s="331"/>
      <c r="B82" s="306" t="s">
        <v>506</v>
      </c>
      <c r="C82" s="271">
        <f>SUM(D82+E82+F82+J82+N82+O82+P82)+284.8</f>
        <v>1634.8</v>
      </c>
      <c r="D82" s="272">
        <v>0</v>
      </c>
      <c r="E82" s="273">
        <v>0</v>
      </c>
      <c r="F82" s="274">
        <f t="shared" si="23"/>
        <v>1350</v>
      </c>
      <c r="G82" s="275">
        <v>1350</v>
      </c>
      <c r="H82" s="275">
        <v>0</v>
      </c>
      <c r="I82" s="273">
        <v>0</v>
      </c>
      <c r="J82" s="272">
        <f t="shared" si="24"/>
        <v>0</v>
      </c>
      <c r="K82" s="276">
        <v>0</v>
      </c>
      <c r="L82" s="275">
        <v>0</v>
      </c>
      <c r="M82" s="273">
        <v>0</v>
      </c>
      <c r="N82" s="277">
        <v>0</v>
      </c>
      <c r="O82" s="275">
        <v>0</v>
      </c>
      <c r="P82" s="273">
        <v>0</v>
      </c>
      <c r="Q82" s="281" t="s">
        <v>426</v>
      </c>
      <c r="T82" s="268"/>
    </row>
    <row r="83" spans="1:20" s="267" customFormat="1" ht="34.5" customHeight="1">
      <c r="A83" s="331"/>
      <c r="B83" s="306" t="s">
        <v>507</v>
      </c>
      <c r="C83" s="271">
        <f>SUM(D83+E83+F83+J83+N83+O83+P83)+137.7</f>
        <v>1137.7</v>
      </c>
      <c r="D83" s="272">
        <v>0</v>
      </c>
      <c r="E83" s="273">
        <v>0</v>
      </c>
      <c r="F83" s="274">
        <f t="shared" si="23"/>
        <v>1000</v>
      </c>
      <c r="G83" s="275">
        <v>1000</v>
      </c>
      <c r="H83" s="275">
        <v>0</v>
      </c>
      <c r="I83" s="273">
        <v>0</v>
      </c>
      <c r="J83" s="272">
        <f t="shared" si="24"/>
        <v>0</v>
      </c>
      <c r="K83" s="276">
        <v>0</v>
      </c>
      <c r="L83" s="275">
        <v>0</v>
      </c>
      <c r="M83" s="273">
        <v>0</v>
      </c>
      <c r="N83" s="277">
        <v>0</v>
      </c>
      <c r="O83" s="275">
        <v>0</v>
      </c>
      <c r="P83" s="273">
        <v>0</v>
      </c>
      <c r="Q83" s="281" t="s">
        <v>426</v>
      </c>
      <c r="T83" s="268"/>
    </row>
    <row r="84" spans="1:20" s="267" customFormat="1" ht="24" customHeight="1">
      <c r="A84" s="331"/>
      <c r="B84" s="306" t="s">
        <v>508</v>
      </c>
      <c r="C84" s="271">
        <f>SUM(D84+E84+F84+J84+N84+O84+P84)</f>
        <v>401.858</v>
      </c>
      <c r="D84" s="272">
        <v>0</v>
      </c>
      <c r="E84" s="273">
        <v>0</v>
      </c>
      <c r="F84" s="274">
        <f t="shared" si="23"/>
        <v>401.858</v>
      </c>
      <c r="G84" s="275">
        <v>401.858</v>
      </c>
      <c r="H84" s="275">
        <v>0</v>
      </c>
      <c r="I84" s="273">
        <v>0</v>
      </c>
      <c r="J84" s="272">
        <f t="shared" si="24"/>
        <v>0</v>
      </c>
      <c r="K84" s="276">
        <v>0</v>
      </c>
      <c r="L84" s="275">
        <v>0</v>
      </c>
      <c r="M84" s="273">
        <v>0</v>
      </c>
      <c r="N84" s="277">
        <v>0</v>
      </c>
      <c r="O84" s="275">
        <v>0</v>
      </c>
      <c r="P84" s="273">
        <v>0</v>
      </c>
      <c r="Q84" s="281" t="s">
        <v>436</v>
      </c>
      <c r="T84" s="268"/>
    </row>
    <row r="85" spans="1:20" s="267" customFormat="1" ht="24" customHeight="1">
      <c r="A85" s="331"/>
      <c r="B85" s="306" t="s">
        <v>509</v>
      </c>
      <c r="C85" s="271">
        <f>SUM(D85+E85+F85+J85+N85+O85+P85)</f>
        <v>386.68</v>
      </c>
      <c r="D85" s="272">
        <v>0</v>
      </c>
      <c r="E85" s="273">
        <v>0</v>
      </c>
      <c r="F85" s="274">
        <f t="shared" si="23"/>
        <v>386.68</v>
      </c>
      <c r="G85" s="275">
        <v>386.68</v>
      </c>
      <c r="H85" s="275">
        <v>0</v>
      </c>
      <c r="I85" s="273">
        <v>0</v>
      </c>
      <c r="J85" s="272">
        <f t="shared" si="24"/>
        <v>0</v>
      </c>
      <c r="K85" s="276">
        <v>0</v>
      </c>
      <c r="L85" s="275">
        <v>0</v>
      </c>
      <c r="M85" s="273">
        <v>0</v>
      </c>
      <c r="N85" s="277">
        <v>0</v>
      </c>
      <c r="O85" s="275">
        <v>0</v>
      </c>
      <c r="P85" s="273">
        <v>0</v>
      </c>
      <c r="Q85" s="281" t="s">
        <v>436</v>
      </c>
      <c r="T85" s="268"/>
    </row>
    <row r="86" spans="1:20" s="267" customFormat="1" ht="24" customHeight="1">
      <c r="A86" s="331"/>
      <c r="B86" s="306" t="s">
        <v>510</v>
      </c>
      <c r="C86" s="271">
        <f>SUM(D86+E86+F86+J86+N86+O86+P86)</f>
        <v>1924.8979999999999</v>
      </c>
      <c r="D86" s="272">
        <v>0</v>
      </c>
      <c r="E86" s="273">
        <v>0</v>
      </c>
      <c r="F86" s="274">
        <f t="shared" si="23"/>
        <v>1924.8979999999999</v>
      </c>
      <c r="G86" s="275">
        <v>1924.8979999999999</v>
      </c>
      <c r="H86" s="275">
        <v>0</v>
      </c>
      <c r="I86" s="273">
        <v>0</v>
      </c>
      <c r="J86" s="272">
        <f t="shared" si="24"/>
        <v>0</v>
      </c>
      <c r="K86" s="276">
        <v>0</v>
      </c>
      <c r="L86" s="275">
        <v>0</v>
      </c>
      <c r="M86" s="273">
        <v>0</v>
      </c>
      <c r="N86" s="277">
        <v>0</v>
      </c>
      <c r="O86" s="275">
        <v>0</v>
      </c>
      <c r="P86" s="273">
        <v>0</v>
      </c>
      <c r="Q86" s="281" t="s">
        <v>436</v>
      </c>
      <c r="T86" s="268"/>
    </row>
    <row r="87" spans="1:20" s="267" customFormat="1" ht="34.5" customHeight="1">
      <c r="A87" s="331"/>
      <c r="B87" s="306" t="s">
        <v>511</v>
      </c>
      <c r="C87" s="271">
        <f>SUM(D87+E87+F87+J87+N87+O87+P87)+99.7</f>
        <v>3813.7</v>
      </c>
      <c r="D87" s="272">
        <v>0</v>
      </c>
      <c r="E87" s="273">
        <v>0</v>
      </c>
      <c r="F87" s="274">
        <f t="shared" si="23"/>
        <v>3714</v>
      </c>
      <c r="G87" s="275">
        <v>3714</v>
      </c>
      <c r="H87" s="275">
        <v>0</v>
      </c>
      <c r="I87" s="273">
        <v>0</v>
      </c>
      <c r="J87" s="272">
        <f t="shared" si="24"/>
        <v>0</v>
      </c>
      <c r="K87" s="276">
        <v>0</v>
      </c>
      <c r="L87" s="275">
        <v>0</v>
      </c>
      <c r="M87" s="273">
        <v>0</v>
      </c>
      <c r="N87" s="277">
        <v>0</v>
      </c>
      <c r="O87" s="275">
        <v>0</v>
      </c>
      <c r="P87" s="273">
        <v>0</v>
      </c>
      <c r="Q87" s="281" t="s">
        <v>426</v>
      </c>
      <c r="T87" s="268"/>
    </row>
    <row r="88" spans="1:20" s="267" customFormat="1" ht="34.5" customHeight="1">
      <c r="A88" s="331"/>
      <c r="B88" s="306" t="s">
        <v>512</v>
      </c>
      <c r="C88" s="271">
        <f>SUM(D88+E88+F88+J88+N88+O88+P88)+300</f>
        <v>2237.7694099999999</v>
      </c>
      <c r="D88" s="272">
        <v>0</v>
      </c>
      <c r="E88" s="273">
        <v>0</v>
      </c>
      <c r="F88" s="274">
        <f t="shared" si="23"/>
        <v>1937.7694100000001</v>
      </c>
      <c r="G88" s="275">
        <v>1937.7694100000001</v>
      </c>
      <c r="H88" s="275">
        <v>0</v>
      </c>
      <c r="I88" s="273">
        <v>0</v>
      </c>
      <c r="J88" s="272">
        <f t="shared" si="24"/>
        <v>0</v>
      </c>
      <c r="K88" s="276">
        <v>0</v>
      </c>
      <c r="L88" s="275">
        <v>0</v>
      </c>
      <c r="M88" s="273">
        <v>0</v>
      </c>
      <c r="N88" s="277">
        <v>0</v>
      </c>
      <c r="O88" s="275">
        <v>0</v>
      </c>
      <c r="P88" s="273">
        <v>0</v>
      </c>
      <c r="Q88" s="281" t="s">
        <v>426</v>
      </c>
      <c r="T88" s="268"/>
    </row>
    <row r="89" spans="1:20" s="267" customFormat="1" ht="34.5" customHeight="1">
      <c r="A89" s="331"/>
      <c r="B89" s="306" t="s">
        <v>513</v>
      </c>
      <c r="C89" s="271">
        <f>SUM(D89+E89+F89+J89+N89+O89+P89)+200</f>
        <v>1196.393</v>
      </c>
      <c r="D89" s="272">
        <v>0</v>
      </c>
      <c r="E89" s="273">
        <v>0</v>
      </c>
      <c r="F89" s="274">
        <f t="shared" si="23"/>
        <v>996.39300000000003</v>
      </c>
      <c r="G89" s="275">
        <v>996.39300000000003</v>
      </c>
      <c r="H89" s="275">
        <v>0</v>
      </c>
      <c r="I89" s="273">
        <v>0</v>
      </c>
      <c r="J89" s="272">
        <f t="shared" si="24"/>
        <v>0</v>
      </c>
      <c r="K89" s="276">
        <v>0</v>
      </c>
      <c r="L89" s="275">
        <v>0</v>
      </c>
      <c r="M89" s="273">
        <v>0</v>
      </c>
      <c r="N89" s="277">
        <v>0</v>
      </c>
      <c r="O89" s="275">
        <v>0</v>
      </c>
      <c r="P89" s="273">
        <v>0</v>
      </c>
      <c r="Q89" s="281" t="s">
        <v>426</v>
      </c>
      <c r="T89" s="268"/>
    </row>
    <row r="90" spans="1:20" s="267" customFormat="1" ht="34.5" customHeight="1">
      <c r="A90" s="331"/>
      <c r="B90" s="306" t="s">
        <v>514</v>
      </c>
      <c r="C90" s="271">
        <f>SUM(D90+E90+F90+J90+N90+O90+P90)+99</f>
        <v>3232</v>
      </c>
      <c r="D90" s="272">
        <v>0</v>
      </c>
      <c r="E90" s="273">
        <v>0</v>
      </c>
      <c r="F90" s="274">
        <f t="shared" si="23"/>
        <v>3133</v>
      </c>
      <c r="G90" s="275">
        <v>3133</v>
      </c>
      <c r="H90" s="275">
        <v>0</v>
      </c>
      <c r="I90" s="273">
        <v>0</v>
      </c>
      <c r="J90" s="272">
        <f t="shared" si="24"/>
        <v>0</v>
      </c>
      <c r="K90" s="276">
        <v>0</v>
      </c>
      <c r="L90" s="275">
        <v>0</v>
      </c>
      <c r="M90" s="273">
        <v>0</v>
      </c>
      <c r="N90" s="277">
        <v>0</v>
      </c>
      <c r="O90" s="275">
        <v>0</v>
      </c>
      <c r="P90" s="273">
        <v>0</v>
      </c>
      <c r="Q90" s="281" t="s">
        <v>426</v>
      </c>
      <c r="T90" s="268"/>
    </row>
    <row r="91" spans="1:20" s="267" customFormat="1" ht="34.5" customHeight="1">
      <c r="A91" s="331"/>
      <c r="B91" s="306" t="s">
        <v>515</v>
      </c>
      <c r="C91" s="271">
        <f>SUM(D91+E91+F91+J91+N91+O91+P91)</f>
        <v>799.5</v>
      </c>
      <c r="D91" s="272">
        <v>0</v>
      </c>
      <c r="E91" s="273">
        <v>0</v>
      </c>
      <c r="F91" s="274">
        <f t="shared" si="23"/>
        <v>799.5</v>
      </c>
      <c r="G91" s="275">
        <v>799.5</v>
      </c>
      <c r="H91" s="275">
        <v>0</v>
      </c>
      <c r="I91" s="273">
        <v>0</v>
      </c>
      <c r="J91" s="272">
        <f t="shared" si="24"/>
        <v>0</v>
      </c>
      <c r="K91" s="276">
        <v>0</v>
      </c>
      <c r="L91" s="275">
        <v>0</v>
      </c>
      <c r="M91" s="273">
        <v>0</v>
      </c>
      <c r="N91" s="277">
        <v>0</v>
      </c>
      <c r="O91" s="275">
        <v>0</v>
      </c>
      <c r="P91" s="273">
        <v>0</v>
      </c>
      <c r="Q91" s="281" t="s">
        <v>436</v>
      </c>
      <c r="T91" s="268"/>
    </row>
    <row r="92" spans="1:20" s="267" customFormat="1" ht="34.5" customHeight="1">
      <c r="A92" s="331"/>
      <c r="B92" s="306" t="s">
        <v>516</v>
      </c>
      <c r="C92" s="271">
        <f>SUM(D92+E92+F92+J92+N92+O92+P92)+76.5</f>
        <v>2176.5</v>
      </c>
      <c r="D92" s="272">
        <v>0</v>
      </c>
      <c r="E92" s="273">
        <v>0</v>
      </c>
      <c r="F92" s="274">
        <f t="shared" si="23"/>
        <v>2100</v>
      </c>
      <c r="G92" s="275">
        <v>2100</v>
      </c>
      <c r="H92" s="275">
        <v>0</v>
      </c>
      <c r="I92" s="273">
        <v>0</v>
      </c>
      <c r="J92" s="272">
        <f t="shared" si="24"/>
        <v>0</v>
      </c>
      <c r="K92" s="276">
        <v>0</v>
      </c>
      <c r="L92" s="275">
        <v>0</v>
      </c>
      <c r="M92" s="273">
        <v>0</v>
      </c>
      <c r="N92" s="277">
        <v>0</v>
      </c>
      <c r="O92" s="275">
        <v>0</v>
      </c>
      <c r="P92" s="273">
        <v>0</v>
      </c>
      <c r="Q92" s="281" t="s">
        <v>426</v>
      </c>
      <c r="T92" s="268"/>
    </row>
    <row r="93" spans="1:20" s="267" customFormat="1" ht="34.5" customHeight="1">
      <c r="A93" s="331"/>
      <c r="B93" s="306" t="s">
        <v>517</v>
      </c>
      <c r="C93" s="271">
        <f>SUM(D93+E93+F93+J93+N93+O93+P93)</f>
        <v>3372.7649799999999</v>
      </c>
      <c r="D93" s="272">
        <v>0</v>
      </c>
      <c r="E93" s="273">
        <v>0</v>
      </c>
      <c r="F93" s="274">
        <f t="shared" si="23"/>
        <v>3372.7649799999999</v>
      </c>
      <c r="G93" s="275">
        <v>3372.7649799999999</v>
      </c>
      <c r="H93" s="275">
        <v>0</v>
      </c>
      <c r="I93" s="273">
        <v>0</v>
      </c>
      <c r="J93" s="272">
        <f t="shared" si="24"/>
        <v>0</v>
      </c>
      <c r="K93" s="276">
        <v>0</v>
      </c>
      <c r="L93" s="275">
        <v>0</v>
      </c>
      <c r="M93" s="273">
        <v>0</v>
      </c>
      <c r="N93" s="277">
        <v>0</v>
      </c>
      <c r="O93" s="275">
        <v>0</v>
      </c>
      <c r="P93" s="273">
        <v>0</v>
      </c>
      <c r="Q93" s="281" t="s">
        <v>436</v>
      </c>
      <c r="T93" s="268"/>
    </row>
    <row r="94" spans="1:20" s="267" customFormat="1" ht="24" customHeight="1">
      <c r="A94" s="331"/>
      <c r="B94" s="306" t="s">
        <v>518</v>
      </c>
      <c r="C94" s="271">
        <f>SUM(D94+E94+F94+J94+N94+O94+P94)</f>
        <v>220</v>
      </c>
      <c r="D94" s="272">
        <v>0</v>
      </c>
      <c r="E94" s="273">
        <v>0</v>
      </c>
      <c r="F94" s="274">
        <f t="shared" si="23"/>
        <v>220</v>
      </c>
      <c r="G94" s="275">
        <v>220</v>
      </c>
      <c r="H94" s="275">
        <v>0</v>
      </c>
      <c r="I94" s="273">
        <v>0</v>
      </c>
      <c r="J94" s="272">
        <f t="shared" si="24"/>
        <v>0</v>
      </c>
      <c r="K94" s="276">
        <v>0</v>
      </c>
      <c r="L94" s="275">
        <v>0</v>
      </c>
      <c r="M94" s="273">
        <v>0</v>
      </c>
      <c r="N94" s="277">
        <v>0</v>
      </c>
      <c r="O94" s="275">
        <v>0</v>
      </c>
      <c r="P94" s="273">
        <v>0</v>
      </c>
      <c r="Q94" s="281" t="s">
        <v>432</v>
      </c>
      <c r="T94" s="268"/>
    </row>
    <row r="95" spans="1:20" s="267" customFormat="1" ht="34.5" customHeight="1">
      <c r="A95" s="293"/>
      <c r="B95" s="306" t="s">
        <v>519</v>
      </c>
      <c r="C95" s="271">
        <f>SUM(D95+E95+F95+J95+N95+O95+P95)+91</f>
        <v>191</v>
      </c>
      <c r="D95" s="272">
        <v>0</v>
      </c>
      <c r="E95" s="273">
        <v>0</v>
      </c>
      <c r="F95" s="274">
        <f t="shared" si="23"/>
        <v>100</v>
      </c>
      <c r="G95" s="275">
        <v>100</v>
      </c>
      <c r="H95" s="275">
        <v>0</v>
      </c>
      <c r="I95" s="273">
        <v>0</v>
      </c>
      <c r="J95" s="272">
        <f t="shared" si="24"/>
        <v>0</v>
      </c>
      <c r="K95" s="276">
        <v>0</v>
      </c>
      <c r="L95" s="275">
        <v>0</v>
      </c>
      <c r="M95" s="273">
        <v>0</v>
      </c>
      <c r="N95" s="277">
        <v>0</v>
      </c>
      <c r="O95" s="275">
        <v>0</v>
      </c>
      <c r="P95" s="273">
        <v>0</v>
      </c>
      <c r="Q95" s="281" t="s">
        <v>426</v>
      </c>
      <c r="T95" s="268"/>
    </row>
    <row r="96" spans="1:20" s="267" customFormat="1" ht="34.5" customHeight="1">
      <c r="A96" s="331"/>
      <c r="B96" s="306" t="s">
        <v>520</v>
      </c>
      <c r="C96" s="271">
        <f>SUM(D96+E96+F96+J96+N96+O96+P96)+237.6</f>
        <v>1737.6</v>
      </c>
      <c r="D96" s="272">
        <v>0</v>
      </c>
      <c r="E96" s="273">
        <v>0</v>
      </c>
      <c r="F96" s="274">
        <f t="shared" si="23"/>
        <v>1500</v>
      </c>
      <c r="G96" s="275">
        <v>1500</v>
      </c>
      <c r="H96" s="275">
        <v>0</v>
      </c>
      <c r="I96" s="273">
        <v>0</v>
      </c>
      <c r="J96" s="272">
        <f t="shared" si="24"/>
        <v>0</v>
      </c>
      <c r="K96" s="276">
        <v>0</v>
      </c>
      <c r="L96" s="275">
        <v>0</v>
      </c>
      <c r="M96" s="273">
        <v>0</v>
      </c>
      <c r="N96" s="277">
        <v>0</v>
      </c>
      <c r="O96" s="275">
        <v>0</v>
      </c>
      <c r="P96" s="273">
        <v>0</v>
      </c>
      <c r="Q96" s="281" t="s">
        <v>426</v>
      </c>
      <c r="T96" s="268"/>
    </row>
    <row r="97" spans="1:20" s="267" customFormat="1" ht="34.5" customHeight="1">
      <c r="A97" s="331"/>
      <c r="B97" s="306" t="s">
        <v>521</v>
      </c>
      <c r="C97" s="271">
        <f>SUM(D97+E97+F97+J97+N97+O97+P97)</f>
        <v>1100</v>
      </c>
      <c r="D97" s="272">
        <v>0</v>
      </c>
      <c r="E97" s="273">
        <v>0</v>
      </c>
      <c r="F97" s="274">
        <f t="shared" si="23"/>
        <v>1100</v>
      </c>
      <c r="G97" s="275">
        <v>1100</v>
      </c>
      <c r="H97" s="275">
        <v>0</v>
      </c>
      <c r="I97" s="273">
        <v>0</v>
      </c>
      <c r="J97" s="272">
        <f t="shared" si="24"/>
        <v>0</v>
      </c>
      <c r="K97" s="276">
        <v>0</v>
      </c>
      <c r="L97" s="275">
        <v>0</v>
      </c>
      <c r="M97" s="273">
        <v>0</v>
      </c>
      <c r="N97" s="277">
        <v>0</v>
      </c>
      <c r="O97" s="275">
        <v>0</v>
      </c>
      <c r="P97" s="273">
        <v>0</v>
      </c>
      <c r="Q97" s="281" t="s">
        <v>432</v>
      </c>
      <c r="T97" s="268"/>
    </row>
    <row r="98" spans="1:20" s="267" customFormat="1" ht="34.5" customHeight="1">
      <c r="A98" s="331"/>
      <c r="B98" s="306" t="s">
        <v>522</v>
      </c>
      <c r="C98" s="271">
        <f>SUM(D98+E98+F98+J98+N98+O98+P98)</f>
        <v>157.18995000000001</v>
      </c>
      <c r="D98" s="272">
        <v>0</v>
      </c>
      <c r="E98" s="273">
        <v>0</v>
      </c>
      <c r="F98" s="274">
        <f t="shared" si="23"/>
        <v>157.18995000000001</v>
      </c>
      <c r="G98" s="275">
        <v>157.18995000000001</v>
      </c>
      <c r="H98" s="275">
        <v>0</v>
      </c>
      <c r="I98" s="273">
        <v>0</v>
      </c>
      <c r="J98" s="272">
        <f t="shared" si="24"/>
        <v>0</v>
      </c>
      <c r="K98" s="276">
        <v>0</v>
      </c>
      <c r="L98" s="275">
        <v>0</v>
      </c>
      <c r="M98" s="273">
        <v>0</v>
      </c>
      <c r="N98" s="277">
        <v>0</v>
      </c>
      <c r="O98" s="275">
        <v>0</v>
      </c>
      <c r="P98" s="273">
        <v>0</v>
      </c>
      <c r="Q98" s="281" t="s">
        <v>432</v>
      </c>
      <c r="T98" s="268"/>
    </row>
    <row r="99" spans="1:20" s="267" customFormat="1" ht="34.5" customHeight="1">
      <c r="A99" s="331"/>
      <c r="B99" s="306" t="s">
        <v>523</v>
      </c>
      <c r="C99" s="271">
        <f>SUM(D99+E99+F99+J99+N99+O99+P99)+207.7</f>
        <v>1246.7</v>
      </c>
      <c r="D99" s="272">
        <v>0</v>
      </c>
      <c r="E99" s="273">
        <v>0</v>
      </c>
      <c r="F99" s="274">
        <f t="shared" si="23"/>
        <v>1039</v>
      </c>
      <c r="G99" s="275">
        <v>1039</v>
      </c>
      <c r="H99" s="275">
        <v>0</v>
      </c>
      <c r="I99" s="273">
        <v>0</v>
      </c>
      <c r="J99" s="272">
        <f t="shared" si="24"/>
        <v>0</v>
      </c>
      <c r="K99" s="276">
        <v>0</v>
      </c>
      <c r="L99" s="275">
        <v>0</v>
      </c>
      <c r="M99" s="273">
        <v>0</v>
      </c>
      <c r="N99" s="277">
        <v>0</v>
      </c>
      <c r="O99" s="275">
        <v>0</v>
      </c>
      <c r="P99" s="273">
        <v>0</v>
      </c>
      <c r="Q99" s="281" t="s">
        <v>426</v>
      </c>
      <c r="T99" s="268"/>
    </row>
    <row r="100" spans="1:20" s="267" customFormat="1" ht="34.5" customHeight="1">
      <c r="A100" s="331"/>
      <c r="B100" s="306" t="s">
        <v>524</v>
      </c>
      <c r="C100" s="271">
        <f>SUM(D100+E100+F100+J100+N100+O100+P100)+556.9</f>
        <v>806.9</v>
      </c>
      <c r="D100" s="272">
        <v>0</v>
      </c>
      <c r="E100" s="273">
        <v>0</v>
      </c>
      <c r="F100" s="274">
        <f t="shared" si="23"/>
        <v>250</v>
      </c>
      <c r="G100" s="275">
        <v>250</v>
      </c>
      <c r="H100" s="275">
        <v>0</v>
      </c>
      <c r="I100" s="273">
        <v>0</v>
      </c>
      <c r="J100" s="272">
        <f t="shared" si="24"/>
        <v>0</v>
      </c>
      <c r="K100" s="276">
        <v>0</v>
      </c>
      <c r="L100" s="275">
        <v>0</v>
      </c>
      <c r="M100" s="273">
        <v>0</v>
      </c>
      <c r="N100" s="277">
        <v>0</v>
      </c>
      <c r="O100" s="275">
        <v>0</v>
      </c>
      <c r="P100" s="273">
        <v>0</v>
      </c>
      <c r="Q100" s="281" t="s">
        <v>426</v>
      </c>
      <c r="T100" s="268"/>
    </row>
    <row r="101" spans="1:20" s="267" customFormat="1" ht="45" customHeight="1">
      <c r="A101" s="331"/>
      <c r="B101" s="306" t="s">
        <v>525</v>
      </c>
      <c r="C101" s="271">
        <f>SUM(D101+E101+F101+J101+N101+O101+P101)+22.8</f>
        <v>912.8</v>
      </c>
      <c r="D101" s="272">
        <v>0</v>
      </c>
      <c r="E101" s="273">
        <v>0</v>
      </c>
      <c r="F101" s="274">
        <f t="shared" si="23"/>
        <v>890</v>
      </c>
      <c r="G101" s="275">
        <v>890</v>
      </c>
      <c r="H101" s="275">
        <v>0</v>
      </c>
      <c r="I101" s="273">
        <v>0</v>
      </c>
      <c r="J101" s="272">
        <f t="shared" si="24"/>
        <v>0</v>
      </c>
      <c r="K101" s="276">
        <v>0</v>
      </c>
      <c r="L101" s="275">
        <v>0</v>
      </c>
      <c r="M101" s="273">
        <v>0</v>
      </c>
      <c r="N101" s="277">
        <v>0</v>
      </c>
      <c r="O101" s="275">
        <v>0</v>
      </c>
      <c r="P101" s="273">
        <v>0</v>
      </c>
      <c r="Q101" s="281" t="s">
        <v>426</v>
      </c>
      <c r="T101" s="268"/>
    </row>
    <row r="102" spans="1:20" s="267" customFormat="1" ht="34.5" customHeight="1">
      <c r="A102" s="331"/>
      <c r="B102" s="306" t="s">
        <v>526</v>
      </c>
      <c r="C102" s="271">
        <f>SUM(D102+E102+F102+J102+N102+O102+P102)</f>
        <v>1193.3311100000001</v>
      </c>
      <c r="D102" s="272">
        <v>0</v>
      </c>
      <c r="E102" s="273">
        <v>0</v>
      </c>
      <c r="F102" s="274">
        <f t="shared" si="23"/>
        <v>1193.3311100000001</v>
      </c>
      <c r="G102" s="275">
        <v>1193.3311100000001</v>
      </c>
      <c r="H102" s="275">
        <v>0</v>
      </c>
      <c r="I102" s="273">
        <v>0</v>
      </c>
      <c r="J102" s="272">
        <f t="shared" si="24"/>
        <v>0</v>
      </c>
      <c r="K102" s="276">
        <v>0</v>
      </c>
      <c r="L102" s="275">
        <v>0</v>
      </c>
      <c r="M102" s="273">
        <v>0</v>
      </c>
      <c r="N102" s="277">
        <v>0</v>
      </c>
      <c r="O102" s="275">
        <v>0</v>
      </c>
      <c r="P102" s="273">
        <v>0</v>
      </c>
      <c r="Q102" s="281" t="s">
        <v>432</v>
      </c>
      <c r="T102" s="268"/>
    </row>
    <row r="103" spans="1:20" s="267" customFormat="1" ht="24" customHeight="1">
      <c r="A103" s="331"/>
      <c r="B103" s="306" t="s">
        <v>527</v>
      </c>
      <c r="C103" s="271">
        <f>SUM(D103+E103+F103+J103+N103+O103+P103)</f>
        <v>814.51099999999997</v>
      </c>
      <c r="D103" s="272">
        <v>0</v>
      </c>
      <c r="E103" s="273">
        <v>0</v>
      </c>
      <c r="F103" s="274">
        <f t="shared" si="23"/>
        <v>814.51099999999997</v>
      </c>
      <c r="G103" s="275">
        <v>814.51099999999997</v>
      </c>
      <c r="H103" s="275">
        <v>0</v>
      </c>
      <c r="I103" s="273">
        <v>0</v>
      </c>
      <c r="J103" s="272">
        <f t="shared" si="24"/>
        <v>0</v>
      </c>
      <c r="K103" s="276">
        <v>0</v>
      </c>
      <c r="L103" s="275">
        <v>0</v>
      </c>
      <c r="M103" s="273">
        <v>0</v>
      </c>
      <c r="N103" s="277">
        <v>0</v>
      </c>
      <c r="O103" s="275">
        <v>0</v>
      </c>
      <c r="P103" s="273">
        <v>0</v>
      </c>
      <c r="Q103" s="281" t="s">
        <v>432</v>
      </c>
      <c r="T103" s="268"/>
    </row>
    <row r="104" spans="1:20" s="267" customFormat="1" ht="34.5" customHeight="1">
      <c r="A104" s="331"/>
      <c r="B104" s="306" t="s">
        <v>528</v>
      </c>
      <c r="C104" s="271">
        <f>SUM(D104+E104+F104+J104+N104+O104+P104)+257.4</f>
        <v>607.4</v>
      </c>
      <c r="D104" s="272">
        <v>0</v>
      </c>
      <c r="E104" s="273">
        <v>0</v>
      </c>
      <c r="F104" s="274">
        <f t="shared" si="23"/>
        <v>350</v>
      </c>
      <c r="G104" s="275">
        <v>350</v>
      </c>
      <c r="H104" s="275">
        <v>0</v>
      </c>
      <c r="I104" s="273">
        <v>0</v>
      </c>
      <c r="J104" s="272">
        <f t="shared" si="24"/>
        <v>0</v>
      </c>
      <c r="K104" s="276">
        <v>0</v>
      </c>
      <c r="L104" s="275">
        <v>0</v>
      </c>
      <c r="M104" s="273">
        <v>0</v>
      </c>
      <c r="N104" s="277">
        <v>0</v>
      </c>
      <c r="O104" s="275">
        <v>0</v>
      </c>
      <c r="P104" s="273">
        <v>0</v>
      </c>
      <c r="Q104" s="281" t="s">
        <v>426</v>
      </c>
      <c r="T104" s="268"/>
    </row>
    <row r="105" spans="1:20" s="267" customFormat="1" ht="24" customHeight="1">
      <c r="A105" s="331"/>
      <c r="B105" s="306" t="s">
        <v>529</v>
      </c>
      <c r="C105" s="271">
        <f t="shared" ref="C105:C111" si="25">SUM(D105+E105+F105+J105+N105+O105+P105)</f>
        <v>119.98699999999999</v>
      </c>
      <c r="D105" s="272">
        <v>0</v>
      </c>
      <c r="E105" s="273">
        <v>0</v>
      </c>
      <c r="F105" s="274">
        <f t="shared" si="23"/>
        <v>119.98699999999999</v>
      </c>
      <c r="G105" s="275">
        <v>119.98699999999999</v>
      </c>
      <c r="H105" s="275">
        <v>0</v>
      </c>
      <c r="I105" s="273">
        <v>0</v>
      </c>
      <c r="J105" s="272">
        <f t="shared" si="24"/>
        <v>0</v>
      </c>
      <c r="K105" s="276">
        <v>0</v>
      </c>
      <c r="L105" s="275">
        <v>0</v>
      </c>
      <c r="M105" s="273">
        <v>0</v>
      </c>
      <c r="N105" s="277">
        <v>0</v>
      </c>
      <c r="O105" s="275">
        <v>0</v>
      </c>
      <c r="P105" s="273">
        <v>0</v>
      </c>
      <c r="Q105" s="281" t="s">
        <v>432</v>
      </c>
      <c r="T105" s="268"/>
    </row>
    <row r="106" spans="1:20" s="267" customFormat="1" ht="34.5" customHeight="1">
      <c r="A106" s="331"/>
      <c r="B106" s="306" t="s">
        <v>530</v>
      </c>
      <c r="C106" s="271">
        <f t="shared" si="25"/>
        <v>300</v>
      </c>
      <c r="D106" s="272">
        <v>0</v>
      </c>
      <c r="E106" s="273">
        <v>0</v>
      </c>
      <c r="F106" s="274">
        <f t="shared" si="23"/>
        <v>300</v>
      </c>
      <c r="G106" s="275">
        <v>300</v>
      </c>
      <c r="H106" s="275">
        <v>0</v>
      </c>
      <c r="I106" s="273">
        <v>0</v>
      </c>
      <c r="J106" s="272">
        <f t="shared" si="24"/>
        <v>0</v>
      </c>
      <c r="K106" s="276">
        <v>0</v>
      </c>
      <c r="L106" s="275">
        <v>0</v>
      </c>
      <c r="M106" s="273">
        <v>0</v>
      </c>
      <c r="N106" s="277">
        <v>0</v>
      </c>
      <c r="O106" s="275">
        <v>0</v>
      </c>
      <c r="P106" s="273">
        <v>0</v>
      </c>
      <c r="Q106" s="281" t="s">
        <v>432</v>
      </c>
      <c r="T106" s="268"/>
    </row>
    <row r="107" spans="1:20" s="267" customFormat="1" ht="24" customHeight="1">
      <c r="A107" s="331"/>
      <c r="B107" s="306" t="s">
        <v>531</v>
      </c>
      <c r="C107" s="271">
        <f t="shared" si="25"/>
        <v>350</v>
      </c>
      <c r="D107" s="272">
        <v>0</v>
      </c>
      <c r="E107" s="273">
        <v>0</v>
      </c>
      <c r="F107" s="274">
        <f t="shared" si="23"/>
        <v>350</v>
      </c>
      <c r="G107" s="275">
        <v>350</v>
      </c>
      <c r="H107" s="275">
        <v>0</v>
      </c>
      <c r="I107" s="273">
        <v>0</v>
      </c>
      <c r="J107" s="272">
        <f t="shared" si="24"/>
        <v>0</v>
      </c>
      <c r="K107" s="276">
        <v>0</v>
      </c>
      <c r="L107" s="275">
        <v>0</v>
      </c>
      <c r="M107" s="273">
        <v>0</v>
      </c>
      <c r="N107" s="277">
        <v>0</v>
      </c>
      <c r="O107" s="275">
        <v>0</v>
      </c>
      <c r="P107" s="273">
        <v>0</v>
      </c>
      <c r="Q107" s="281" t="s">
        <v>432</v>
      </c>
      <c r="T107" s="268"/>
    </row>
    <row r="108" spans="1:20" s="267" customFormat="1" ht="34.5" customHeight="1">
      <c r="A108" s="331"/>
      <c r="B108" s="306" t="s">
        <v>532</v>
      </c>
      <c r="C108" s="271">
        <f t="shared" si="25"/>
        <v>260</v>
      </c>
      <c r="D108" s="272">
        <v>0</v>
      </c>
      <c r="E108" s="273">
        <v>0</v>
      </c>
      <c r="F108" s="274">
        <f t="shared" si="23"/>
        <v>260</v>
      </c>
      <c r="G108" s="275">
        <v>260</v>
      </c>
      <c r="H108" s="275">
        <v>0</v>
      </c>
      <c r="I108" s="273">
        <v>0</v>
      </c>
      <c r="J108" s="272">
        <f t="shared" si="24"/>
        <v>0</v>
      </c>
      <c r="K108" s="276">
        <v>0</v>
      </c>
      <c r="L108" s="275">
        <v>0</v>
      </c>
      <c r="M108" s="273">
        <v>0</v>
      </c>
      <c r="N108" s="277">
        <v>0</v>
      </c>
      <c r="O108" s="275">
        <v>0</v>
      </c>
      <c r="P108" s="273">
        <v>0</v>
      </c>
      <c r="Q108" s="281" t="s">
        <v>432</v>
      </c>
      <c r="T108" s="268"/>
    </row>
    <row r="109" spans="1:20" s="267" customFormat="1" ht="24" customHeight="1">
      <c r="A109" s="331"/>
      <c r="B109" s="306" t="s">
        <v>533</v>
      </c>
      <c r="C109" s="271">
        <f t="shared" si="25"/>
        <v>200</v>
      </c>
      <c r="D109" s="272">
        <v>0</v>
      </c>
      <c r="E109" s="273">
        <v>0</v>
      </c>
      <c r="F109" s="274">
        <f t="shared" si="23"/>
        <v>200</v>
      </c>
      <c r="G109" s="275">
        <v>200</v>
      </c>
      <c r="H109" s="275">
        <v>0</v>
      </c>
      <c r="I109" s="273">
        <v>0</v>
      </c>
      <c r="J109" s="272">
        <f t="shared" si="24"/>
        <v>0</v>
      </c>
      <c r="K109" s="276">
        <v>0</v>
      </c>
      <c r="L109" s="275">
        <v>0</v>
      </c>
      <c r="M109" s="273">
        <v>0</v>
      </c>
      <c r="N109" s="277">
        <v>0</v>
      </c>
      <c r="O109" s="275">
        <v>0</v>
      </c>
      <c r="P109" s="273">
        <v>0</v>
      </c>
      <c r="Q109" s="281" t="s">
        <v>432</v>
      </c>
      <c r="T109" s="268"/>
    </row>
    <row r="110" spans="1:20" s="267" customFormat="1" ht="24" customHeight="1">
      <c r="A110" s="331"/>
      <c r="B110" s="306" t="s">
        <v>534</v>
      </c>
      <c r="C110" s="271">
        <f t="shared" si="25"/>
        <v>400</v>
      </c>
      <c r="D110" s="272">
        <v>0</v>
      </c>
      <c r="E110" s="273">
        <v>0</v>
      </c>
      <c r="F110" s="274">
        <f t="shared" si="23"/>
        <v>400</v>
      </c>
      <c r="G110" s="275">
        <v>400</v>
      </c>
      <c r="H110" s="275">
        <v>0</v>
      </c>
      <c r="I110" s="273">
        <v>0</v>
      </c>
      <c r="J110" s="272">
        <f t="shared" si="24"/>
        <v>0</v>
      </c>
      <c r="K110" s="276">
        <v>0</v>
      </c>
      <c r="L110" s="275">
        <v>0</v>
      </c>
      <c r="M110" s="273">
        <v>0</v>
      </c>
      <c r="N110" s="277">
        <v>0</v>
      </c>
      <c r="O110" s="275">
        <v>0</v>
      </c>
      <c r="P110" s="273">
        <v>0</v>
      </c>
      <c r="Q110" s="281" t="s">
        <v>432</v>
      </c>
      <c r="T110" s="268"/>
    </row>
    <row r="111" spans="1:20" s="267" customFormat="1" ht="24" customHeight="1">
      <c r="A111" s="331"/>
      <c r="B111" s="306" t="s">
        <v>535</v>
      </c>
      <c r="C111" s="271">
        <f t="shared" si="25"/>
        <v>100</v>
      </c>
      <c r="D111" s="272">
        <v>0</v>
      </c>
      <c r="E111" s="273">
        <v>0</v>
      </c>
      <c r="F111" s="274">
        <f t="shared" si="23"/>
        <v>100</v>
      </c>
      <c r="G111" s="275">
        <v>100</v>
      </c>
      <c r="H111" s="275">
        <v>0</v>
      </c>
      <c r="I111" s="273">
        <v>0</v>
      </c>
      <c r="J111" s="272">
        <f t="shared" si="24"/>
        <v>0</v>
      </c>
      <c r="K111" s="276">
        <v>0</v>
      </c>
      <c r="L111" s="275">
        <v>0</v>
      </c>
      <c r="M111" s="273">
        <v>0</v>
      </c>
      <c r="N111" s="277">
        <v>0</v>
      </c>
      <c r="O111" s="275">
        <v>0</v>
      </c>
      <c r="P111" s="273">
        <v>0</v>
      </c>
      <c r="Q111" s="281" t="s">
        <v>432</v>
      </c>
      <c r="T111" s="268"/>
    </row>
    <row r="112" spans="1:20" s="267" customFormat="1" ht="34.5" customHeight="1">
      <c r="A112" s="331"/>
      <c r="B112" s="306" t="s">
        <v>536</v>
      </c>
      <c r="C112" s="271">
        <f>SUM(D112+E112+F112+J112+N112+O112+P112)+500</f>
        <v>1028.8229999999999</v>
      </c>
      <c r="D112" s="272">
        <v>0</v>
      </c>
      <c r="E112" s="273">
        <v>0</v>
      </c>
      <c r="F112" s="274">
        <f t="shared" si="23"/>
        <v>528.82299999999998</v>
      </c>
      <c r="G112" s="275">
        <v>528.82299999999998</v>
      </c>
      <c r="H112" s="275">
        <v>0</v>
      </c>
      <c r="I112" s="273">
        <v>0</v>
      </c>
      <c r="J112" s="272">
        <f t="shared" si="24"/>
        <v>0</v>
      </c>
      <c r="K112" s="276">
        <v>0</v>
      </c>
      <c r="L112" s="275">
        <v>0</v>
      </c>
      <c r="M112" s="273">
        <v>0</v>
      </c>
      <c r="N112" s="277">
        <v>0</v>
      </c>
      <c r="O112" s="275">
        <v>0</v>
      </c>
      <c r="P112" s="273">
        <v>0</v>
      </c>
      <c r="Q112" s="281" t="s">
        <v>426</v>
      </c>
      <c r="T112" s="268"/>
    </row>
    <row r="113" spans="1:20" s="267" customFormat="1" ht="42">
      <c r="A113" s="331"/>
      <c r="B113" s="306" t="s">
        <v>537</v>
      </c>
      <c r="C113" s="271">
        <f>SUM(D113+E113+F113+J113+N113+O113+P113)</f>
        <v>990.81500000000005</v>
      </c>
      <c r="D113" s="272">
        <v>0</v>
      </c>
      <c r="E113" s="273">
        <v>0</v>
      </c>
      <c r="F113" s="274">
        <f t="shared" si="23"/>
        <v>990.81500000000005</v>
      </c>
      <c r="G113" s="275">
        <v>990.81500000000005</v>
      </c>
      <c r="H113" s="275">
        <v>0</v>
      </c>
      <c r="I113" s="273">
        <v>0</v>
      </c>
      <c r="J113" s="272">
        <f t="shared" si="24"/>
        <v>0</v>
      </c>
      <c r="K113" s="276">
        <v>0</v>
      </c>
      <c r="L113" s="275">
        <v>0</v>
      </c>
      <c r="M113" s="273">
        <v>0</v>
      </c>
      <c r="N113" s="277">
        <v>0</v>
      </c>
      <c r="O113" s="275">
        <v>0</v>
      </c>
      <c r="P113" s="273">
        <v>0</v>
      </c>
      <c r="Q113" s="281" t="s">
        <v>432</v>
      </c>
      <c r="T113" s="268"/>
    </row>
    <row r="114" spans="1:20" s="267" customFormat="1" ht="34.5" customHeight="1">
      <c r="A114" s="331"/>
      <c r="B114" s="306" t="s">
        <v>538</v>
      </c>
      <c r="C114" s="271">
        <f>SUM(D114+E114+F114+J114+N114+O114+P114)</f>
        <v>1749.00188</v>
      </c>
      <c r="D114" s="272">
        <v>0</v>
      </c>
      <c r="E114" s="273">
        <v>0</v>
      </c>
      <c r="F114" s="274">
        <f t="shared" si="23"/>
        <v>1749.00188</v>
      </c>
      <c r="G114" s="275">
        <v>1749.00188</v>
      </c>
      <c r="H114" s="275">
        <v>0</v>
      </c>
      <c r="I114" s="273">
        <v>0</v>
      </c>
      <c r="J114" s="272">
        <f t="shared" si="24"/>
        <v>0</v>
      </c>
      <c r="K114" s="276">
        <v>0</v>
      </c>
      <c r="L114" s="275">
        <v>0</v>
      </c>
      <c r="M114" s="273">
        <v>0</v>
      </c>
      <c r="N114" s="277">
        <v>0</v>
      </c>
      <c r="O114" s="275">
        <v>0</v>
      </c>
      <c r="P114" s="273">
        <v>0</v>
      </c>
      <c r="Q114" s="281" t="s">
        <v>432</v>
      </c>
      <c r="T114" s="268"/>
    </row>
    <row r="115" spans="1:20" s="267" customFormat="1" ht="34.5" customHeight="1">
      <c r="A115" s="331"/>
      <c r="B115" s="306" t="s">
        <v>539</v>
      </c>
      <c r="C115" s="271">
        <f>SUM(D115+E115+F115+J115+N115+O115+P115)</f>
        <v>367.017</v>
      </c>
      <c r="D115" s="272">
        <v>0</v>
      </c>
      <c r="E115" s="273">
        <v>0</v>
      </c>
      <c r="F115" s="274">
        <f t="shared" si="23"/>
        <v>367.017</v>
      </c>
      <c r="G115" s="275">
        <v>367.017</v>
      </c>
      <c r="H115" s="275">
        <v>0</v>
      </c>
      <c r="I115" s="273">
        <v>0</v>
      </c>
      <c r="J115" s="272">
        <f t="shared" si="24"/>
        <v>0</v>
      </c>
      <c r="K115" s="276">
        <v>0</v>
      </c>
      <c r="L115" s="275">
        <v>0</v>
      </c>
      <c r="M115" s="273">
        <v>0</v>
      </c>
      <c r="N115" s="277">
        <v>0</v>
      </c>
      <c r="O115" s="275">
        <v>0</v>
      </c>
      <c r="P115" s="273">
        <v>0</v>
      </c>
      <c r="Q115" s="281" t="s">
        <v>432</v>
      </c>
      <c r="T115" s="268"/>
    </row>
    <row r="116" spans="1:20" s="267" customFormat="1" ht="45" customHeight="1">
      <c r="A116" s="293"/>
      <c r="B116" s="306" t="s">
        <v>540</v>
      </c>
      <c r="C116" s="271">
        <f>SUM(D116+E116+F116+J116+N116+O116+P116)</f>
        <v>250</v>
      </c>
      <c r="D116" s="272">
        <v>0</v>
      </c>
      <c r="E116" s="273">
        <v>0</v>
      </c>
      <c r="F116" s="274">
        <f t="shared" ref="F116:F124" si="26">SUM(G116:I116)</f>
        <v>250</v>
      </c>
      <c r="G116" s="275">
        <v>250</v>
      </c>
      <c r="H116" s="275">
        <v>0</v>
      </c>
      <c r="I116" s="273">
        <v>0</v>
      </c>
      <c r="J116" s="272">
        <f t="shared" ref="J116:J124" si="27">SUM(K116:M116)</f>
        <v>0</v>
      </c>
      <c r="K116" s="276">
        <v>0</v>
      </c>
      <c r="L116" s="275">
        <v>0</v>
      </c>
      <c r="M116" s="273">
        <v>0</v>
      </c>
      <c r="N116" s="277">
        <v>0</v>
      </c>
      <c r="O116" s="275">
        <v>0</v>
      </c>
      <c r="P116" s="273">
        <v>0</v>
      </c>
      <c r="Q116" s="281" t="s">
        <v>432</v>
      </c>
      <c r="T116" s="268"/>
    </row>
    <row r="117" spans="1:20" s="267" customFormat="1" ht="34.5" customHeight="1">
      <c r="A117" s="331"/>
      <c r="B117" s="306" t="s">
        <v>541</v>
      </c>
      <c r="C117" s="271">
        <f>SUM(D117+E117+F117+J117+N117+O117+P117)+327.6</f>
        <v>1027.5999999999999</v>
      </c>
      <c r="D117" s="272">
        <v>0</v>
      </c>
      <c r="E117" s="273">
        <v>0</v>
      </c>
      <c r="F117" s="274">
        <f t="shared" si="26"/>
        <v>700</v>
      </c>
      <c r="G117" s="275">
        <v>700</v>
      </c>
      <c r="H117" s="275">
        <v>0</v>
      </c>
      <c r="I117" s="273">
        <v>0</v>
      </c>
      <c r="J117" s="272">
        <f t="shared" si="27"/>
        <v>0</v>
      </c>
      <c r="K117" s="276">
        <v>0</v>
      </c>
      <c r="L117" s="275">
        <v>0</v>
      </c>
      <c r="M117" s="273">
        <v>0</v>
      </c>
      <c r="N117" s="277">
        <v>0</v>
      </c>
      <c r="O117" s="275">
        <v>0</v>
      </c>
      <c r="P117" s="273">
        <v>0</v>
      </c>
      <c r="Q117" s="281" t="s">
        <v>426</v>
      </c>
      <c r="T117" s="268"/>
    </row>
    <row r="118" spans="1:20" s="267" customFormat="1" ht="34.5" customHeight="1">
      <c r="A118" s="331"/>
      <c r="B118" s="306" t="s">
        <v>542</v>
      </c>
      <c r="C118" s="271">
        <f t="shared" ref="C118:C124" si="28">SUM(D118+E118+F118+J118+N118+O118+P118)</f>
        <v>300</v>
      </c>
      <c r="D118" s="272">
        <v>0</v>
      </c>
      <c r="E118" s="273">
        <v>0</v>
      </c>
      <c r="F118" s="274">
        <f t="shared" si="26"/>
        <v>300</v>
      </c>
      <c r="G118" s="275">
        <v>300</v>
      </c>
      <c r="H118" s="275">
        <v>0</v>
      </c>
      <c r="I118" s="273">
        <v>0</v>
      </c>
      <c r="J118" s="272">
        <f t="shared" si="27"/>
        <v>0</v>
      </c>
      <c r="K118" s="276">
        <v>0</v>
      </c>
      <c r="L118" s="275">
        <v>0</v>
      </c>
      <c r="M118" s="273">
        <v>0</v>
      </c>
      <c r="N118" s="277">
        <v>0</v>
      </c>
      <c r="O118" s="275">
        <v>0</v>
      </c>
      <c r="P118" s="273">
        <v>0</v>
      </c>
      <c r="Q118" s="281" t="s">
        <v>432</v>
      </c>
      <c r="T118" s="268"/>
    </row>
    <row r="119" spans="1:20" s="267" customFormat="1" ht="34.5" customHeight="1">
      <c r="A119" s="331"/>
      <c r="B119" s="306" t="s">
        <v>543</v>
      </c>
      <c r="C119" s="271">
        <f t="shared" si="28"/>
        <v>200</v>
      </c>
      <c r="D119" s="272">
        <v>0</v>
      </c>
      <c r="E119" s="273">
        <v>0</v>
      </c>
      <c r="F119" s="274">
        <f t="shared" si="26"/>
        <v>200</v>
      </c>
      <c r="G119" s="275">
        <v>200</v>
      </c>
      <c r="H119" s="275">
        <v>0</v>
      </c>
      <c r="I119" s="273">
        <v>0</v>
      </c>
      <c r="J119" s="272">
        <f t="shared" si="27"/>
        <v>0</v>
      </c>
      <c r="K119" s="276">
        <v>0</v>
      </c>
      <c r="L119" s="275">
        <v>0</v>
      </c>
      <c r="M119" s="273">
        <v>0</v>
      </c>
      <c r="N119" s="277">
        <v>0</v>
      </c>
      <c r="O119" s="275">
        <v>0</v>
      </c>
      <c r="P119" s="273">
        <v>0</v>
      </c>
      <c r="Q119" s="281" t="s">
        <v>432</v>
      </c>
      <c r="T119" s="268"/>
    </row>
    <row r="120" spans="1:20" s="267" customFormat="1" ht="34.5" customHeight="1">
      <c r="A120" s="331"/>
      <c r="B120" s="306" t="s">
        <v>544</v>
      </c>
      <c r="C120" s="271">
        <f t="shared" si="28"/>
        <v>254</v>
      </c>
      <c r="D120" s="272">
        <v>0</v>
      </c>
      <c r="E120" s="273">
        <v>0</v>
      </c>
      <c r="F120" s="274">
        <f t="shared" si="26"/>
        <v>254</v>
      </c>
      <c r="G120" s="275">
        <v>254</v>
      </c>
      <c r="H120" s="275">
        <v>0</v>
      </c>
      <c r="I120" s="273">
        <v>0</v>
      </c>
      <c r="J120" s="272">
        <f t="shared" si="27"/>
        <v>0</v>
      </c>
      <c r="K120" s="276">
        <v>0</v>
      </c>
      <c r="L120" s="275">
        <v>0</v>
      </c>
      <c r="M120" s="273">
        <v>0</v>
      </c>
      <c r="N120" s="277">
        <v>0</v>
      </c>
      <c r="O120" s="275">
        <v>0</v>
      </c>
      <c r="P120" s="273">
        <v>0</v>
      </c>
      <c r="Q120" s="281" t="s">
        <v>432</v>
      </c>
      <c r="T120" s="268"/>
    </row>
    <row r="121" spans="1:20" s="267" customFormat="1" ht="34.5" customHeight="1">
      <c r="A121" s="331"/>
      <c r="B121" s="306" t="s">
        <v>545</v>
      </c>
      <c r="C121" s="271">
        <f t="shared" si="28"/>
        <v>120</v>
      </c>
      <c r="D121" s="272">
        <v>0</v>
      </c>
      <c r="E121" s="273">
        <v>0</v>
      </c>
      <c r="F121" s="274">
        <f t="shared" si="26"/>
        <v>120</v>
      </c>
      <c r="G121" s="275">
        <v>120</v>
      </c>
      <c r="H121" s="275">
        <v>0</v>
      </c>
      <c r="I121" s="273">
        <v>0</v>
      </c>
      <c r="J121" s="272">
        <f t="shared" si="27"/>
        <v>0</v>
      </c>
      <c r="K121" s="276">
        <v>0</v>
      </c>
      <c r="L121" s="275">
        <v>0</v>
      </c>
      <c r="M121" s="273">
        <v>0</v>
      </c>
      <c r="N121" s="277">
        <v>0</v>
      </c>
      <c r="O121" s="275">
        <v>0</v>
      </c>
      <c r="P121" s="273">
        <v>0</v>
      </c>
      <c r="Q121" s="281" t="s">
        <v>432</v>
      </c>
      <c r="T121" s="268"/>
    </row>
    <row r="122" spans="1:20" s="267" customFormat="1" ht="34.5" customHeight="1">
      <c r="A122" s="331"/>
      <c r="B122" s="306" t="s">
        <v>546</v>
      </c>
      <c r="C122" s="271">
        <f t="shared" si="28"/>
        <v>986</v>
      </c>
      <c r="D122" s="272">
        <v>0</v>
      </c>
      <c r="E122" s="273">
        <v>0</v>
      </c>
      <c r="F122" s="274">
        <f t="shared" si="26"/>
        <v>986</v>
      </c>
      <c r="G122" s="275">
        <v>986</v>
      </c>
      <c r="H122" s="275">
        <v>0</v>
      </c>
      <c r="I122" s="273">
        <v>0</v>
      </c>
      <c r="J122" s="272">
        <f t="shared" si="27"/>
        <v>0</v>
      </c>
      <c r="K122" s="276">
        <v>0</v>
      </c>
      <c r="L122" s="275">
        <v>0</v>
      </c>
      <c r="M122" s="273">
        <v>0</v>
      </c>
      <c r="N122" s="277">
        <v>0</v>
      </c>
      <c r="O122" s="275">
        <v>0</v>
      </c>
      <c r="P122" s="273">
        <v>0</v>
      </c>
      <c r="Q122" s="281" t="s">
        <v>432</v>
      </c>
      <c r="T122" s="268"/>
    </row>
    <row r="123" spans="1:20" s="267" customFormat="1" ht="24" customHeight="1">
      <c r="A123" s="331"/>
      <c r="B123" s="306" t="s">
        <v>547</v>
      </c>
      <c r="C123" s="271">
        <f t="shared" si="28"/>
        <v>2930</v>
      </c>
      <c r="D123" s="272">
        <v>0</v>
      </c>
      <c r="E123" s="273">
        <v>290</v>
      </c>
      <c r="F123" s="274">
        <f t="shared" si="26"/>
        <v>2250</v>
      </c>
      <c r="G123" s="275">
        <v>2250</v>
      </c>
      <c r="H123" s="275">
        <v>0</v>
      </c>
      <c r="I123" s="273">
        <v>0</v>
      </c>
      <c r="J123" s="272">
        <f t="shared" si="27"/>
        <v>390</v>
      </c>
      <c r="K123" s="276">
        <v>390</v>
      </c>
      <c r="L123" s="275">
        <v>0</v>
      </c>
      <c r="M123" s="273">
        <v>0</v>
      </c>
      <c r="N123" s="277">
        <v>0</v>
      </c>
      <c r="O123" s="275">
        <v>0</v>
      </c>
      <c r="P123" s="273">
        <v>0</v>
      </c>
      <c r="Q123" s="281" t="s">
        <v>432</v>
      </c>
      <c r="T123" s="268"/>
    </row>
    <row r="124" spans="1:20" s="267" customFormat="1" ht="32.25" thickBot="1">
      <c r="A124" s="331"/>
      <c r="B124" s="306" t="s">
        <v>548</v>
      </c>
      <c r="C124" s="271">
        <f t="shared" si="28"/>
        <v>130</v>
      </c>
      <c r="D124" s="272">
        <v>0</v>
      </c>
      <c r="E124" s="273">
        <v>0</v>
      </c>
      <c r="F124" s="274">
        <f t="shared" si="26"/>
        <v>130</v>
      </c>
      <c r="G124" s="275">
        <v>130</v>
      </c>
      <c r="H124" s="275">
        <v>0</v>
      </c>
      <c r="I124" s="273">
        <v>0</v>
      </c>
      <c r="J124" s="272">
        <f t="shared" si="27"/>
        <v>0</v>
      </c>
      <c r="K124" s="276">
        <v>0</v>
      </c>
      <c r="L124" s="275">
        <v>0</v>
      </c>
      <c r="M124" s="273">
        <v>0</v>
      </c>
      <c r="N124" s="280">
        <v>0</v>
      </c>
      <c r="O124" s="275">
        <v>0</v>
      </c>
      <c r="P124" s="273">
        <v>0</v>
      </c>
      <c r="Q124" s="281" t="s">
        <v>432</v>
      </c>
      <c r="T124" s="268"/>
    </row>
    <row r="125" spans="1:20" s="267" customFormat="1" ht="15.75" customHeight="1" thickBot="1">
      <c r="A125" s="1233" t="s">
        <v>549</v>
      </c>
      <c r="B125" s="1234"/>
      <c r="C125" s="282">
        <f t="shared" ref="C125:P125" si="29">SUM(C52:C124)</f>
        <v>148678.79026999997</v>
      </c>
      <c r="D125" s="283">
        <f t="shared" si="29"/>
        <v>19029.223999999998</v>
      </c>
      <c r="E125" s="284">
        <f t="shared" si="29"/>
        <v>12322.285760000001</v>
      </c>
      <c r="F125" s="283">
        <f t="shared" si="29"/>
        <v>101394.28051</v>
      </c>
      <c r="G125" s="286">
        <f t="shared" si="29"/>
        <v>101394.28051</v>
      </c>
      <c r="H125" s="286">
        <f t="shared" si="29"/>
        <v>0</v>
      </c>
      <c r="I125" s="284">
        <f t="shared" si="29"/>
        <v>0</v>
      </c>
      <c r="J125" s="285">
        <f t="shared" si="29"/>
        <v>6990</v>
      </c>
      <c r="K125" s="287">
        <f t="shared" si="29"/>
        <v>6990</v>
      </c>
      <c r="L125" s="287">
        <f t="shared" si="29"/>
        <v>0</v>
      </c>
      <c r="M125" s="289">
        <f t="shared" si="29"/>
        <v>0</v>
      </c>
      <c r="N125" s="283">
        <f t="shared" si="29"/>
        <v>0</v>
      </c>
      <c r="O125" s="286">
        <f t="shared" si="29"/>
        <v>0</v>
      </c>
      <c r="P125" s="284">
        <f t="shared" si="29"/>
        <v>0</v>
      </c>
      <c r="Q125" s="289"/>
      <c r="T125" s="268"/>
    </row>
    <row r="126" spans="1:20" s="304" customFormat="1" ht="18.75" customHeight="1" thickBot="1">
      <c r="A126" s="1249" t="s">
        <v>550</v>
      </c>
      <c r="B126" s="1250"/>
      <c r="C126" s="1250"/>
      <c r="D126" s="1250"/>
      <c r="E126" s="1250"/>
      <c r="F126" s="1250"/>
      <c r="G126" s="1250"/>
      <c r="H126" s="1250"/>
      <c r="I126" s="1250"/>
      <c r="J126" s="1250"/>
      <c r="K126" s="1250"/>
      <c r="L126" s="1250"/>
      <c r="M126" s="1250"/>
      <c r="N126" s="1250"/>
      <c r="O126" s="1250"/>
      <c r="P126" s="1250"/>
      <c r="Q126" s="1251"/>
      <c r="T126" s="305"/>
    </row>
    <row r="127" spans="1:20" s="267" customFormat="1" ht="90" customHeight="1">
      <c r="A127" s="300"/>
      <c r="B127" s="306" t="s">
        <v>551</v>
      </c>
      <c r="C127" s="259">
        <f>SUM(D127+E127+F127+J127+N127+O127+P127)+4512.75506</f>
        <v>32439.097460000001</v>
      </c>
      <c r="D127" s="260">
        <f>28322.7974-813.3</f>
        <v>27509.4974</v>
      </c>
      <c r="E127" s="261">
        <v>209.935</v>
      </c>
      <c r="F127" s="262">
        <f t="shared" ref="F127:F148" si="30">SUM(G127:I127)</f>
        <v>206.91</v>
      </c>
      <c r="G127" s="263">
        <v>206.91</v>
      </c>
      <c r="H127" s="263">
        <v>0</v>
      </c>
      <c r="I127" s="261">
        <v>0</v>
      </c>
      <c r="J127" s="260">
        <f t="shared" ref="J127:J148" si="31">SUM(K127:M127)</f>
        <v>0</v>
      </c>
      <c r="K127" s="264">
        <v>0</v>
      </c>
      <c r="L127" s="263">
        <v>0</v>
      </c>
      <c r="M127" s="261">
        <v>0</v>
      </c>
      <c r="N127" s="265">
        <v>0</v>
      </c>
      <c r="O127" s="263">
        <v>0</v>
      </c>
      <c r="P127" s="261">
        <v>0</v>
      </c>
      <c r="Q127" s="281" t="s">
        <v>3961</v>
      </c>
      <c r="T127" s="268"/>
    </row>
    <row r="128" spans="1:20" s="267" customFormat="1" ht="34.5" customHeight="1">
      <c r="A128" s="293"/>
      <c r="B128" s="306" t="s">
        <v>552</v>
      </c>
      <c r="C128" s="271">
        <f>SUM(D128+E128+F128+J128+N128+O128+P128)+9170.385</f>
        <v>58486.384000000005</v>
      </c>
      <c r="D128" s="272">
        <v>198</v>
      </c>
      <c r="E128" s="273">
        <v>43801.999000000003</v>
      </c>
      <c r="F128" s="274">
        <f t="shared" si="30"/>
        <v>5316</v>
      </c>
      <c r="G128" s="275">
        <v>5316</v>
      </c>
      <c r="H128" s="275">
        <v>0</v>
      </c>
      <c r="I128" s="273">
        <v>0</v>
      </c>
      <c r="J128" s="272">
        <f t="shared" si="31"/>
        <v>0</v>
      </c>
      <c r="K128" s="276">
        <v>0</v>
      </c>
      <c r="L128" s="275">
        <v>0</v>
      </c>
      <c r="M128" s="273">
        <v>0</v>
      </c>
      <c r="N128" s="277">
        <v>0</v>
      </c>
      <c r="O128" s="275">
        <v>0</v>
      </c>
      <c r="P128" s="273">
        <v>0</v>
      </c>
      <c r="Q128" s="281" t="s">
        <v>426</v>
      </c>
      <c r="T128" s="268"/>
    </row>
    <row r="129" spans="1:20" s="267" customFormat="1" ht="34.5" customHeight="1">
      <c r="A129" s="293"/>
      <c r="B129" s="306" t="s">
        <v>553</v>
      </c>
      <c r="C129" s="271">
        <f>SUM(D129+E129+F129+J129+N129+O129+P129)+29</f>
        <v>11029.001399999999</v>
      </c>
      <c r="D129" s="272">
        <v>0</v>
      </c>
      <c r="E129" s="273">
        <v>62.726399999999998</v>
      </c>
      <c r="F129" s="274">
        <f t="shared" si="30"/>
        <v>19.965</v>
      </c>
      <c r="G129" s="275">
        <v>19.965</v>
      </c>
      <c r="H129" s="275">
        <v>0</v>
      </c>
      <c r="I129" s="273">
        <v>0</v>
      </c>
      <c r="J129" s="272">
        <f t="shared" si="31"/>
        <v>10917.31</v>
      </c>
      <c r="K129" s="276">
        <v>10917.31</v>
      </c>
      <c r="L129" s="275">
        <v>0</v>
      </c>
      <c r="M129" s="273">
        <v>0</v>
      </c>
      <c r="N129" s="277">
        <v>0</v>
      </c>
      <c r="O129" s="275">
        <v>0</v>
      </c>
      <c r="P129" s="273">
        <v>0</v>
      </c>
      <c r="Q129" s="281" t="s">
        <v>426</v>
      </c>
      <c r="T129" s="268"/>
    </row>
    <row r="130" spans="1:20" s="267" customFormat="1" ht="34.5" customHeight="1">
      <c r="A130" s="293"/>
      <c r="B130" s="306" t="s">
        <v>554</v>
      </c>
      <c r="C130" s="271">
        <f>SUM(D130+E130+F130+J130+N130+O130+P130)+1393.72347</f>
        <v>6993.7234699999999</v>
      </c>
      <c r="D130" s="272">
        <v>0</v>
      </c>
      <c r="E130" s="273">
        <v>4853.1840000000002</v>
      </c>
      <c r="F130" s="274">
        <f t="shared" si="30"/>
        <v>746.81600000000003</v>
      </c>
      <c r="G130" s="275">
        <v>746.81600000000003</v>
      </c>
      <c r="H130" s="275">
        <v>0</v>
      </c>
      <c r="I130" s="273">
        <v>0</v>
      </c>
      <c r="J130" s="272">
        <f t="shared" si="31"/>
        <v>0</v>
      </c>
      <c r="K130" s="276">
        <v>0</v>
      </c>
      <c r="L130" s="275">
        <v>0</v>
      </c>
      <c r="M130" s="273">
        <v>0</v>
      </c>
      <c r="N130" s="277">
        <v>0</v>
      </c>
      <c r="O130" s="275">
        <v>0</v>
      </c>
      <c r="P130" s="273">
        <v>0</v>
      </c>
      <c r="Q130" s="281" t="s">
        <v>426</v>
      </c>
      <c r="T130" s="268"/>
    </row>
    <row r="131" spans="1:20" s="267" customFormat="1" ht="24" customHeight="1">
      <c r="A131" s="331"/>
      <c r="B131" s="306" t="s">
        <v>555</v>
      </c>
      <c r="C131" s="311">
        <f>SUM(D131+E131+F131+J131+N131+O131+P131)</f>
        <v>328044.60005999997</v>
      </c>
      <c r="D131" s="314">
        <v>881.15844000000004</v>
      </c>
      <c r="E131" s="315">
        <v>331.24720000000002</v>
      </c>
      <c r="F131" s="274">
        <f t="shared" si="30"/>
        <v>33600.984420000001</v>
      </c>
      <c r="G131" s="276">
        <v>33600.984420000001</v>
      </c>
      <c r="H131" s="276">
        <v>0</v>
      </c>
      <c r="I131" s="315">
        <v>0</v>
      </c>
      <c r="J131" s="272">
        <f t="shared" si="31"/>
        <v>11533.21</v>
      </c>
      <c r="K131" s="276">
        <v>11533.21</v>
      </c>
      <c r="L131" s="276">
        <v>0</v>
      </c>
      <c r="M131" s="315">
        <v>0</v>
      </c>
      <c r="N131" s="316">
        <v>7528</v>
      </c>
      <c r="O131" s="276">
        <v>7660</v>
      </c>
      <c r="P131" s="315">
        <v>266510</v>
      </c>
      <c r="Q131" s="281" t="s">
        <v>432</v>
      </c>
      <c r="T131" s="268"/>
    </row>
    <row r="132" spans="1:20" s="267" customFormat="1" ht="34.5" customHeight="1">
      <c r="A132" s="331"/>
      <c r="B132" s="306" t="s">
        <v>556</v>
      </c>
      <c r="C132" s="271">
        <f>SUM(D132+E132+F132+J132+N132+O132+P132)+206.184</f>
        <v>5040.18174</v>
      </c>
      <c r="D132" s="272">
        <v>0</v>
      </c>
      <c r="E132" s="273">
        <v>3236.6577400000001</v>
      </c>
      <c r="F132" s="274">
        <f t="shared" si="30"/>
        <v>1286.6400000000001</v>
      </c>
      <c r="G132" s="275">
        <v>1286.6400000000001</v>
      </c>
      <c r="H132" s="275">
        <v>0</v>
      </c>
      <c r="I132" s="273">
        <v>0</v>
      </c>
      <c r="J132" s="272">
        <f t="shared" si="31"/>
        <v>310.7</v>
      </c>
      <c r="K132" s="276">
        <v>310.7</v>
      </c>
      <c r="L132" s="275">
        <v>0</v>
      </c>
      <c r="M132" s="273">
        <v>0</v>
      </c>
      <c r="N132" s="277">
        <v>0</v>
      </c>
      <c r="O132" s="275">
        <v>0</v>
      </c>
      <c r="P132" s="273">
        <v>0</v>
      </c>
      <c r="Q132" s="281" t="s">
        <v>426</v>
      </c>
      <c r="T132" s="268"/>
    </row>
    <row r="133" spans="1:20" s="267" customFormat="1" ht="24" customHeight="1">
      <c r="A133" s="331"/>
      <c r="B133" s="306" t="s">
        <v>557</v>
      </c>
      <c r="C133" s="271">
        <f>SUM(D133+E133+F133+J133+N133+O133+P133)</f>
        <v>3447.8950000000004</v>
      </c>
      <c r="D133" s="272">
        <v>0</v>
      </c>
      <c r="E133" s="273">
        <v>2477.2330000000002</v>
      </c>
      <c r="F133" s="274">
        <f t="shared" si="30"/>
        <v>970.66200000000003</v>
      </c>
      <c r="G133" s="275">
        <v>970.66200000000003</v>
      </c>
      <c r="H133" s="275">
        <v>0</v>
      </c>
      <c r="I133" s="273">
        <v>0</v>
      </c>
      <c r="J133" s="272">
        <f t="shared" si="31"/>
        <v>0</v>
      </c>
      <c r="K133" s="276">
        <v>0</v>
      </c>
      <c r="L133" s="275">
        <v>0</v>
      </c>
      <c r="M133" s="273">
        <v>0</v>
      </c>
      <c r="N133" s="277">
        <v>0</v>
      </c>
      <c r="O133" s="275">
        <v>0</v>
      </c>
      <c r="P133" s="273">
        <v>0</v>
      </c>
      <c r="Q133" s="281" t="s">
        <v>436</v>
      </c>
      <c r="T133" s="268"/>
    </row>
    <row r="134" spans="1:20" s="267" customFormat="1" ht="24" customHeight="1">
      <c r="A134" s="331"/>
      <c r="B134" s="306" t="s">
        <v>558</v>
      </c>
      <c r="C134" s="271">
        <f>SUM(D134+E134+F134+J134+N134+O134+P134)</f>
        <v>4056.3954400000002</v>
      </c>
      <c r="D134" s="272">
        <v>0</v>
      </c>
      <c r="E134" s="315">
        <v>92.564999999999998</v>
      </c>
      <c r="F134" s="274">
        <f t="shared" si="30"/>
        <v>3392.07044</v>
      </c>
      <c r="G134" s="275">
        <v>3392.07044</v>
      </c>
      <c r="H134" s="275">
        <v>0</v>
      </c>
      <c r="I134" s="273">
        <v>0</v>
      </c>
      <c r="J134" s="272">
        <f t="shared" si="31"/>
        <v>571.76</v>
      </c>
      <c r="K134" s="276">
        <v>571.76</v>
      </c>
      <c r="L134" s="275">
        <v>0</v>
      </c>
      <c r="M134" s="273">
        <v>0</v>
      </c>
      <c r="N134" s="277">
        <v>0</v>
      </c>
      <c r="O134" s="275">
        <v>0</v>
      </c>
      <c r="P134" s="273">
        <v>0</v>
      </c>
      <c r="Q134" s="281" t="s">
        <v>432</v>
      </c>
      <c r="T134" s="268"/>
    </row>
    <row r="135" spans="1:20" s="267" customFormat="1" ht="34.5" customHeight="1">
      <c r="A135" s="293"/>
      <c r="B135" s="306" t="s">
        <v>559</v>
      </c>
      <c r="C135" s="271">
        <f>SUM(D135+E135+F135+J135+N135+O135+P135)+577.139</f>
        <v>4451.6087299999999</v>
      </c>
      <c r="D135" s="272">
        <v>0</v>
      </c>
      <c r="E135" s="273">
        <v>1899.3879999999999</v>
      </c>
      <c r="F135" s="274">
        <f t="shared" si="30"/>
        <v>1975.0817300000001</v>
      </c>
      <c r="G135" s="275">
        <v>1975.0817300000001</v>
      </c>
      <c r="H135" s="275">
        <v>0</v>
      </c>
      <c r="I135" s="273">
        <v>0</v>
      </c>
      <c r="J135" s="272">
        <f t="shared" si="31"/>
        <v>0</v>
      </c>
      <c r="K135" s="276">
        <v>0</v>
      </c>
      <c r="L135" s="275">
        <v>0</v>
      </c>
      <c r="M135" s="273">
        <v>0</v>
      </c>
      <c r="N135" s="277">
        <v>0</v>
      </c>
      <c r="O135" s="275">
        <v>0</v>
      </c>
      <c r="P135" s="273">
        <v>0</v>
      </c>
      <c r="Q135" s="281" t="s">
        <v>426</v>
      </c>
      <c r="T135" s="268"/>
    </row>
    <row r="136" spans="1:20" s="267" customFormat="1" ht="34.5" customHeight="1">
      <c r="A136" s="331"/>
      <c r="B136" s="306" t="s">
        <v>560</v>
      </c>
      <c r="C136" s="271">
        <f>SUM(D136+E136+F136+J136+N136+O136+P136)+19.965</f>
        <v>3384.366</v>
      </c>
      <c r="D136" s="272">
        <v>0</v>
      </c>
      <c r="E136" s="273">
        <v>0</v>
      </c>
      <c r="F136" s="274">
        <f t="shared" si="30"/>
        <v>3364.4009999999998</v>
      </c>
      <c r="G136" s="275">
        <v>3364.4009999999998</v>
      </c>
      <c r="H136" s="275">
        <v>0</v>
      </c>
      <c r="I136" s="273">
        <v>0</v>
      </c>
      <c r="J136" s="272">
        <f t="shared" si="31"/>
        <v>0</v>
      </c>
      <c r="K136" s="276">
        <v>0</v>
      </c>
      <c r="L136" s="275">
        <v>0</v>
      </c>
      <c r="M136" s="273">
        <v>0</v>
      </c>
      <c r="N136" s="277">
        <v>0</v>
      </c>
      <c r="O136" s="275">
        <v>0</v>
      </c>
      <c r="P136" s="273">
        <v>0</v>
      </c>
      <c r="Q136" s="281" t="s">
        <v>426</v>
      </c>
      <c r="T136" s="268"/>
    </row>
    <row r="137" spans="1:20" s="267" customFormat="1" ht="24" customHeight="1">
      <c r="A137" s="331"/>
      <c r="B137" s="306" t="s">
        <v>561</v>
      </c>
      <c r="C137" s="271">
        <f>SUM(D137+E137+F137+J137+N137+O137+P137)</f>
        <v>539.65499999999997</v>
      </c>
      <c r="D137" s="272">
        <v>0</v>
      </c>
      <c r="E137" s="273">
        <v>0</v>
      </c>
      <c r="F137" s="274">
        <f t="shared" si="30"/>
        <v>445.995</v>
      </c>
      <c r="G137" s="275">
        <v>445.995</v>
      </c>
      <c r="H137" s="275">
        <v>0</v>
      </c>
      <c r="I137" s="273">
        <v>0</v>
      </c>
      <c r="J137" s="272">
        <f t="shared" si="31"/>
        <v>93.66</v>
      </c>
      <c r="K137" s="276">
        <v>93.66</v>
      </c>
      <c r="L137" s="275">
        <v>0</v>
      </c>
      <c r="M137" s="273">
        <v>0</v>
      </c>
      <c r="N137" s="277">
        <v>0</v>
      </c>
      <c r="O137" s="275">
        <v>0</v>
      </c>
      <c r="P137" s="273">
        <v>0</v>
      </c>
      <c r="Q137" s="281" t="s">
        <v>432</v>
      </c>
      <c r="T137" s="268"/>
    </row>
    <row r="138" spans="1:20" s="267" customFormat="1" ht="34.5" customHeight="1">
      <c r="A138" s="331"/>
      <c r="B138" s="306" t="s">
        <v>562</v>
      </c>
      <c r="C138" s="271">
        <f>SUM(D138+E138+F138+J138+N138+O138+P138)+120.44255</f>
        <v>8920.4499500000002</v>
      </c>
      <c r="D138" s="272">
        <v>0</v>
      </c>
      <c r="E138" s="273">
        <v>0</v>
      </c>
      <c r="F138" s="274">
        <f t="shared" si="30"/>
        <v>6082.2574000000004</v>
      </c>
      <c r="G138" s="275">
        <v>6082.2574000000004</v>
      </c>
      <c r="H138" s="275">
        <v>0</v>
      </c>
      <c r="I138" s="273">
        <v>0</v>
      </c>
      <c r="J138" s="272">
        <f t="shared" si="31"/>
        <v>2717.75</v>
      </c>
      <c r="K138" s="276">
        <v>2717.75</v>
      </c>
      <c r="L138" s="275">
        <v>0</v>
      </c>
      <c r="M138" s="273">
        <v>0</v>
      </c>
      <c r="N138" s="277">
        <v>0</v>
      </c>
      <c r="O138" s="275">
        <v>0</v>
      </c>
      <c r="P138" s="273">
        <v>0</v>
      </c>
      <c r="Q138" s="281" t="s">
        <v>426</v>
      </c>
      <c r="T138" s="268"/>
    </row>
    <row r="139" spans="1:20" s="267" customFormat="1" ht="24" customHeight="1">
      <c r="A139" s="331"/>
      <c r="B139" s="306" t="s">
        <v>563</v>
      </c>
      <c r="C139" s="271">
        <f>SUM(D139+E139+F139+J139+N139+O139+P139)</f>
        <v>1500.0040800000002</v>
      </c>
      <c r="D139" s="272">
        <v>0</v>
      </c>
      <c r="E139" s="273">
        <v>0</v>
      </c>
      <c r="F139" s="274">
        <f t="shared" si="30"/>
        <v>974.02408000000003</v>
      </c>
      <c r="G139" s="275">
        <v>974.02408000000003</v>
      </c>
      <c r="H139" s="275">
        <v>0</v>
      </c>
      <c r="I139" s="273">
        <v>0</v>
      </c>
      <c r="J139" s="272">
        <f t="shared" si="31"/>
        <v>525.98</v>
      </c>
      <c r="K139" s="276">
        <v>525.98</v>
      </c>
      <c r="L139" s="275">
        <v>0</v>
      </c>
      <c r="M139" s="273">
        <v>0</v>
      </c>
      <c r="N139" s="277">
        <v>0</v>
      </c>
      <c r="O139" s="275">
        <v>0</v>
      </c>
      <c r="P139" s="273">
        <v>0</v>
      </c>
      <c r="Q139" s="281" t="s">
        <v>432</v>
      </c>
      <c r="T139" s="268"/>
    </row>
    <row r="140" spans="1:20" s="267" customFormat="1" ht="24" customHeight="1">
      <c r="A140" s="331"/>
      <c r="B140" s="306" t="s">
        <v>564</v>
      </c>
      <c r="C140" s="271">
        <f>SUM(D140+E140+F140+J140+N140+O140+P140)</f>
        <v>1606.0322699999999</v>
      </c>
      <c r="D140" s="272">
        <v>0</v>
      </c>
      <c r="E140" s="273">
        <v>0</v>
      </c>
      <c r="F140" s="274">
        <f t="shared" si="30"/>
        <v>1606.0322699999999</v>
      </c>
      <c r="G140" s="275">
        <v>1606.0322699999999</v>
      </c>
      <c r="H140" s="275">
        <v>0</v>
      </c>
      <c r="I140" s="273">
        <v>0</v>
      </c>
      <c r="J140" s="272">
        <f t="shared" si="31"/>
        <v>0</v>
      </c>
      <c r="K140" s="276">
        <v>0</v>
      </c>
      <c r="L140" s="275">
        <v>0</v>
      </c>
      <c r="M140" s="273">
        <v>0</v>
      </c>
      <c r="N140" s="277">
        <v>0</v>
      </c>
      <c r="O140" s="275">
        <v>0</v>
      </c>
      <c r="P140" s="273">
        <v>0</v>
      </c>
      <c r="Q140" s="281" t="s">
        <v>432</v>
      </c>
      <c r="T140" s="268"/>
    </row>
    <row r="141" spans="1:20" s="267" customFormat="1" ht="34.5" customHeight="1">
      <c r="A141" s="331"/>
      <c r="B141" s="306" t="s">
        <v>565</v>
      </c>
      <c r="C141" s="271">
        <f>SUM(D141+E141+F141+J141+N141+O141+P141)+148.1327</f>
        <v>1093.1327000000001</v>
      </c>
      <c r="D141" s="272">
        <v>0</v>
      </c>
      <c r="E141" s="273">
        <v>0</v>
      </c>
      <c r="F141" s="274">
        <f t="shared" si="30"/>
        <v>945</v>
      </c>
      <c r="G141" s="275">
        <v>945</v>
      </c>
      <c r="H141" s="275">
        <v>0</v>
      </c>
      <c r="I141" s="273">
        <v>0</v>
      </c>
      <c r="J141" s="272">
        <f t="shared" si="31"/>
        <v>0</v>
      </c>
      <c r="K141" s="276">
        <v>0</v>
      </c>
      <c r="L141" s="275">
        <v>0</v>
      </c>
      <c r="M141" s="273">
        <v>0</v>
      </c>
      <c r="N141" s="277">
        <v>0</v>
      </c>
      <c r="O141" s="275">
        <v>0</v>
      </c>
      <c r="P141" s="273">
        <v>0</v>
      </c>
      <c r="Q141" s="281" t="s">
        <v>426</v>
      </c>
      <c r="T141" s="268"/>
    </row>
    <row r="142" spans="1:20" s="267" customFormat="1" ht="12.75" customHeight="1">
      <c r="A142" s="331"/>
      <c r="B142" s="306" t="s">
        <v>566</v>
      </c>
      <c r="C142" s="271">
        <f>SUM(D142+E142+F142+J142+N142+O142+P142)</f>
        <v>14002.599</v>
      </c>
      <c r="D142" s="272">
        <v>0</v>
      </c>
      <c r="E142" s="273">
        <v>0</v>
      </c>
      <c r="F142" s="274">
        <f t="shared" si="30"/>
        <v>1176.8869999999999</v>
      </c>
      <c r="G142" s="275">
        <v>1176.8869999999999</v>
      </c>
      <c r="H142" s="275">
        <v>0</v>
      </c>
      <c r="I142" s="273">
        <v>0</v>
      </c>
      <c r="J142" s="272">
        <f t="shared" si="31"/>
        <v>12825.712</v>
      </c>
      <c r="K142" s="276">
        <v>12825.712</v>
      </c>
      <c r="L142" s="275">
        <v>0</v>
      </c>
      <c r="M142" s="273">
        <v>0</v>
      </c>
      <c r="N142" s="277">
        <v>0</v>
      </c>
      <c r="O142" s="275">
        <v>0</v>
      </c>
      <c r="P142" s="273">
        <v>0</v>
      </c>
      <c r="Q142" s="281" t="s">
        <v>432</v>
      </c>
      <c r="T142" s="268"/>
    </row>
    <row r="143" spans="1:20" s="267" customFormat="1" ht="34.5" customHeight="1">
      <c r="A143" s="331"/>
      <c r="B143" s="306" t="s">
        <v>567</v>
      </c>
      <c r="C143" s="271">
        <f>SUM(D143+E143+F143+J143+N143+O143+P143)+349.8352</f>
        <v>5348.1651999999995</v>
      </c>
      <c r="D143" s="272">
        <v>0</v>
      </c>
      <c r="E143" s="273">
        <v>0</v>
      </c>
      <c r="F143" s="274">
        <f t="shared" si="30"/>
        <v>4998.33</v>
      </c>
      <c r="G143" s="275">
        <v>4998.33</v>
      </c>
      <c r="H143" s="275">
        <v>0</v>
      </c>
      <c r="I143" s="273">
        <v>0</v>
      </c>
      <c r="J143" s="272">
        <f t="shared" si="31"/>
        <v>0</v>
      </c>
      <c r="K143" s="276">
        <v>0</v>
      </c>
      <c r="L143" s="275">
        <v>0</v>
      </c>
      <c r="M143" s="273">
        <v>0</v>
      </c>
      <c r="N143" s="277">
        <v>0</v>
      </c>
      <c r="O143" s="275">
        <v>0</v>
      </c>
      <c r="P143" s="273">
        <v>0</v>
      </c>
      <c r="Q143" s="281" t="s">
        <v>426</v>
      </c>
      <c r="T143" s="268"/>
    </row>
    <row r="144" spans="1:20" s="267" customFormat="1" ht="42">
      <c r="A144" s="331"/>
      <c r="B144" s="306" t="s">
        <v>568</v>
      </c>
      <c r="C144" s="271">
        <f>SUM(D144+E144+F144+J144+N144+O144+P144)+20.889</f>
        <v>1920.8889999999999</v>
      </c>
      <c r="D144" s="272">
        <v>0</v>
      </c>
      <c r="E144" s="273">
        <v>0</v>
      </c>
      <c r="F144" s="274">
        <f t="shared" si="30"/>
        <v>90</v>
      </c>
      <c r="G144" s="275">
        <v>90</v>
      </c>
      <c r="H144" s="275">
        <v>0</v>
      </c>
      <c r="I144" s="273">
        <v>0</v>
      </c>
      <c r="J144" s="272">
        <f t="shared" si="31"/>
        <v>1810</v>
      </c>
      <c r="K144" s="276">
        <v>1810</v>
      </c>
      <c r="L144" s="275">
        <v>0</v>
      </c>
      <c r="M144" s="273">
        <v>0</v>
      </c>
      <c r="N144" s="277">
        <v>0</v>
      </c>
      <c r="O144" s="275">
        <v>0</v>
      </c>
      <c r="P144" s="273">
        <v>0</v>
      </c>
      <c r="Q144" s="281" t="s">
        <v>426</v>
      </c>
      <c r="T144" s="268"/>
    </row>
    <row r="145" spans="1:20" s="267" customFormat="1" ht="34.5" customHeight="1">
      <c r="A145" s="331"/>
      <c r="B145" s="306" t="s">
        <v>569</v>
      </c>
      <c r="C145" s="271">
        <f>SUM(D145+E145+F145+J145+N145+O145+P145)</f>
        <v>1684.9416500000002</v>
      </c>
      <c r="D145" s="272">
        <v>0</v>
      </c>
      <c r="E145" s="273">
        <v>0</v>
      </c>
      <c r="F145" s="274">
        <f t="shared" si="30"/>
        <v>315.04165</v>
      </c>
      <c r="G145" s="275">
        <v>315.04165</v>
      </c>
      <c r="H145" s="275">
        <v>0</v>
      </c>
      <c r="I145" s="273">
        <v>0</v>
      </c>
      <c r="J145" s="272">
        <f t="shared" si="31"/>
        <v>1369.9</v>
      </c>
      <c r="K145" s="276">
        <v>1369.9</v>
      </c>
      <c r="L145" s="275">
        <v>0</v>
      </c>
      <c r="M145" s="273">
        <v>0</v>
      </c>
      <c r="N145" s="277">
        <v>0</v>
      </c>
      <c r="O145" s="275">
        <v>0</v>
      </c>
      <c r="P145" s="273">
        <v>0</v>
      </c>
      <c r="Q145" s="281" t="s">
        <v>432</v>
      </c>
      <c r="T145" s="268"/>
    </row>
    <row r="146" spans="1:20" s="267" customFormat="1" ht="34.5" customHeight="1">
      <c r="A146" s="331"/>
      <c r="B146" s="306" t="s">
        <v>570</v>
      </c>
      <c r="C146" s="271">
        <f>SUM(D146+E146+F146+J146+N146+O146+P146)</f>
        <v>3000</v>
      </c>
      <c r="D146" s="272">
        <v>0</v>
      </c>
      <c r="E146" s="273">
        <v>0</v>
      </c>
      <c r="F146" s="274">
        <f t="shared" si="30"/>
        <v>175.45</v>
      </c>
      <c r="G146" s="275">
        <v>175.45</v>
      </c>
      <c r="H146" s="275">
        <v>0</v>
      </c>
      <c r="I146" s="273">
        <v>0</v>
      </c>
      <c r="J146" s="272">
        <f t="shared" si="31"/>
        <v>2824.55</v>
      </c>
      <c r="K146" s="276">
        <v>2824.55</v>
      </c>
      <c r="L146" s="275">
        <v>0</v>
      </c>
      <c r="M146" s="273">
        <v>0</v>
      </c>
      <c r="N146" s="277">
        <v>0</v>
      </c>
      <c r="O146" s="275">
        <v>0</v>
      </c>
      <c r="P146" s="273">
        <v>0</v>
      </c>
      <c r="Q146" s="281" t="s">
        <v>432</v>
      </c>
      <c r="T146" s="268"/>
    </row>
    <row r="147" spans="1:20" s="267" customFormat="1" ht="24" customHeight="1">
      <c r="A147" s="293"/>
      <c r="B147" s="306" t="s">
        <v>571</v>
      </c>
      <c r="C147" s="271">
        <f>SUM(D147+E147+F147+J147+N147+O147+P147)</f>
        <v>2000</v>
      </c>
      <c r="D147" s="272">
        <v>0</v>
      </c>
      <c r="E147" s="273">
        <v>0</v>
      </c>
      <c r="F147" s="274">
        <f t="shared" si="30"/>
        <v>54.45</v>
      </c>
      <c r="G147" s="275">
        <v>54.45</v>
      </c>
      <c r="H147" s="275">
        <v>0</v>
      </c>
      <c r="I147" s="273">
        <v>0</v>
      </c>
      <c r="J147" s="272">
        <f t="shared" si="31"/>
        <v>1945.55</v>
      </c>
      <c r="K147" s="276">
        <v>1945.55</v>
      </c>
      <c r="L147" s="275"/>
      <c r="M147" s="273">
        <v>0</v>
      </c>
      <c r="N147" s="277">
        <v>0</v>
      </c>
      <c r="O147" s="275">
        <v>0</v>
      </c>
      <c r="P147" s="273">
        <v>0</v>
      </c>
      <c r="Q147" s="281" t="s">
        <v>432</v>
      </c>
      <c r="T147" s="268"/>
    </row>
    <row r="148" spans="1:20" s="267" customFormat="1" ht="35.25" customHeight="1" thickBot="1">
      <c r="A148" s="331"/>
      <c r="B148" s="306" t="s">
        <v>572</v>
      </c>
      <c r="C148" s="271">
        <f>SUM(D148+E148+F148+J148+N148+O148+P148)</f>
        <v>2487.2620000000002</v>
      </c>
      <c r="D148" s="272">
        <v>0</v>
      </c>
      <c r="E148" s="273">
        <v>0</v>
      </c>
      <c r="F148" s="274">
        <f t="shared" si="30"/>
        <v>2097.2620000000002</v>
      </c>
      <c r="G148" s="275">
        <v>2097.2620000000002</v>
      </c>
      <c r="H148" s="275">
        <v>0</v>
      </c>
      <c r="I148" s="273">
        <v>0</v>
      </c>
      <c r="J148" s="272">
        <f t="shared" si="31"/>
        <v>390</v>
      </c>
      <c r="K148" s="276">
        <v>390</v>
      </c>
      <c r="L148" s="275">
        <v>0</v>
      </c>
      <c r="M148" s="273">
        <v>0</v>
      </c>
      <c r="N148" s="280">
        <v>0</v>
      </c>
      <c r="O148" s="275">
        <v>0</v>
      </c>
      <c r="P148" s="273">
        <v>0</v>
      </c>
      <c r="Q148" s="281" t="s">
        <v>432</v>
      </c>
      <c r="T148" s="268"/>
    </row>
    <row r="149" spans="1:20" s="267" customFormat="1" ht="15.75" customHeight="1" thickBot="1">
      <c r="A149" s="1233" t="s">
        <v>573</v>
      </c>
      <c r="B149" s="1234"/>
      <c r="C149" s="332">
        <f t="shared" ref="C149:P149" si="32">SUM(C127:C148)</f>
        <v>501476.38414999994</v>
      </c>
      <c r="D149" s="333">
        <f t="shared" si="32"/>
        <v>28588.655839999999</v>
      </c>
      <c r="E149" s="334">
        <f t="shared" si="32"/>
        <v>56964.935340000004</v>
      </c>
      <c r="F149" s="335">
        <f t="shared" si="32"/>
        <v>69840.259990000006</v>
      </c>
      <c r="G149" s="336">
        <f t="shared" si="32"/>
        <v>69840.259990000006</v>
      </c>
      <c r="H149" s="337">
        <f t="shared" si="32"/>
        <v>0</v>
      </c>
      <c r="I149" s="334">
        <f t="shared" si="32"/>
        <v>0</v>
      </c>
      <c r="J149" s="333">
        <f t="shared" si="32"/>
        <v>47836.082000000002</v>
      </c>
      <c r="K149" s="337">
        <f t="shared" si="32"/>
        <v>47836.082000000002</v>
      </c>
      <c r="L149" s="337">
        <f t="shared" si="32"/>
        <v>0</v>
      </c>
      <c r="M149" s="334">
        <f t="shared" si="32"/>
        <v>0</v>
      </c>
      <c r="N149" s="333">
        <f t="shared" si="32"/>
        <v>7528</v>
      </c>
      <c r="O149" s="338">
        <f t="shared" si="32"/>
        <v>7660</v>
      </c>
      <c r="P149" s="334">
        <f t="shared" si="32"/>
        <v>266510</v>
      </c>
      <c r="Q149" s="289"/>
      <c r="T149" s="268"/>
    </row>
    <row r="150" spans="1:20" s="304" customFormat="1" ht="18.75" customHeight="1" thickBot="1">
      <c r="A150" s="1249" t="s">
        <v>574</v>
      </c>
      <c r="B150" s="1250"/>
      <c r="C150" s="1250"/>
      <c r="D150" s="1250"/>
      <c r="E150" s="1250"/>
      <c r="F150" s="1236"/>
      <c r="G150" s="1236"/>
      <c r="H150" s="1236"/>
      <c r="I150" s="1236"/>
      <c r="J150" s="1236"/>
      <c r="K150" s="1236"/>
      <c r="L150" s="1236"/>
      <c r="M150" s="1236"/>
      <c r="N150" s="1236"/>
      <c r="O150" s="1236"/>
      <c r="P150" s="1236"/>
      <c r="Q150" s="1251"/>
      <c r="T150" s="305"/>
    </row>
    <row r="151" spans="1:20" s="267" customFormat="1" ht="24.75" customHeight="1">
      <c r="A151" s="1240" t="s">
        <v>575</v>
      </c>
      <c r="B151" s="306" t="s">
        <v>576</v>
      </c>
      <c r="C151" s="259">
        <f>SUM(D151+E151+F151+J151+N151+O151+P151)</f>
        <v>7890.15</v>
      </c>
      <c r="D151" s="324">
        <v>51.6</v>
      </c>
      <c r="E151" s="261">
        <v>50.82</v>
      </c>
      <c r="F151" s="262">
        <f t="shared" ref="F151:F158" si="33">SUM(G151:I151)</f>
        <v>112.53</v>
      </c>
      <c r="G151" s="339">
        <v>112.53</v>
      </c>
      <c r="H151" s="263">
        <v>0</v>
      </c>
      <c r="I151" s="261">
        <v>0</v>
      </c>
      <c r="J151" s="260">
        <f t="shared" ref="J151:J158" si="34">SUM(K151:M151)</f>
        <v>4842.2</v>
      </c>
      <c r="K151" s="309">
        <v>4842.2</v>
      </c>
      <c r="L151" s="263">
        <v>0</v>
      </c>
      <c r="M151" s="261">
        <v>0</v>
      </c>
      <c r="N151" s="340">
        <v>2833</v>
      </c>
      <c r="O151" s="263">
        <v>0</v>
      </c>
      <c r="P151" s="261">
        <v>0</v>
      </c>
      <c r="Q151" s="281" t="s">
        <v>432</v>
      </c>
      <c r="T151" s="268"/>
    </row>
    <row r="152" spans="1:20" s="267" customFormat="1" ht="24" customHeight="1">
      <c r="A152" s="1241"/>
      <c r="B152" s="270" t="s">
        <v>238</v>
      </c>
      <c r="C152" s="299">
        <f>E152+F152+J152</f>
        <v>6628.4139999999998</v>
      </c>
      <c r="D152" s="272" t="s">
        <v>421</v>
      </c>
      <c r="E152" s="313">
        <v>913.15</v>
      </c>
      <c r="F152" s="274">
        <f t="shared" si="33"/>
        <v>2600.7739999999999</v>
      </c>
      <c r="G152" s="341">
        <v>2600.7739999999999</v>
      </c>
      <c r="H152" s="341">
        <v>0</v>
      </c>
      <c r="I152" s="313">
        <v>0</v>
      </c>
      <c r="J152" s="272">
        <f t="shared" si="34"/>
        <v>3114.49</v>
      </c>
      <c r="K152" s="342">
        <v>3114.49</v>
      </c>
      <c r="L152" s="341">
        <v>0</v>
      </c>
      <c r="M152" s="313">
        <v>0</v>
      </c>
      <c r="N152" s="343">
        <v>0</v>
      </c>
      <c r="O152" s="341">
        <v>0</v>
      </c>
      <c r="P152" s="313">
        <v>0</v>
      </c>
      <c r="Q152" s="281" t="s">
        <v>577</v>
      </c>
      <c r="T152" s="268"/>
    </row>
    <row r="153" spans="1:20" s="267" customFormat="1" ht="34.5" customHeight="1">
      <c r="A153" s="1241"/>
      <c r="B153" s="270" t="s">
        <v>578</v>
      </c>
      <c r="C153" s="299">
        <f t="shared" ref="C153:C158" si="35">E153+F153+J153</f>
        <v>1627.15</v>
      </c>
      <c r="D153" s="272" t="s">
        <v>421</v>
      </c>
      <c r="E153" s="313">
        <v>65.16</v>
      </c>
      <c r="F153" s="274">
        <f t="shared" si="33"/>
        <v>1181.99</v>
      </c>
      <c r="G153" s="341">
        <v>1181.99</v>
      </c>
      <c r="H153" s="341">
        <v>0</v>
      </c>
      <c r="I153" s="313">
        <v>0</v>
      </c>
      <c r="J153" s="272">
        <f t="shared" si="34"/>
        <v>380</v>
      </c>
      <c r="K153" s="342">
        <v>380</v>
      </c>
      <c r="L153" s="341">
        <v>0</v>
      </c>
      <c r="M153" s="313">
        <v>0</v>
      </c>
      <c r="N153" s="343">
        <v>0</v>
      </c>
      <c r="O153" s="341">
        <v>0</v>
      </c>
      <c r="P153" s="313">
        <v>0</v>
      </c>
      <c r="Q153" s="281" t="s">
        <v>579</v>
      </c>
      <c r="T153" s="268"/>
    </row>
    <row r="154" spans="1:20" s="267" customFormat="1" ht="34.5" customHeight="1">
      <c r="A154" s="1241"/>
      <c r="B154" s="270" t="s">
        <v>241</v>
      </c>
      <c r="C154" s="299">
        <f t="shared" si="35"/>
        <v>2053.7799999999997</v>
      </c>
      <c r="D154" s="272" t="s">
        <v>421</v>
      </c>
      <c r="E154" s="313">
        <v>461.28</v>
      </c>
      <c r="F154" s="274">
        <f t="shared" si="33"/>
        <v>12.5</v>
      </c>
      <c r="G154" s="341">
        <f>12.5</f>
        <v>12.5</v>
      </c>
      <c r="H154" s="341">
        <v>0</v>
      </c>
      <c r="I154" s="313">
        <v>0</v>
      </c>
      <c r="J154" s="272">
        <f t="shared" si="34"/>
        <v>1580</v>
      </c>
      <c r="K154" s="342">
        <v>1580</v>
      </c>
      <c r="L154" s="341">
        <v>0</v>
      </c>
      <c r="M154" s="313">
        <v>0</v>
      </c>
      <c r="N154" s="343">
        <v>0</v>
      </c>
      <c r="O154" s="341">
        <v>0</v>
      </c>
      <c r="P154" s="313">
        <v>0</v>
      </c>
      <c r="Q154" s="281" t="s">
        <v>580</v>
      </c>
      <c r="T154" s="268"/>
    </row>
    <row r="155" spans="1:20" s="267" customFormat="1" ht="24" customHeight="1">
      <c r="A155" s="1241"/>
      <c r="B155" s="270" t="s">
        <v>242</v>
      </c>
      <c r="C155" s="299">
        <f t="shared" si="35"/>
        <v>2321.5175099999997</v>
      </c>
      <c r="D155" s="272" t="s">
        <v>421</v>
      </c>
      <c r="E155" s="313">
        <v>1758.85</v>
      </c>
      <c r="F155" s="274">
        <f t="shared" si="33"/>
        <v>382.66750999999999</v>
      </c>
      <c r="G155" s="341">
        <v>382.66750999999999</v>
      </c>
      <c r="H155" s="341">
        <v>0</v>
      </c>
      <c r="I155" s="313">
        <v>0</v>
      </c>
      <c r="J155" s="272">
        <f t="shared" si="34"/>
        <v>180</v>
      </c>
      <c r="K155" s="342">
        <v>180</v>
      </c>
      <c r="L155" s="341">
        <v>0</v>
      </c>
      <c r="M155" s="313">
        <v>0</v>
      </c>
      <c r="N155" s="343">
        <v>0</v>
      </c>
      <c r="O155" s="341">
        <v>0</v>
      </c>
      <c r="P155" s="313">
        <v>0</v>
      </c>
      <c r="Q155" s="281" t="s">
        <v>581</v>
      </c>
      <c r="T155" s="268"/>
    </row>
    <row r="156" spans="1:20" s="267" customFormat="1" ht="34.5" customHeight="1">
      <c r="A156" s="1242"/>
      <c r="B156" s="270" t="s">
        <v>243</v>
      </c>
      <c r="C156" s="299">
        <f t="shared" si="35"/>
        <v>7058.3140000000003</v>
      </c>
      <c r="D156" s="272" t="s">
        <v>421</v>
      </c>
      <c r="E156" s="313">
        <v>904.3</v>
      </c>
      <c r="F156" s="274">
        <f t="shared" si="33"/>
        <v>2699.884</v>
      </c>
      <c r="G156" s="341">
        <v>2699.884</v>
      </c>
      <c r="H156" s="341">
        <v>0</v>
      </c>
      <c r="I156" s="313">
        <v>0</v>
      </c>
      <c r="J156" s="272">
        <f t="shared" si="34"/>
        <v>3454.13</v>
      </c>
      <c r="K156" s="342">
        <v>3454.13</v>
      </c>
      <c r="L156" s="341">
        <v>0</v>
      </c>
      <c r="M156" s="313">
        <v>0</v>
      </c>
      <c r="N156" s="343">
        <v>0</v>
      </c>
      <c r="O156" s="341">
        <v>0</v>
      </c>
      <c r="P156" s="313">
        <v>0</v>
      </c>
      <c r="Q156" s="281" t="s">
        <v>582</v>
      </c>
      <c r="T156" s="268"/>
    </row>
    <row r="157" spans="1:20" s="267" customFormat="1" ht="24" customHeight="1">
      <c r="A157" s="1229" t="s">
        <v>583</v>
      </c>
      <c r="B157" s="344" t="s">
        <v>262</v>
      </c>
      <c r="C157" s="299">
        <f t="shared" si="35"/>
        <v>6199.7</v>
      </c>
      <c r="D157" s="272" t="s">
        <v>421</v>
      </c>
      <c r="E157" s="313">
        <v>3424.77</v>
      </c>
      <c r="F157" s="274">
        <f t="shared" si="33"/>
        <v>1924.93</v>
      </c>
      <c r="G157" s="341">
        <v>1924.93</v>
      </c>
      <c r="H157" s="341">
        <v>0</v>
      </c>
      <c r="I157" s="313">
        <v>0</v>
      </c>
      <c r="J157" s="272">
        <f t="shared" si="34"/>
        <v>850</v>
      </c>
      <c r="K157" s="342">
        <v>850</v>
      </c>
      <c r="L157" s="341">
        <v>0</v>
      </c>
      <c r="M157" s="313">
        <v>0</v>
      </c>
      <c r="N157" s="343">
        <v>0</v>
      </c>
      <c r="O157" s="341">
        <v>0</v>
      </c>
      <c r="P157" s="313">
        <v>0</v>
      </c>
      <c r="Q157" s="281" t="s">
        <v>584</v>
      </c>
      <c r="T157" s="268"/>
    </row>
    <row r="158" spans="1:20" s="267" customFormat="1" ht="24.75" customHeight="1" thickBot="1">
      <c r="A158" s="1230"/>
      <c r="B158" s="344" t="s">
        <v>243</v>
      </c>
      <c r="C158" s="299">
        <f t="shared" si="35"/>
        <v>6237.2288200000003</v>
      </c>
      <c r="D158" s="272" t="s">
        <v>421</v>
      </c>
      <c r="E158" s="313">
        <v>3248.23</v>
      </c>
      <c r="F158" s="274">
        <f t="shared" si="33"/>
        <v>288.99882000000002</v>
      </c>
      <c r="G158" s="341">
        <v>288.99882000000002</v>
      </c>
      <c r="H158" s="341">
        <v>0</v>
      </c>
      <c r="I158" s="313">
        <v>0</v>
      </c>
      <c r="J158" s="272">
        <f t="shared" si="34"/>
        <v>2700</v>
      </c>
      <c r="K158" s="342">
        <v>2700</v>
      </c>
      <c r="L158" s="341">
        <v>0</v>
      </c>
      <c r="M158" s="313">
        <v>0</v>
      </c>
      <c r="N158" s="345">
        <v>0</v>
      </c>
      <c r="O158" s="341">
        <v>0</v>
      </c>
      <c r="P158" s="313">
        <v>0</v>
      </c>
      <c r="Q158" s="281" t="s">
        <v>3962</v>
      </c>
      <c r="T158" s="268"/>
    </row>
    <row r="159" spans="1:20" s="267" customFormat="1" ht="24" customHeight="1" thickBot="1">
      <c r="A159" s="1231" t="s">
        <v>585</v>
      </c>
      <c r="B159" s="1232"/>
      <c r="C159" s="346">
        <f t="shared" ref="C159:P159" si="36">SUM(C151:C158)</f>
        <v>40016.254329999996</v>
      </c>
      <c r="D159" s="347">
        <f t="shared" si="36"/>
        <v>51.6</v>
      </c>
      <c r="E159" s="348">
        <f t="shared" si="36"/>
        <v>10826.56</v>
      </c>
      <c r="F159" s="347">
        <f t="shared" si="36"/>
        <v>9204.2743300000002</v>
      </c>
      <c r="G159" s="349">
        <f t="shared" si="36"/>
        <v>9204.2743300000002</v>
      </c>
      <c r="H159" s="349">
        <f t="shared" si="36"/>
        <v>0</v>
      </c>
      <c r="I159" s="348">
        <f t="shared" si="36"/>
        <v>0</v>
      </c>
      <c r="J159" s="347">
        <f t="shared" si="36"/>
        <v>17100.82</v>
      </c>
      <c r="K159" s="349">
        <f>SUM(K151:K158)</f>
        <v>17100.82</v>
      </c>
      <c r="L159" s="349">
        <f t="shared" si="36"/>
        <v>0</v>
      </c>
      <c r="M159" s="348">
        <f t="shared" si="36"/>
        <v>0</v>
      </c>
      <c r="N159" s="350">
        <f t="shared" si="36"/>
        <v>2833</v>
      </c>
      <c r="O159" s="351">
        <f t="shared" si="36"/>
        <v>0</v>
      </c>
      <c r="P159" s="352">
        <f t="shared" si="36"/>
        <v>0</v>
      </c>
      <c r="Q159" s="289"/>
      <c r="T159" s="268"/>
    </row>
    <row r="160" spans="1:20" s="357" customFormat="1" thickBot="1">
      <c r="A160" s="353"/>
      <c r="B160" s="354"/>
      <c r="C160" s="354"/>
      <c r="D160" s="354"/>
      <c r="E160" s="354"/>
      <c r="F160" s="355"/>
      <c r="G160" s="355"/>
      <c r="H160" s="354"/>
      <c r="I160" s="354"/>
      <c r="J160" s="354"/>
      <c r="K160" s="354"/>
      <c r="L160" s="354"/>
      <c r="M160" s="354"/>
      <c r="N160" s="354"/>
      <c r="O160" s="354"/>
      <c r="P160" s="354"/>
      <c r="Q160" s="356"/>
      <c r="T160" s="358"/>
    </row>
    <row r="161" spans="1:20" s="267" customFormat="1" ht="15.75" customHeight="1" thickBot="1">
      <c r="A161" s="1233" t="s">
        <v>415</v>
      </c>
      <c r="B161" s="1234"/>
      <c r="C161" s="285">
        <f t="shared" ref="C161:P161" si="37">SUM(C11+C15+C19+C32+C35+C50+C125+C149+C159)</f>
        <v>1927552.2676299997</v>
      </c>
      <c r="D161" s="283">
        <f t="shared" si="37"/>
        <v>69736.318770000013</v>
      </c>
      <c r="E161" s="284">
        <f t="shared" si="37"/>
        <v>360453.61366999999</v>
      </c>
      <c r="F161" s="283">
        <f t="shared" si="37"/>
        <v>289724.11920999998</v>
      </c>
      <c r="G161" s="286">
        <f t="shared" si="37"/>
        <v>288750.61920999998</v>
      </c>
      <c r="H161" s="286">
        <f t="shared" si="37"/>
        <v>973.5</v>
      </c>
      <c r="I161" s="284">
        <f t="shared" si="37"/>
        <v>0</v>
      </c>
      <c r="J161" s="283">
        <f t="shared" si="37"/>
        <v>223718.802</v>
      </c>
      <c r="K161" s="286">
        <f t="shared" si="37"/>
        <v>223718.802</v>
      </c>
      <c r="L161" s="286">
        <f t="shared" si="37"/>
        <v>0</v>
      </c>
      <c r="M161" s="284">
        <f t="shared" si="37"/>
        <v>0</v>
      </c>
      <c r="N161" s="283">
        <f t="shared" si="37"/>
        <v>232375</v>
      </c>
      <c r="O161" s="286">
        <f t="shared" si="37"/>
        <v>232174</v>
      </c>
      <c r="P161" s="286">
        <f t="shared" si="37"/>
        <v>467578</v>
      </c>
      <c r="Q161" s="289"/>
      <c r="T161" s="268"/>
    </row>
    <row r="162" spans="1:20" s="304" customFormat="1" ht="30" customHeight="1" thickBot="1">
      <c r="A162" s="1235" t="s">
        <v>586</v>
      </c>
      <c r="B162" s="1236"/>
      <c r="C162" s="1236"/>
      <c r="D162" s="1236"/>
      <c r="E162" s="1236"/>
      <c r="F162" s="1236"/>
      <c r="G162" s="1236"/>
      <c r="H162" s="1236"/>
      <c r="I162" s="1236"/>
      <c r="J162" s="1236"/>
      <c r="K162" s="1236"/>
      <c r="L162" s="1236"/>
      <c r="M162" s="1236"/>
      <c r="N162" s="1236"/>
      <c r="O162" s="1236"/>
      <c r="P162" s="1236"/>
      <c r="Q162" s="1237"/>
      <c r="T162" s="305"/>
    </row>
    <row r="163" spans="1:20" s="367" customFormat="1" ht="90" customHeight="1" thickBot="1">
      <c r="A163" s="359"/>
      <c r="B163" s="360" t="s">
        <v>587</v>
      </c>
      <c r="C163" s="361">
        <f>SUM(D163+E163+F163+J163+N163+O163+P163)</f>
        <v>487999.99799999996</v>
      </c>
      <c r="D163" s="362">
        <v>0</v>
      </c>
      <c r="E163" s="363">
        <v>0</v>
      </c>
      <c r="F163" s="364">
        <f>G163+H163+I163</f>
        <v>28344.948</v>
      </c>
      <c r="G163" s="365">
        <v>28344.948</v>
      </c>
      <c r="H163" s="365">
        <v>0</v>
      </c>
      <c r="I163" s="363">
        <v>0</v>
      </c>
      <c r="J163" s="362">
        <f>K163+L163+M163</f>
        <v>244655.05</v>
      </c>
      <c r="K163" s="365">
        <v>244655.05</v>
      </c>
      <c r="L163" s="365">
        <v>0</v>
      </c>
      <c r="M163" s="363">
        <v>0</v>
      </c>
      <c r="N163" s="362">
        <v>215000</v>
      </c>
      <c r="O163" s="365">
        <v>0</v>
      </c>
      <c r="P163" s="363">
        <v>0</v>
      </c>
      <c r="Q163" s="366" t="s">
        <v>588</v>
      </c>
      <c r="T163" s="368"/>
    </row>
    <row r="164" spans="1:20" s="267" customFormat="1" ht="15.75" customHeight="1" thickBot="1">
      <c r="A164" s="1233" t="s">
        <v>589</v>
      </c>
      <c r="B164" s="1234"/>
      <c r="C164" s="332">
        <f>SUM(C163:C163)</f>
        <v>487999.99799999996</v>
      </c>
      <c r="D164" s="333">
        <f t="shared" ref="D164:P164" si="38">SUM(D163:D163)</f>
        <v>0</v>
      </c>
      <c r="E164" s="334">
        <f t="shared" si="38"/>
        <v>0</v>
      </c>
      <c r="F164" s="333">
        <f t="shared" si="38"/>
        <v>28344.948</v>
      </c>
      <c r="G164" s="337">
        <f t="shared" si="38"/>
        <v>28344.948</v>
      </c>
      <c r="H164" s="337">
        <f t="shared" si="38"/>
        <v>0</v>
      </c>
      <c r="I164" s="334">
        <f t="shared" si="38"/>
        <v>0</v>
      </c>
      <c r="J164" s="333">
        <f t="shared" si="38"/>
        <v>244655.05</v>
      </c>
      <c r="K164" s="337">
        <f t="shared" si="38"/>
        <v>244655.05</v>
      </c>
      <c r="L164" s="337">
        <f t="shared" si="38"/>
        <v>0</v>
      </c>
      <c r="M164" s="334">
        <f t="shared" si="38"/>
        <v>0</v>
      </c>
      <c r="N164" s="333">
        <f t="shared" si="38"/>
        <v>215000</v>
      </c>
      <c r="O164" s="337">
        <f t="shared" si="38"/>
        <v>0</v>
      </c>
      <c r="P164" s="334">
        <f t="shared" si="38"/>
        <v>0</v>
      </c>
      <c r="Q164" s="289"/>
      <c r="T164" s="268"/>
    </row>
    <row r="165" spans="1:20">
      <c r="C165" s="368"/>
      <c r="D165" s="368"/>
      <c r="E165" s="368"/>
      <c r="G165" s="368"/>
      <c r="H165" s="370"/>
      <c r="I165" s="370"/>
      <c r="J165" s="370"/>
      <c r="K165" s="370"/>
      <c r="L165" s="368"/>
      <c r="M165" s="368"/>
      <c r="N165" s="368"/>
      <c r="O165" s="368"/>
      <c r="P165" s="368"/>
    </row>
    <row r="166" spans="1:20" ht="12.75">
      <c r="B166" s="371"/>
      <c r="C166" s="368"/>
      <c r="D166" s="368"/>
      <c r="E166" s="368"/>
      <c r="G166" s="368"/>
      <c r="H166" s="370"/>
      <c r="I166" s="370"/>
      <c r="J166" s="370"/>
      <c r="K166" s="370"/>
      <c r="L166" s="368"/>
      <c r="M166" s="368"/>
      <c r="N166" s="368"/>
      <c r="O166" s="368"/>
      <c r="P166" s="368"/>
    </row>
    <row r="167" spans="1:20" ht="15">
      <c r="A167" s="1238"/>
      <c r="B167" s="1239"/>
      <c r="C167" s="1239"/>
      <c r="D167" s="1239"/>
      <c r="E167" s="368"/>
      <c r="G167" s="368"/>
      <c r="H167" s="370"/>
      <c r="I167" s="370"/>
      <c r="J167" s="370"/>
      <c r="K167" s="370"/>
      <c r="L167" s="368"/>
      <c r="M167" s="368"/>
      <c r="N167" s="368"/>
      <c r="O167" s="368"/>
      <c r="P167" s="368"/>
    </row>
    <row r="168" spans="1:20" ht="12.75">
      <c r="B168" s="371"/>
      <c r="C168" s="368"/>
      <c r="D168" s="368"/>
      <c r="E168" s="368"/>
      <c r="G168" s="368"/>
      <c r="H168" s="370"/>
      <c r="I168" s="370"/>
      <c r="J168" s="370"/>
      <c r="K168" s="370"/>
      <c r="L168" s="368"/>
      <c r="M168" s="368"/>
      <c r="N168" s="368"/>
      <c r="O168" s="368"/>
      <c r="P168" s="368"/>
    </row>
    <row r="169" spans="1:20" ht="12.75">
      <c r="B169" s="371"/>
      <c r="C169" s="368"/>
      <c r="D169" s="368"/>
      <c r="E169" s="368"/>
      <c r="G169" s="368"/>
      <c r="H169" s="370"/>
      <c r="I169" s="370"/>
      <c r="J169" s="370"/>
      <c r="K169" s="370"/>
      <c r="L169" s="368"/>
      <c r="M169" s="368"/>
      <c r="N169" s="368"/>
      <c r="O169" s="368"/>
      <c r="P169" s="368"/>
    </row>
    <row r="170" spans="1:20">
      <c r="B170" s="1227"/>
      <c r="C170" s="372"/>
      <c r="D170" s="372"/>
      <c r="E170" s="368"/>
      <c r="G170" s="368"/>
      <c r="H170" s="370"/>
      <c r="I170" s="370"/>
      <c r="J170" s="370"/>
      <c r="K170" s="370"/>
      <c r="L170" s="368"/>
      <c r="M170" s="368"/>
      <c r="N170" s="368"/>
      <c r="O170" s="368"/>
      <c r="P170" s="368"/>
    </row>
    <row r="171" spans="1:20" s="247" customFormat="1">
      <c r="B171" s="1228"/>
      <c r="C171" s="373"/>
      <c r="D171" s="373"/>
      <c r="E171" s="370"/>
      <c r="F171" s="374"/>
      <c r="G171" s="370"/>
      <c r="H171" s="370"/>
      <c r="I171" s="370"/>
      <c r="J171" s="370"/>
      <c r="K171" s="370"/>
      <c r="L171" s="370"/>
      <c r="M171" s="370"/>
      <c r="N171" s="370"/>
      <c r="O171" s="370"/>
      <c r="P171" s="370"/>
    </row>
    <row r="172" spans="1:20">
      <c r="B172" s="375"/>
      <c r="C172" s="376"/>
      <c r="D172" s="376"/>
      <c r="E172" s="368"/>
      <c r="G172" s="368"/>
      <c r="H172" s="370"/>
      <c r="I172" s="370"/>
      <c r="J172" s="370"/>
      <c r="K172" s="370"/>
      <c r="L172" s="368"/>
      <c r="M172" s="368"/>
      <c r="N172" s="368"/>
      <c r="O172" s="368"/>
      <c r="P172" s="368"/>
    </row>
    <row r="173" spans="1:20">
      <c r="B173" s="375"/>
      <c r="C173" s="376"/>
      <c r="D173" s="376"/>
      <c r="E173" s="368"/>
      <c r="G173" s="368"/>
      <c r="H173" s="370"/>
      <c r="I173" s="370"/>
      <c r="J173" s="370"/>
      <c r="K173" s="370"/>
      <c r="L173" s="368"/>
      <c r="M173" s="368"/>
      <c r="N173" s="368"/>
      <c r="O173" s="368"/>
      <c r="P173" s="368"/>
    </row>
    <row r="174" spans="1:20">
      <c r="B174" s="375"/>
      <c r="C174" s="376"/>
      <c r="D174" s="376"/>
      <c r="E174" s="368"/>
      <c r="G174" s="368"/>
      <c r="H174" s="370"/>
      <c r="I174" s="370"/>
      <c r="J174" s="370"/>
      <c r="K174" s="370"/>
      <c r="L174" s="368"/>
      <c r="M174" s="368"/>
      <c r="N174" s="368"/>
      <c r="O174" s="368"/>
      <c r="P174" s="368"/>
    </row>
    <row r="175" spans="1:20">
      <c r="B175" s="375"/>
      <c r="C175" s="376"/>
      <c r="D175" s="376"/>
      <c r="E175" s="368"/>
      <c r="G175" s="368"/>
      <c r="H175" s="370"/>
      <c r="I175" s="370"/>
      <c r="J175" s="370"/>
      <c r="K175" s="370"/>
      <c r="L175" s="368"/>
      <c r="M175" s="368"/>
      <c r="N175" s="368"/>
      <c r="O175" s="368"/>
      <c r="P175" s="368"/>
    </row>
    <row r="176" spans="1:20">
      <c r="B176" s="375"/>
      <c r="C176" s="376"/>
      <c r="D176" s="376"/>
      <c r="E176" s="368"/>
      <c r="G176" s="368"/>
      <c r="H176" s="370"/>
      <c r="I176" s="370"/>
      <c r="J176" s="370"/>
      <c r="K176" s="370"/>
      <c r="L176" s="368"/>
      <c r="M176" s="368"/>
      <c r="N176" s="368"/>
      <c r="O176" s="368"/>
      <c r="P176" s="368"/>
    </row>
    <row r="177" spans="2:16">
      <c r="B177" s="377"/>
      <c r="C177" s="376"/>
      <c r="D177" s="376"/>
      <c r="E177" s="368"/>
      <c r="G177" s="368"/>
      <c r="H177" s="370"/>
      <c r="I177" s="370"/>
      <c r="J177" s="370"/>
      <c r="K177" s="370"/>
      <c r="L177" s="368"/>
      <c r="M177" s="368"/>
      <c r="N177" s="368"/>
      <c r="O177" s="368"/>
      <c r="P177" s="368"/>
    </row>
    <row r="178" spans="2:16">
      <c r="B178" s="375"/>
      <c r="C178" s="376"/>
      <c r="D178" s="376"/>
      <c r="E178" s="368"/>
      <c r="G178" s="368"/>
      <c r="H178" s="370"/>
      <c r="I178" s="370"/>
      <c r="J178" s="370"/>
      <c r="K178" s="370"/>
      <c r="L178" s="368"/>
      <c r="M178" s="368"/>
      <c r="N178" s="368"/>
      <c r="O178" s="368"/>
      <c r="P178" s="368"/>
    </row>
    <row r="179" spans="2:16">
      <c r="B179" s="378"/>
      <c r="C179" s="379"/>
      <c r="D179" s="379"/>
      <c r="E179" s="368"/>
      <c r="G179" s="368"/>
      <c r="H179" s="370"/>
      <c r="I179" s="370"/>
      <c r="J179" s="370"/>
      <c r="K179" s="370"/>
      <c r="L179" s="368"/>
      <c r="M179" s="368"/>
      <c r="N179" s="368"/>
      <c r="O179" s="368"/>
      <c r="P179" s="368"/>
    </row>
    <row r="180" spans="2:16">
      <c r="B180" s="375"/>
      <c r="C180" s="376"/>
      <c r="D180" s="376"/>
      <c r="E180" s="368"/>
      <c r="G180" s="368"/>
      <c r="H180" s="370"/>
      <c r="I180" s="370"/>
      <c r="J180" s="370"/>
      <c r="K180" s="370"/>
      <c r="L180" s="368"/>
      <c r="M180" s="368"/>
      <c r="N180" s="368"/>
      <c r="O180" s="368"/>
      <c r="P180" s="368"/>
    </row>
    <row r="181" spans="2:16">
      <c r="B181" s="375"/>
      <c r="C181" s="376"/>
      <c r="D181" s="376"/>
      <c r="E181" s="368"/>
      <c r="G181" s="368"/>
      <c r="H181" s="370"/>
      <c r="I181" s="370"/>
      <c r="J181" s="370"/>
      <c r="K181" s="370"/>
      <c r="L181" s="368"/>
      <c r="M181" s="368"/>
      <c r="N181" s="368"/>
      <c r="O181" s="368"/>
      <c r="P181" s="368"/>
    </row>
    <row r="182" spans="2:16">
      <c r="B182" s="375"/>
      <c r="C182" s="376"/>
      <c r="D182" s="376"/>
      <c r="E182" s="368"/>
      <c r="G182" s="368"/>
      <c r="H182" s="370"/>
      <c r="I182" s="370"/>
      <c r="J182" s="370"/>
      <c r="K182" s="370"/>
      <c r="L182" s="368"/>
      <c r="M182" s="368"/>
      <c r="N182" s="368"/>
      <c r="O182" s="368"/>
      <c r="P182" s="368"/>
    </row>
    <row r="183" spans="2:16">
      <c r="B183" s="375"/>
      <c r="C183" s="376"/>
      <c r="D183" s="376"/>
      <c r="E183" s="368"/>
      <c r="G183" s="368"/>
      <c r="H183" s="370"/>
      <c r="I183" s="370"/>
      <c r="J183" s="370"/>
      <c r="K183" s="370"/>
      <c r="L183" s="368"/>
      <c r="M183" s="368"/>
      <c r="N183" s="368"/>
      <c r="O183" s="368"/>
      <c r="P183" s="368"/>
    </row>
    <row r="184" spans="2:16">
      <c r="C184" s="368"/>
      <c r="D184" s="368"/>
      <c r="E184" s="368"/>
      <c r="G184" s="368"/>
      <c r="H184" s="370"/>
      <c r="I184" s="370"/>
      <c r="J184" s="370"/>
      <c r="K184" s="370"/>
      <c r="L184" s="368"/>
      <c r="M184" s="368"/>
      <c r="N184" s="368"/>
      <c r="O184" s="368"/>
      <c r="P184" s="368"/>
    </row>
    <row r="185" spans="2:16">
      <c r="C185" s="368"/>
      <c r="D185" s="368"/>
      <c r="E185" s="368"/>
      <c r="G185" s="368"/>
      <c r="H185" s="370"/>
      <c r="I185" s="370"/>
      <c r="J185" s="370"/>
      <c r="K185" s="370"/>
      <c r="L185" s="368"/>
      <c r="M185" s="368"/>
      <c r="N185" s="368"/>
      <c r="O185" s="368"/>
      <c r="P185" s="368"/>
    </row>
    <row r="186" spans="2:16">
      <c r="C186" s="368"/>
      <c r="D186" s="368"/>
      <c r="E186" s="368"/>
      <c r="G186" s="368"/>
      <c r="H186" s="370"/>
      <c r="I186" s="370"/>
      <c r="J186" s="370"/>
      <c r="K186" s="370"/>
      <c r="L186" s="368"/>
      <c r="M186" s="368"/>
      <c r="N186" s="368"/>
      <c r="O186" s="368"/>
      <c r="P186" s="368"/>
    </row>
    <row r="187" spans="2:16">
      <c r="C187" s="368"/>
      <c r="D187" s="368"/>
      <c r="E187" s="368"/>
      <c r="G187" s="368"/>
      <c r="H187" s="370"/>
      <c r="I187" s="370"/>
      <c r="J187" s="370"/>
      <c r="K187" s="370"/>
      <c r="L187" s="368"/>
      <c r="M187" s="368"/>
      <c r="N187" s="368"/>
      <c r="O187" s="368"/>
      <c r="P187" s="368"/>
    </row>
    <row r="188" spans="2:16">
      <c r="C188" s="368"/>
      <c r="D188" s="368"/>
      <c r="E188" s="368"/>
      <c r="G188" s="368"/>
      <c r="H188" s="370"/>
      <c r="I188" s="370"/>
      <c r="J188" s="370"/>
      <c r="K188" s="370"/>
      <c r="L188" s="368"/>
      <c r="M188" s="368"/>
      <c r="N188" s="368"/>
      <c r="O188" s="368"/>
      <c r="P188" s="368"/>
    </row>
    <row r="189" spans="2:16">
      <c r="C189" s="368"/>
      <c r="D189" s="368"/>
      <c r="E189" s="368"/>
      <c r="G189" s="368"/>
      <c r="H189" s="370"/>
      <c r="I189" s="370"/>
      <c r="J189" s="370"/>
      <c r="K189" s="370"/>
      <c r="L189" s="368"/>
      <c r="M189" s="368"/>
      <c r="N189" s="368"/>
      <c r="O189" s="368"/>
      <c r="P189" s="368"/>
    </row>
    <row r="190" spans="2:16">
      <c r="C190" s="368"/>
      <c r="D190" s="368"/>
      <c r="E190" s="368"/>
      <c r="G190" s="368"/>
      <c r="H190" s="370"/>
      <c r="I190" s="370"/>
      <c r="J190" s="370"/>
      <c r="K190" s="370"/>
      <c r="L190" s="368"/>
      <c r="M190" s="368"/>
      <c r="N190" s="368"/>
      <c r="O190" s="368"/>
      <c r="P190" s="368"/>
    </row>
  </sheetData>
  <customSheetViews>
    <customSheetView guid="{53E72506-0B1D-4F4A-A157-6DE69D2E678D}" showPageBreaks="1" fitToPage="1" printArea="1" view="pageBreakPreview">
      <selection activeCell="P11" sqref="P11"/>
      <rowBreaks count="3" manualBreakCount="3">
        <brk id="26" max="16" man="1"/>
        <brk id="47" max="16" man="1"/>
        <brk id="154" max="16" man="1"/>
      </rowBreaks>
      <pageMargins left="0.39370078740157483" right="0.39370078740157483" top="0.59055118110236227" bottom="0.39370078740157483" header="0.31496062992125984" footer="0.11811023622047245"/>
      <printOptions horizontalCentered="1"/>
      <pageSetup paperSize="9" scale="70" firstPageNumber="195" fitToHeight="0" orientation="landscape" useFirstPageNumber="1" r:id="rId1"/>
      <headerFooter alignWithMargins="0">
        <oddHeader>&amp;L&amp;"Tahoma,Kurzíva"Závěrečný účet za rok 2014&amp;R&amp;"Tahoma,Kurzíva"Tabulka č. 3</oddHeader>
        <oddFooter>&amp;C&amp;"Tahoma,Obyčejné"&amp;P</oddFooter>
      </headerFooter>
    </customSheetView>
  </customSheetViews>
  <mergeCells count="34">
    <mergeCell ref="A19:B19"/>
    <mergeCell ref="A2:Q2"/>
    <mergeCell ref="A4:A6"/>
    <mergeCell ref="B4:B6"/>
    <mergeCell ref="C4:C6"/>
    <mergeCell ref="D4:E5"/>
    <mergeCell ref="F4:I5"/>
    <mergeCell ref="J4:M5"/>
    <mergeCell ref="N4:P4"/>
    <mergeCell ref="Q4:Q6"/>
    <mergeCell ref="A7:Q7"/>
    <mergeCell ref="A11:B11"/>
    <mergeCell ref="A12:Q12"/>
    <mergeCell ref="A15:B15"/>
    <mergeCell ref="A16:Q16"/>
    <mergeCell ref="A151:A156"/>
    <mergeCell ref="A20:Q20"/>
    <mergeCell ref="A32:B32"/>
    <mergeCell ref="A33:Q33"/>
    <mergeCell ref="A35:B35"/>
    <mergeCell ref="A36:Q36"/>
    <mergeCell ref="A50:B50"/>
    <mergeCell ref="A51:Q51"/>
    <mergeCell ref="A125:B125"/>
    <mergeCell ref="A126:Q126"/>
    <mergeCell ref="A149:B149"/>
    <mergeCell ref="A150:Q150"/>
    <mergeCell ref="B170:B171"/>
    <mergeCell ref="A157:A158"/>
    <mergeCell ref="A159:B159"/>
    <mergeCell ref="A161:B161"/>
    <mergeCell ref="A162:Q162"/>
    <mergeCell ref="A164:B164"/>
    <mergeCell ref="A167:D167"/>
  </mergeCells>
  <printOptions horizontalCentered="1"/>
  <pageMargins left="0.39370078740157483" right="0.39370078740157483" top="0.59055118110236227" bottom="0.39370078740157483" header="0.31496062992125984" footer="0.11811023622047245"/>
  <pageSetup paperSize="9" scale="70" firstPageNumber="195" fitToHeight="0" orientation="landscape" useFirstPageNumber="1" r:id="rId2"/>
  <headerFooter alignWithMargins="0">
    <oddHeader>&amp;L&amp;"Tahoma,Kurzíva"Závěrečný účet za rok 2014&amp;R&amp;"Tahoma,Kurzíva"Tabulka č. 3</oddHeader>
    <oddFooter>&amp;C&amp;"Tahoma,Obyčejné"&amp;P</oddFooter>
  </headerFooter>
  <rowBreaks count="3" manualBreakCount="3">
    <brk id="26" max="16" man="1"/>
    <brk id="47" max="16" man="1"/>
    <brk id="154" max="16" man="1"/>
  </rowBreaks>
  <ignoredErrors>
    <ignoredError sqref="C22 C38 C55 C65 C76:C80 C92 C104 C112:C117 C132:C141" formula="1"/>
    <ignoredError sqref="J8:J10 J13 J17:J18 J21:J31 J34 J37:J49 J52:J124 J127:J148 J151:J158" formulaRange="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G47"/>
  <sheetViews>
    <sheetView view="pageBreakPreview" zoomScaleNormal="100" workbookViewId="0">
      <selection activeCell="P11" sqref="P11"/>
    </sheetView>
  </sheetViews>
  <sheetFormatPr defaultRowHeight="12.75"/>
  <cols>
    <col min="1" max="1" width="45.7109375" style="119" customWidth="1"/>
    <col min="2" max="2" width="9.140625" style="119" hidden="1" customWidth="1"/>
    <col min="3" max="6" width="11.42578125" style="119" customWidth="1"/>
    <col min="7" max="16384" width="9.140625" style="119"/>
  </cols>
  <sheetData>
    <row r="2" spans="1:6" ht="33" customHeight="1">
      <c r="A2" s="1283" t="s">
        <v>590</v>
      </c>
      <c r="B2" s="1283"/>
      <c r="C2" s="1283"/>
      <c r="D2" s="1283"/>
      <c r="E2" s="1283"/>
      <c r="F2" s="1283"/>
    </row>
    <row r="3" spans="1:6" ht="13.5" thickBot="1">
      <c r="A3" s="380"/>
      <c r="B3" s="380"/>
      <c r="C3" s="380"/>
      <c r="D3" s="380"/>
      <c r="E3" s="380"/>
      <c r="F3" s="381" t="s">
        <v>59</v>
      </c>
    </row>
    <row r="4" spans="1:6" ht="30" customHeight="1" thickBot="1">
      <c r="A4" s="382" t="s">
        <v>591</v>
      </c>
      <c r="B4" s="383" t="s">
        <v>592</v>
      </c>
      <c r="C4" s="384" t="s">
        <v>55</v>
      </c>
      <c r="D4" s="384" t="s">
        <v>54</v>
      </c>
      <c r="E4" s="384" t="s">
        <v>53</v>
      </c>
      <c r="F4" s="385" t="s">
        <v>593</v>
      </c>
    </row>
    <row r="5" spans="1:6" ht="25.5">
      <c r="A5" s="386" t="s">
        <v>594</v>
      </c>
      <c r="B5" s="387">
        <v>1780</v>
      </c>
      <c r="C5" s="388">
        <v>0</v>
      </c>
      <c r="D5" s="388">
        <v>499.298</v>
      </c>
      <c r="E5" s="388">
        <v>499.298</v>
      </c>
      <c r="F5" s="389">
        <f t="shared" ref="F5:F47" si="0">(E5/D5)*100</f>
        <v>100</v>
      </c>
    </row>
    <row r="6" spans="1:6" ht="13.5" customHeight="1">
      <c r="A6" s="390" t="s">
        <v>595</v>
      </c>
      <c r="B6" s="391"/>
      <c r="C6" s="392">
        <f>SUM(C5)</f>
        <v>0</v>
      </c>
      <c r="D6" s="392">
        <f>SUM(D5)</f>
        <v>499.298</v>
      </c>
      <c r="E6" s="392">
        <f>SUM(E5)</f>
        <v>499.298</v>
      </c>
      <c r="F6" s="393">
        <f t="shared" si="0"/>
        <v>100</v>
      </c>
    </row>
    <row r="7" spans="1:6" ht="25.5">
      <c r="A7" s="386" t="s">
        <v>596</v>
      </c>
      <c r="B7" s="387">
        <v>1711</v>
      </c>
      <c r="C7" s="388">
        <v>5000</v>
      </c>
      <c r="D7" s="388">
        <v>5000</v>
      </c>
      <c r="E7" s="388">
        <v>4999.9698600000002</v>
      </c>
      <c r="F7" s="389">
        <f t="shared" si="0"/>
        <v>99.999397200000004</v>
      </c>
    </row>
    <row r="8" spans="1:6">
      <c r="A8" s="386" t="s">
        <v>597</v>
      </c>
      <c r="B8" s="387">
        <v>1712</v>
      </c>
      <c r="C8" s="388">
        <v>3500</v>
      </c>
      <c r="D8" s="388">
        <v>3481.2</v>
      </c>
      <c r="E8" s="388">
        <v>3469.4497500000002</v>
      </c>
      <c r="F8" s="389">
        <f t="shared" si="0"/>
        <v>99.6624655291279</v>
      </c>
    </row>
    <row r="9" spans="1:6" ht="25.5">
      <c r="A9" s="386" t="s">
        <v>598</v>
      </c>
      <c r="B9" s="387">
        <v>1710</v>
      </c>
      <c r="C9" s="388">
        <v>1000</v>
      </c>
      <c r="D9" s="388">
        <v>957.5</v>
      </c>
      <c r="E9" s="388">
        <v>955.553</v>
      </c>
      <c r="F9" s="389">
        <f t="shared" si="0"/>
        <v>99.796657963446478</v>
      </c>
    </row>
    <row r="10" spans="1:6" ht="13.5" customHeight="1">
      <c r="A10" s="390" t="s">
        <v>599</v>
      </c>
      <c r="B10" s="391"/>
      <c r="C10" s="392">
        <f>SUM(C7:C9)</f>
        <v>9500</v>
      </c>
      <c r="D10" s="392">
        <f>SUM(D7:D9)</f>
        <v>9438.7000000000007</v>
      </c>
      <c r="E10" s="392">
        <f>SUM(E7:E9)</f>
        <v>9424.9726100000007</v>
      </c>
      <c r="F10" s="393">
        <f t="shared" si="0"/>
        <v>99.854562704609734</v>
      </c>
    </row>
    <row r="11" spans="1:6">
      <c r="A11" s="394" t="s">
        <v>600</v>
      </c>
      <c r="B11" s="395">
        <v>1733</v>
      </c>
      <c r="C11" s="396">
        <v>15000</v>
      </c>
      <c r="D11" s="396">
        <v>40214.58</v>
      </c>
      <c r="E11" s="396">
        <v>17657.796999999999</v>
      </c>
      <c r="F11" s="397">
        <f>(E11/D11)*100</f>
        <v>43.908942975408415</v>
      </c>
    </row>
    <row r="12" spans="1:6">
      <c r="A12" s="394" t="s">
        <v>601</v>
      </c>
      <c r="B12" s="395">
        <v>1735</v>
      </c>
      <c r="C12" s="396">
        <v>13000</v>
      </c>
      <c r="D12" s="396">
        <v>18259.528999999999</v>
      </c>
      <c r="E12" s="396">
        <v>8675.3430000000008</v>
      </c>
      <c r="F12" s="397">
        <f t="shared" si="0"/>
        <v>47.511318610682686</v>
      </c>
    </row>
    <row r="13" spans="1:6" ht="25.5">
      <c r="A13" s="394" t="s">
        <v>602</v>
      </c>
      <c r="B13" s="395">
        <v>1730</v>
      </c>
      <c r="C13" s="396">
        <v>8000</v>
      </c>
      <c r="D13" s="396">
        <v>15881.714</v>
      </c>
      <c r="E13" s="396">
        <v>9262.35916</v>
      </c>
      <c r="F13" s="397">
        <f>(E13/D13)*100</f>
        <v>58.320903902437735</v>
      </c>
    </row>
    <row r="14" spans="1:6" ht="25.5">
      <c r="A14" s="394" t="s">
        <v>603</v>
      </c>
      <c r="B14" s="395">
        <v>1731</v>
      </c>
      <c r="C14" s="396">
        <v>1000</v>
      </c>
      <c r="D14" s="396">
        <v>3722.8719999999998</v>
      </c>
      <c r="E14" s="396">
        <v>1866.37175</v>
      </c>
      <c r="F14" s="397">
        <f t="shared" si="0"/>
        <v>50.132579094849362</v>
      </c>
    </row>
    <row r="15" spans="1:6" ht="25.5">
      <c r="A15" s="394" t="s">
        <v>604</v>
      </c>
      <c r="B15" s="395">
        <v>1736</v>
      </c>
      <c r="C15" s="396">
        <v>1000</v>
      </c>
      <c r="D15" s="396">
        <v>2175.7710000000002</v>
      </c>
      <c r="E15" s="396">
        <v>278.13549999999998</v>
      </c>
      <c r="F15" s="397">
        <f>(E15/D15)*100</f>
        <v>12.783307618310932</v>
      </c>
    </row>
    <row r="16" spans="1:6" ht="25.5">
      <c r="A16" s="394" t="s">
        <v>605</v>
      </c>
      <c r="B16" s="395">
        <v>1732</v>
      </c>
      <c r="C16" s="396">
        <v>0</v>
      </c>
      <c r="D16" s="396">
        <v>24472.7</v>
      </c>
      <c r="E16" s="396">
        <v>24078.85</v>
      </c>
      <c r="F16" s="397">
        <f t="shared" si="0"/>
        <v>98.390655710240381</v>
      </c>
    </row>
    <row r="17" spans="1:7" ht="13.5" customHeight="1">
      <c r="A17" s="398" t="s">
        <v>606</v>
      </c>
      <c r="B17" s="399"/>
      <c r="C17" s="400">
        <f>SUM(C11:C16)</f>
        <v>38000</v>
      </c>
      <c r="D17" s="400">
        <f t="shared" ref="D17:E17" si="1">SUM(D11:D16)</f>
        <v>104727.166</v>
      </c>
      <c r="E17" s="400">
        <f t="shared" si="1"/>
        <v>61818.856409999993</v>
      </c>
      <c r="F17" s="401">
        <f t="shared" si="0"/>
        <v>59.02848207503294</v>
      </c>
    </row>
    <row r="18" spans="1:7" ht="25.5">
      <c r="A18" s="402" t="s">
        <v>607</v>
      </c>
      <c r="B18" s="403">
        <v>1740</v>
      </c>
      <c r="C18" s="404">
        <v>4000</v>
      </c>
      <c r="D18" s="404">
        <v>3740.7</v>
      </c>
      <c r="E18" s="404">
        <v>1775.0709999999999</v>
      </c>
      <c r="F18" s="397">
        <f t="shared" si="0"/>
        <v>47.45290988317695</v>
      </c>
    </row>
    <row r="19" spans="1:7">
      <c r="A19" s="402" t="s">
        <v>608</v>
      </c>
      <c r="B19" s="403">
        <v>1742</v>
      </c>
      <c r="C19" s="404">
        <v>3000</v>
      </c>
      <c r="D19" s="404">
        <v>9518.6749999999993</v>
      </c>
      <c r="E19" s="404">
        <v>5040.9160499999998</v>
      </c>
      <c r="F19" s="397">
        <f t="shared" si="0"/>
        <v>52.958169598184625</v>
      </c>
    </row>
    <row r="20" spans="1:7">
      <c r="A20" s="394" t="s">
        <v>609</v>
      </c>
      <c r="B20" s="395">
        <v>1743</v>
      </c>
      <c r="C20" s="396">
        <v>1500</v>
      </c>
      <c r="D20" s="396">
        <v>1678.3</v>
      </c>
      <c r="E20" s="396">
        <v>364.214</v>
      </c>
      <c r="F20" s="397">
        <f t="shared" si="0"/>
        <v>21.701364475957817</v>
      </c>
      <c r="G20" s="405"/>
    </row>
    <row r="21" spans="1:7" ht="25.5">
      <c r="A21" s="394" t="s">
        <v>610</v>
      </c>
      <c r="B21" s="395">
        <v>1741</v>
      </c>
      <c r="C21" s="396">
        <v>1000</v>
      </c>
      <c r="D21" s="396">
        <v>1588.509</v>
      </c>
      <c r="E21" s="396">
        <v>1333.55</v>
      </c>
      <c r="F21" s="397">
        <f t="shared" si="0"/>
        <v>83.949791911786448</v>
      </c>
    </row>
    <row r="22" spans="1:7" ht="13.5" customHeight="1">
      <c r="A22" s="398" t="s">
        <v>611</v>
      </c>
      <c r="B22" s="399"/>
      <c r="C22" s="400">
        <f>SUM(C18:C21)</f>
        <v>9500</v>
      </c>
      <c r="D22" s="400">
        <f>SUM(D18:D21)</f>
        <v>16526.184000000001</v>
      </c>
      <c r="E22" s="400">
        <f>SUM(E18:E21)</f>
        <v>8513.7510499999989</v>
      </c>
      <c r="F22" s="401">
        <f t="shared" si="0"/>
        <v>51.516738830936404</v>
      </c>
    </row>
    <row r="23" spans="1:7" ht="25.5">
      <c r="A23" s="394" t="s">
        <v>612</v>
      </c>
      <c r="B23" s="395">
        <v>1775</v>
      </c>
      <c r="C23" s="396">
        <v>3000</v>
      </c>
      <c r="D23" s="396">
        <v>4229.3999999999996</v>
      </c>
      <c r="E23" s="396">
        <v>4227.3559999999998</v>
      </c>
      <c r="F23" s="397">
        <f t="shared" si="0"/>
        <v>99.95167163190996</v>
      </c>
    </row>
    <row r="24" spans="1:7">
      <c r="A24" s="394" t="s">
        <v>613</v>
      </c>
      <c r="B24" s="395">
        <v>1770</v>
      </c>
      <c r="C24" s="396">
        <v>1800</v>
      </c>
      <c r="D24" s="396">
        <v>2300</v>
      </c>
      <c r="E24" s="396">
        <v>2300</v>
      </c>
      <c r="F24" s="397">
        <f>(E24/D24)*100</f>
        <v>100</v>
      </c>
    </row>
    <row r="25" spans="1:7" ht="38.25">
      <c r="A25" s="394" t="s">
        <v>614</v>
      </c>
      <c r="B25" s="395">
        <v>1772</v>
      </c>
      <c r="C25" s="396">
        <v>1800</v>
      </c>
      <c r="D25" s="396">
        <v>1794.8</v>
      </c>
      <c r="E25" s="396">
        <v>1598.5</v>
      </c>
      <c r="F25" s="397">
        <f>(E25/D25)*100</f>
        <v>89.062848228214847</v>
      </c>
    </row>
    <row r="26" spans="1:7" ht="38.25">
      <c r="A26" s="394" t="s">
        <v>615</v>
      </c>
      <c r="B26" s="395">
        <v>1774</v>
      </c>
      <c r="C26" s="396">
        <v>1500</v>
      </c>
      <c r="D26" s="396">
        <v>1500</v>
      </c>
      <c r="E26" s="396">
        <v>1500</v>
      </c>
      <c r="F26" s="397">
        <f t="shared" si="0"/>
        <v>100</v>
      </c>
    </row>
    <row r="27" spans="1:7" ht="25.5">
      <c r="A27" s="394" t="s">
        <v>616</v>
      </c>
      <c r="B27" s="395">
        <v>1773</v>
      </c>
      <c r="C27" s="396">
        <v>800</v>
      </c>
      <c r="D27" s="396">
        <v>790.80399999999997</v>
      </c>
      <c r="E27" s="396">
        <v>790.8</v>
      </c>
      <c r="F27" s="397">
        <f t="shared" si="0"/>
        <v>99.999494185664204</v>
      </c>
    </row>
    <row r="28" spans="1:7" ht="38.25">
      <c r="A28" s="394" t="s">
        <v>617</v>
      </c>
      <c r="B28" s="395">
        <v>1776</v>
      </c>
      <c r="C28" s="396">
        <v>600</v>
      </c>
      <c r="D28" s="396">
        <v>538.1</v>
      </c>
      <c r="E28" s="396">
        <v>538.1</v>
      </c>
      <c r="F28" s="397">
        <f t="shared" si="0"/>
        <v>100</v>
      </c>
    </row>
    <row r="29" spans="1:7" ht="25.5">
      <c r="A29" s="394" t="s">
        <v>618</v>
      </c>
      <c r="B29" s="395">
        <v>1771</v>
      </c>
      <c r="C29" s="396">
        <v>500</v>
      </c>
      <c r="D29" s="396">
        <v>500</v>
      </c>
      <c r="E29" s="396">
        <v>500</v>
      </c>
      <c r="F29" s="397">
        <f t="shared" si="0"/>
        <v>100</v>
      </c>
    </row>
    <row r="30" spans="1:7" ht="13.5" customHeight="1">
      <c r="A30" s="398" t="s">
        <v>619</v>
      </c>
      <c r="B30" s="399"/>
      <c r="C30" s="400">
        <f>SUM(C23:C29)</f>
        <v>10000</v>
      </c>
      <c r="D30" s="400">
        <f>SUM(D23:D29)</f>
        <v>11653.103999999999</v>
      </c>
      <c r="E30" s="400">
        <f>SUM(E23:E29)</f>
        <v>11454.755999999999</v>
      </c>
      <c r="F30" s="401">
        <f t="shared" si="0"/>
        <v>98.297895564992814</v>
      </c>
    </row>
    <row r="31" spans="1:7">
      <c r="A31" s="406" t="s">
        <v>620</v>
      </c>
      <c r="B31" s="407">
        <v>1760</v>
      </c>
      <c r="C31" s="396">
        <v>8000</v>
      </c>
      <c r="D31" s="396">
        <v>7977</v>
      </c>
      <c r="E31" s="396">
        <v>7976.4470000000001</v>
      </c>
      <c r="F31" s="397">
        <f t="shared" si="0"/>
        <v>99.993067569261626</v>
      </c>
    </row>
    <row r="32" spans="1:7" ht="38.25">
      <c r="A32" s="394" t="s">
        <v>621</v>
      </c>
      <c r="B32" s="407">
        <v>1761</v>
      </c>
      <c r="C32" s="396">
        <v>2000</v>
      </c>
      <c r="D32" s="396">
        <v>1900</v>
      </c>
      <c r="E32" s="396">
        <v>1900</v>
      </c>
      <c r="F32" s="397">
        <f t="shared" si="0"/>
        <v>100</v>
      </c>
    </row>
    <row r="33" spans="1:7" ht="25.5">
      <c r="A33" s="406" t="s">
        <v>622</v>
      </c>
      <c r="B33" s="407">
        <v>1764</v>
      </c>
      <c r="C33" s="396">
        <v>2000</v>
      </c>
      <c r="D33" s="396">
        <v>1993</v>
      </c>
      <c r="E33" s="396">
        <v>1992.9639999999999</v>
      </c>
      <c r="F33" s="397">
        <f>(E33/D33)*100</f>
        <v>99.99819367787255</v>
      </c>
    </row>
    <row r="34" spans="1:7" ht="25.5">
      <c r="A34" s="406" t="s">
        <v>623</v>
      </c>
      <c r="B34" s="407">
        <v>1762</v>
      </c>
      <c r="C34" s="396">
        <v>1000</v>
      </c>
      <c r="D34" s="396">
        <v>1000</v>
      </c>
      <c r="E34" s="396">
        <v>1000</v>
      </c>
      <c r="F34" s="397">
        <f t="shared" si="0"/>
        <v>100</v>
      </c>
      <c r="G34" s="405"/>
    </row>
    <row r="35" spans="1:7" ht="13.5" customHeight="1">
      <c r="A35" s="398" t="s">
        <v>624</v>
      </c>
      <c r="B35" s="399"/>
      <c r="C35" s="400">
        <f>SUM(C31:C34)</f>
        <v>13000</v>
      </c>
      <c r="D35" s="400">
        <f>SUM(D31:D34)</f>
        <v>12870</v>
      </c>
      <c r="E35" s="400">
        <f>SUM(E31:E34)</f>
        <v>12869.411</v>
      </c>
      <c r="F35" s="401">
        <f t="shared" si="0"/>
        <v>99.995423465423457</v>
      </c>
    </row>
    <row r="36" spans="1:7">
      <c r="A36" s="394" t="s">
        <v>625</v>
      </c>
      <c r="B36" s="395">
        <v>1720</v>
      </c>
      <c r="C36" s="396">
        <v>0</v>
      </c>
      <c r="D36" s="408">
        <v>1307.2</v>
      </c>
      <c r="E36" s="408">
        <v>1265.4960000000001</v>
      </c>
      <c r="F36" s="409">
        <f t="shared" si="0"/>
        <v>96.80966952264383</v>
      </c>
    </row>
    <row r="37" spans="1:7" ht="27" customHeight="1">
      <c r="A37" s="410" t="s">
        <v>626</v>
      </c>
      <c r="B37" s="411"/>
      <c r="C37" s="412">
        <f>SUM(C36)</f>
        <v>0</v>
      </c>
      <c r="D37" s="412">
        <f>SUM(D36)</f>
        <v>1307.2</v>
      </c>
      <c r="E37" s="412">
        <f>SUM(E36)</f>
        <v>1265.4960000000001</v>
      </c>
      <c r="F37" s="401">
        <f t="shared" si="0"/>
        <v>96.80966952264383</v>
      </c>
    </row>
    <row r="38" spans="1:7">
      <c r="A38" s="394" t="s">
        <v>627</v>
      </c>
      <c r="B38" s="395">
        <v>1700</v>
      </c>
      <c r="C38" s="396">
        <v>1000</v>
      </c>
      <c r="D38" s="396">
        <v>795</v>
      </c>
      <c r="E38" s="396">
        <v>681.4</v>
      </c>
      <c r="F38" s="397">
        <f t="shared" si="0"/>
        <v>85.710691823899367</v>
      </c>
    </row>
    <row r="39" spans="1:7" ht="13.5" customHeight="1">
      <c r="A39" s="398" t="s">
        <v>628</v>
      </c>
      <c r="B39" s="399"/>
      <c r="C39" s="400">
        <f>SUM(C38)</f>
        <v>1000</v>
      </c>
      <c r="D39" s="400">
        <f>SUM(D38)</f>
        <v>795</v>
      </c>
      <c r="E39" s="400">
        <f>SUM(E38)</f>
        <v>681.4</v>
      </c>
      <c r="F39" s="401">
        <f t="shared" si="0"/>
        <v>85.710691823899367</v>
      </c>
    </row>
    <row r="40" spans="1:7">
      <c r="A40" s="394" t="s">
        <v>629</v>
      </c>
      <c r="B40" s="395">
        <v>1752</v>
      </c>
      <c r="C40" s="396">
        <v>18000</v>
      </c>
      <c r="D40" s="396">
        <v>17019.099999999999</v>
      </c>
      <c r="E40" s="396">
        <v>17019.096000000001</v>
      </c>
      <c r="F40" s="397">
        <f t="shared" si="0"/>
        <v>99.999976496994563</v>
      </c>
    </row>
    <row r="41" spans="1:7">
      <c r="A41" s="394" t="s">
        <v>630</v>
      </c>
      <c r="B41" s="395">
        <v>1750</v>
      </c>
      <c r="C41" s="396">
        <v>15000</v>
      </c>
      <c r="D41" s="396">
        <v>22970.26</v>
      </c>
      <c r="E41" s="396">
        <v>13372.511769999999</v>
      </c>
      <c r="F41" s="397">
        <f t="shared" si="0"/>
        <v>58.216632158277704</v>
      </c>
    </row>
    <row r="42" spans="1:7">
      <c r="A42" s="394" t="s">
        <v>631</v>
      </c>
      <c r="B42" s="395">
        <v>1753</v>
      </c>
      <c r="C42" s="396">
        <v>2000</v>
      </c>
      <c r="D42" s="396">
        <v>1857.5</v>
      </c>
      <c r="E42" s="396">
        <v>1857.5</v>
      </c>
      <c r="F42" s="397">
        <f>(E42/D42)*100</f>
        <v>100</v>
      </c>
    </row>
    <row r="43" spans="1:7">
      <c r="A43" s="394" t="s">
        <v>632</v>
      </c>
      <c r="B43" s="395">
        <v>1756</v>
      </c>
      <c r="C43" s="396">
        <v>0</v>
      </c>
      <c r="D43" s="396">
        <v>35936.300000000003</v>
      </c>
      <c r="E43" s="396">
        <v>35936.275000000001</v>
      </c>
      <c r="F43" s="397">
        <f>(E43/D43)*100</f>
        <v>99.999930432459649</v>
      </c>
    </row>
    <row r="44" spans="1:7" ht="25.5">
      <c r="A44" s="394" t="s">
        <v>633</v>
      </c>
      <c r="B44" s="395">
        <v>1758</v>
      </c>
      <c r="C44" s="396">
        <v>0</v>
      </c>
      <c r="D44" s="396">
        <v>1485.1</v>
      </c>
      <c r="E44" s="396">
        <v>1478.51225</v>
      </c>
      <c r="F44" s="397">
        <f>(E44/D44)*100</f>
        <v>99.556410342737863</v>
      </c>
    </row>
    <row r="45" spans="1:7">
      <c r="A45" s="394" t="s">
        <v>634</v>
      </c>
      <c r="B45" s="395">
        <v>1757</v>
      </c>
      <c r="C45" s="396">
        <v>0</v>
      </c>
      <c r="D45" s="396">
        <v>126.37</v>
      </c>
      <c r="E45" s="396">
        <v>126.36499999999999</v>
      </c>
      <c r="F45" s="397">
        <f t="shared" si="0"/>
        <v>99.996043364722624</v>
      </c>
    </row>
    <row r="46" spans="1:7" ht="13.5" customHeight="1">
      <c r="A46" s="398" t="s">
        <v>635</v>
      </c>
      <c r="B46" s="399"/>
      <c r="C46" s="400">
        <f>SUM(C40:C45)</f>
        <v>35000</v>
      </c>
      <c r="D46" s="400">
        <f>SUM(D40:D45)</f>
        <v>79394.63</v>
      </c>
      <c r="E46" s="400">
        <f>SUM(E40:E45)</f>
        <v>69790.260020000002</v>
      </c>
      <c r="F46" s="401">
        <f t="shared" si="0"/>
        <v>87.902997998731152</v>
      </c>
    </row>
    <row r="47" spans="1:7" ht="14.25" customHeight="1" thickBot="1">
      <c r="A47" s="413" t="s">
        <v>415</v>
      </c>
      <c r="B47" s="414"/>
      <c r="C47" s="415">
        <f>SUM(C6,C10,C17,C22,C30,C35,C37,C39,C46)</f>
        <v>116000</v>
      </c>
      <c r="D47" s="415">
        <f>SUM(D6,D10,D17,D22,D30,D35,D37,D39,D46)</f>
        <v>237211.28200000001</v>
      </c>
      <c r="E47" s="415">
        <f>SUM(E6,E10,E17,E22,E30,E35,E37,E39,E46)</f>
        <v>176318.20108999999</v>
      </c>
      <c r="F47" s="416">
        <f t="shared" si="0"/>
        <v>74.329601696600577</v>
      </c>
    </row>
  </sheetData>
  <customSheetViews>
    <customSheetView guid="{53E72506-0B1D-4F4A-A157-6DE69D2E678D}" showPageBreaks="1" printArea="1" hiddenColumns="1" view="pageBreakPreview">
      <selection activeCell="P11" sqref="P11"/>
      <rowBreaks count="1" manualBreakCount="1">
        <brk id="35" max="5" man="1"/>
      </rowBreaks>
      <pageMargins left="0.39370078740157483" right="0.39370078740157483" top="0.59055118110236227" bottom="0.39370078740157483" header="0.31496062992125984" footer="0.11811023622047245"/>
      <printOptions horizontalCentered="1"/>
      <pageSetup paperSize="9" firstPageNumber="203" fitToHeight="2" orientation="portrait" useFirstPageNumber="1" r:id="rId1"/>
      <headerFooter alignWithMargins="0">
        <oddHeader>&amp;L&amp;"Tahoma,Kurzíva"&amp;9Závěrečný účet za rok 2014&amp;R&amp;"Tahoma,Kurzíva"&amp;9Tabulka č. 4</oddHeader>
        <oddFooter>&amp;C&amp;"Tahoma,Obyčejné"&amp;P</oddFooter>
      </headerFooter>
    </customSheetView>
  </customSheetViews>
  <mergeCells count="1">
    <mergeCell ref="A2:F2"/>
  </mergeCells>
  <printOptions horizontalCentered="1"/>
  <pageMargins left="0.39370078740157483" right="0.39370078740157483" top="0.59055118110236227" bottom="0.39370078740157483" header="0.31496062992125984" footer="0.11811023622047245"/>
  <pageSetup paperSize="9" firstPageNumber="203" fitToHeight="2" orientation="portrait" useFirstPageNumber="1" r:id="rId2"/>
  <headerFooter alignWithMargins="0">
    <oddHeader>&amp;L&amp;"Tahoma,Kurzíva"&amp;9Závěrečný účet za rok 2014&amp;R&amp;"Tahoma,Kurzíva"&amp;9Tabulka č. 4</oddHeader>
    <oddFooter>&amp;C&amp;"Tahoma,Obyčejné"&amp;P</oddFooter>
  </headerFooter>
  <rowBreaks count="1" manualBreakCount="1">
    <brk id="35" max="5"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374"/>
  <sheetViews>
    <sheetView view="pageBreakPreview" topLeftCell="A82" zoomScaleNormal="100" zoomScaleSheetLayoutView="100" workbookViewId="0">
      <selection activeCell="C14" sqref="C14"/>
    </sheetView>
  </sheetViews>
  <sheetFormatPr defaultRowHeight="12.75"/>
  <cols>
    <col min="1" max="2" width="40.7109375" style="1423" customWidth="1"/>
    <col min="3" max="4" width="12.7109375" style="1423" customWidth="1"/>
    <col min="5" max="5" width="10.7109375" style="1421" customWidth="1"/>
    <col min="6" max="16384" width="9.140625" style="1421"/>
  </cols>
  <sheetData>
    <row r="1" spans="1:5">
      <c r="A1" s="787"/>
      <c r="B1" s="787"/>
      <c r="C1" s="788"/>
      <c r="D1" s="788"/>
      <c r="E1" s="779"/>
    </row>
    <row r="2" spans="1:5" ht="21" customHeight="1">
      <c r="A2" s="1283" t="s">
        <v>3954</v>
      </c>
      <c r="B2" s="1283"/>
      <c r="C2" s="1283"/>
      <c r="D2" s="1283"/>
      <c r="E2" s="1283"/>
    </row>
    <row r="3" spans="1:5" ht="15">
      <c r="A3" s="1208"/>
      <c r="B3" s="1208"/>
      <c r="C3" s="780"/>
      <c r="D3" s="780"/>
      <c r="E3" s="1208"/>
    </row>
    <row r="4" spans="1:5">
      <c r="A4" s="1299" t="s">
        <v>3944</v>
      </c>
      <c r="B4" s="1299"/>
      <c r="C4" s="1299"/>
      <c r="D4" s="1299"/>
      <c r="E4" s="1299"/>
    </row>
    <row r="5" spans="1:5" ht="7.5" customHeight="1">
      <c r="A5" s="781"/>
      <c r="B5" s="781"/>
      <c r="C5" s="782"/>
      <c r="D5" s="782"/>
      <c r="E5" s="781"/>
    </row>
    <row r="6" spans="1:5" ht="13.5" thickBot="1">
      <c r="A6" s="783"/>
      <c r="B6" s="783"/>
      <c r="C6" s="784"/>
      <c r="D6" s="784"/>
      <c r="E6" s="381" t="s">
        <v>59</v>
      </c>
    </row>
    <row r="7" spans="1:5" ht="30" customHeight="1" thickBot="1">
      <c r="A7" s="382" t="s">
        <v>3945</v>
      </c>
      <c r="B7" s="785" t="s">
        <v>1488</v>
      </c>
      <c r="C7" s="384" t="s">
        <v>54</v>
      </c>
      <c r="D7" s="384" t="s">
        <v>53</v>
      </c>
      <c r="E7" s="385" t="s">
        <v>593</v>
      </c>
    </row>
    <row r="8" spans="1:5" ht="18" customHeight="1">
      <c r="A8" s="1300" t="s">
        <v>419</v>
      </c>
      <c r="B8" s="1301"/>
      <c r="C8" s="1301"/>
      <c r="D8" s="1301"/>
      <c r="E8" s="1302"/>
    </row>
    <row r="9" spans="1:5">
      <c r="A9" s="1209" t="s">
        <v>110</v>
      </c>
      <c r="B9" s="790" t="s">
        <v>1516</v>
      </c>
      <c r="C9" s="792">
        <v>1200</v>
      </c>
      <c r="D9" s="792">
        <v>1034.21558</v>
      </c>
      <c r="E9" s="786">
        <f>D9/C9*100</f>
        <v>86.184631666666661</v>
      </c>
    </row>
    <row r="10" spans="1:5" ht="25.5">
      <c r="A10" s="1209" t="s">
        <v>2068</v>
      </c>
      <c r="B10" s="790" t="s">
        <v>2069</v>
      </c>
      <c r="C10" s="792">
        <v>180.85</v>
      </c>
      <c r="D10" s="792">
        <v>180.84441000000001</v>
      </c>
      <c r="E10" s="786">
        <f t="shared" ref="E10:E73" si="0">D10/C10*100</f>
        <v>99.996909040641427</v>
      </c>
    </row>
    <row r="11" spans="1:5">
      <c r="A11" s="1291" t="s">
        <v>1625</v>
      </c>
      <c r="B11" s="790" t="s">
        <v>1848</v>
      </c>
      <c r="C11" s="792">
        <v>500</v>
      </c>
      <c r="D11" s="792">
        <v>0</v>
      </c>
      <c r="E11" s="786">
        <f t="shared" si="0"/>
        <v>0</v>
      </c>
    </row>
    <row r="12" spans="1:5">
      <c r="A12" s="1291"/>
      <c r="B12" s="790" t="s">
        <v>1809</v>
      </c>
      <c r="C12" s="792">
        <v>150</v>
      </c>
      <c r="D12" s="792">
        <v>150</v>
      </c>
      <c r="E12" s="786">
        <f t="shared" si="0"/>
        <v>100</v>
      </c>
    </row>
    <row r="13" spans="1:5">
      <c r="A13" s="1291"/>
      <c r="B13" s="790" t="s">
        <v>1688</v>
      </c>
      <c r="C13" s="792">
        <v>182.3</v>
      </c>
      <c r="D13" s="792">
        <v>182.30126999999999</v>
      </c>
      <c r="E13" s="786">
        <f t="shared" si="0"/>
        <v>100.00069665386724</v>
      </c>
    </row>
    <row r="14" spans="1:5">
      <c r="A14" s="1291"/>
      <c r="B14" s="790" t="s">
        <v>1626</v>
      </c>
      <c r="C14" s="792">
        <v>250</v>
      </c>
      <c r="D14" s="792">
        <v>250</v>
      </c>
      <c r="E14" s="786">
        <f t="shared" si="0"/>
        <v>100</v>
      </c>
    </row>
    <row r="15" spans="1:5" s="1422" customFormat="1" ht="15.75" customHeight="1">
      <c r="A15" s="1287" t="s">
        <v>595</v>
      </c>
      <c r="B15" s="1288"/>
      <c r="C15" s="793">
        <f>SUM(C9:C14)</f>
        <v>2463.15</v>
      </c>
      <c r="D15" s="793">
        <f>SUM(D9:D14)</f>
        <v>1797.3612599999999</v>
      </c>
      <c r="E15" s="795">
        <f t="shared" si="0"/>
        <v>72.970028621886613</v>
      </c>
    </row>
    <row r="16" spans="1:5" s="1422" customFormat="1" ht="18" customHeight="1">
      <c r="A16" s="1284" t="s">
        <v>434</v>
      </c>
      <c r="B16" s="1285"/>
      <c r="C16" s="1285"/>
      <c r="D16" s="1285"/>
      <c r="E16" s="1286"/>
    </row>
    <row r="17" spans="1:5" ht="25.5">
      <c r="A17" s="1209" t="s">
        <v>2055</v>
      </c>
      <c r="B17" s="790" t="s">
        <v>2056</v>
      </c>
      <c r="C17" s="792">
        <v>1500</v>
      </c>
      <c r="D17" s="792">
        <v>1500</v>
      </c>
      <c r="E17" s="786">
        <f t="shared" si="0"/>
        <v>100</v>
      </c>
    </row>
    <row r="18" spans="1:5" ht="25.5">
      <c r="A18" s="1209" t="s">
        <v>1509</v>
      </c>
      <c r="B18" s="790" t="s">
        <v>1510</v>
      </c>
      <c r="C18" s="792">
        <v>9759.1200000000008</v>
      </c>
      <c r="D18" s="792">
        <v>9759.1200000000008</v>
      </c>
      <c r="E18" s="786">
        <f t="shared" si="0"/>
        <v>100</v>
      </c>
    </row>
    <row r="19" spans="1:5" ht="25.5">
      <c r="A19" s="1209" t="s">
        <v>1504</v>
      </c>
      <c r="B19" s="790" t="s">
        <v>1505</v>
      </c>
      <c r="C19" s="792">
        <v>8502.6899999999987</v>
      </c>
      <c r="D19" s="792">
        <v>7152.6814299999996</v>
      </c>
      <c r="E19" s="786">
        <f t="shared" si="0"/>
        <v>84.122570974597451</v>
      </c>
    </row>
    <row r="20" spans="1:5">
      <c r="A20" s="1291" t="s">
        <v>1567</v>
      </c>
      <c r="B20" s="790" t="s">
        <v>2394</v>
      </c>
      <c r="C20" s="792">
        <v>300</v>
      </c>
      <c r="D20" s="792">
        <v>300</v>
      </c>
      <c r="E20" s="786">
        <f t="shared" si="0"/>
        <v>100</v>
      </c>
    </row>
    <row r="21" spans="1:5">
      <c r="A21" s="1291"/>
      <c r="B21" s="790" t="s">
        <v>1841</v>
      </c>
      <c r="C21" s="792">
        <v>1000</v>
      </c>
      <c r="D21" s="792">
        <v>905.08</v>
      </c>
      <c r="E21" s="786">
        <f t="shared" si="0"/>
        <v>90.507999999999996</v>
      </c>
    </row>
    <row r="22" spans="1:5">
      <c r="A22" s="1291"/>
      <c r="B22" s="790" t="s">
        <v>1838</v>
      </c>
      <c r="C22" s="792">
        <v>150</v>
      </c>
      <c r="D22" s="792">
        <v>61.177599999999998</v>
      </c>
      <c r="E22" s="786">
        <f t="shared" si="0"/>
        <v>40.785066666666665</v>
      </c>
    </row>
    <row r="23" spans="1:5">
      <c r="A23" s="1291"/>
      <c r="B23" s="790" t="s">
        <v>1836</v>
      </c>
      <c r="C23" s="792">
        <v>450</v>
      </c>
      <c r="D23" s="792">
        <v>450</v>
      </c>
      <c r="E23" s="786">
        <f t="shared" si="0"/>
        <v>100</v>
      </c>
    </row>
    <row r="24" spans="1:5">
      <c r="A24" s="1291"/>
      <c r="B24" s="790" t="s">
        <v>1810</v>
      </c>
      <c r="C24" s="792">
        <v>200</v>
      </c>
      <c r="D24" s="792">
        <v>200</v>
      </c>
      <c r="E24" s="786">
        <f t="shared" si="0"/>
        <v>100</v>
      </c>
    </row>
    <row r="25" spans="1:5">
      <c r="A25" s="1291"/>
      <c r="B25" s="790" t="s">
        <v>1809</v>
      </c>
      <c r="C25" s="792">
        <v>200</v>
      </c>
      <c r="D25" s="792">
        <v>200</v>
      </c>
      <c r="E25" s="786">
        <f t="shared" si="0"/>
        <v>100</v>
      </c>
    </row>
    <row r="26" spans="1:5">
      <c r="A26" s="1291"/>
      <c r="B26" s="790" t="s">
        <v>1750</v>
      </c>
      <c r="C26" s="792">
        <v>300</v>
      </c>
      <c r="D26" s="792">
        <v>0</v>
      </c>
      <c r="E26" s="786">
        <f t="shared" si="0"/>
        <v>0</v>
      </c>
    </row>
    <row r="27" spans="1:5">
      <c r="A27" s="1291"/>
      <c r="B27" s="790" t="s">
        <v>1698</v>
      </c>
      <c r="C27" s="792">
        <v>500</v>
      </c>
      <c r="D27" s="792">
        <v>500</v>
      </c>
      <c r="E27" s="786">
        <f t="shared" si="0"/>
        <v>100</v>
      </c>
    </row>
    <row r="28" spans="1:5">
      <c r="A28" s="1291"/>
      <c r="B28" s="790" t="s">
        <v>1690</v>
      </c>
      <c r="C28" s="792">
        <v>400</v>
      </c>
      <c r="D28" s="792">
        <v>400</v>
      </c>
      <c r="E28" s="786">
        <f t="shared" si="0"/>
        <v>100</v>
      </c>
    </row>
    <row r="29" spans="1:5">
      <c r="A29" s="1291"/>
      <c r="B29" s="790" t="s">
        <v>1688</v>
      </c>
      <c r="C29" s="792">
        <v>400</v>
      </c>
      <c r="D29" s="792">
        <v>400</v>
      </c>
      <c r="E29" s="786">
        <f t="shared" si="0"/>
        <v>100</v>
      </c>
    </row>
    <row r="30" spans="1:5">
      <c r="A30" s="1291"/>
      <c r="B30" s="790" t="s">
        <v>1661</v>
      </c>
      <c r="C30" s="792">
        <v>85</v>
      </c>
      <c r="D30" s="792">
        <v>85</v>
      </c>
      <c r="E30" s="786">
        <f t="shared" si="0"/>
        <v>100</v>
      </c>
    </row>
    <row r="31" spans="1:5">
      <c r="A31" s="1291"/>
      <c r="B31" s="790" t="s">
        <v>1585</v>
      </c>
      <c r="C31" s="792">
        <v>60</v>
      </c>
      <c r="D31" s="792">
        <v>60</v>
      </c>
      <c r="E31" s="786">
        <f t="shared" si="0"/>
        <v>100</v>
      </c>
    </row>
    <row r="32" spans="1:5" ht="25.5">
      <c r="A32" s="1291"/>
      <c r="B32" s="790" t="s">
        <v>3933</v>
      </c>
      <c r="C32" s="792">
        <v>140</v>
      </c>
      <c r="D32" s="792">
        <v>140</v>
      </c>
      <c r="E32" s="786">
        <f t="shared" si="0"/>
        <v>100</v>
      </c>
    </row>
    <row r="33" spans="1:5" ht="25.5">
      <c r="A33" s="1291"/>
      <c r="B33" s="790" t="s">
        <v>2076</v>
      </c>
      <c r="C33" s="792">
        <v>50</v>
      </c>
      <c r="D33" s="792">
        <v>50</v>
      </c>
      <c r="E33" s="786">
        <f t="shared" si="0"/>
        <v>100</v>
      </c>
    </row>
    <row r="34" spans="1:5">
      <c r="A34" s="1291"/>
      <c r="B34" s="790" t="s">
        <v>1570</v>
      </c>
      <c r="C34" s="792">
        <v>1000</v>
      </c>
      <c r="D34" s="792">
        <v>1000</v>
      </c>
      <c r="E34" s="786">
        <f t="shared" si="0"/>
        <v>100</v>
      </c>
    </row>
    <row r="35" spans="1:5" ht="38.25">
      <c r="A35" s="1209" t="s">
        <v>1507</v>
      </c>
      <c r="B35" s="790" t="s">
        <v>1510</v>
      </c>
      <c r="C35" s="792">
        <v>10000</v>
      </c>
      <c r="D35" s="792">
        <v>6</v>
      </c>
      <c r="E35" s="786">
        <f t="shared" si="0"/>
        <v>0.06</v>
      </c>
    </row>
    <row r="36" spans="1:5">
      <c r="A36" s="1291" t="s">
        <v>1554</v>
      </c>
      <c r="B36" s="790" t="s">
        <v>1848</v>
      </c>
      <c r="C36" s="792">
        <v>50</v>
      </c>
      <c r="D36" s="792">
        <v>50</v>
      </c>
      <c r="E36" s="786">
        <f t="shared" si="0"/>
        <v>100</v>
      </c>
    </row>
    <row r="37" spans="1:5">
      <c r="A37" s="1291"/>
      <c r="B37" s="790" t="s">
        <v>1846</v>
      </c>
      <c r="C37" s="792">
        <v>50</v>
      </c>
      <c r="D37" s="792">
        <v>50</v>
      </c>
      <c r="E37" s="786">
        <f t="shared" si="0"/>
        <v>100</v>
      </c>
    </row>
    <row r="38" spans="1:5">
      <c r="A38" s="1291"/>
      <c r="B38" s="790" t="s">
        <v>1843</v>
      </c>
      <c r="C38" s="792">
        <v>50</v>
      </c>
      <c r="D38" s="792">
        <v>50</v>
      </c>
      <c r="E38" s="786">
        <f t="shared" si="0"/>
        <v>100</v>
      </c>
    </row>
    <row r="39" spans="1:5">
      <c r="A39" s="1291"/>
      <c r="B39" s="790" t="s">
        <v>1842</v>
      </c>
      <c r="C39" s="792">
        <v>50</v>
      </c>
      <c r="D39" s="792">
        <v>50</v>
      </c>
      <c r="E39" s="786">
        <f t="shared" si="0"/>
        <v>100</v>
      </c>
    </row>
    <row r="40" spans="1:5">
      <c r="A40" s="1291"/>
      <c r="B40" s="790" t="s">
        <v>1838</v>
      </c>
      <c r="C40" s="792">
        <v>50</v>
      </c>
      <c r="D40" s="792">
        <v>50</v>
      </c>
      <c r="E40" s="786">
        <f t="shared" si="0"/>
        <v>100</v>
      </c>
    </row>
    <row r="41" spans="1:5">
      <c r="A41" s="1291"/>
      <c r="B41" s="790" t="s">
        <v>1837</v>
      </c>
      <c r="C41" s="792">
        <v>50</v>
      </c>
      <c r="D41" s="792">
        <v>50</v>
      </c>
      <c r="E41" s="786">
        <f t="shared" si="0"/>
        <v>100</v>
      </c>
    </row>
    <row r="42" spans="1:5">
      <c r="A42" s="1291"/>
      <c r="B42" s="790" t="s">
        <v>1836</v>
      </c>
      <c r="C42" s="792">
        <v>50</v>
      </c>
      <c r="D42" s="792">
        <v>50</v>
      </c>
      <c r="E42" s="786">
        <f t="shared" si="0"/>
        <v>100</v>
      </c>
    </row>
    <row r="43" spans="1:5">
      <c r="A43" s="1291"/>
      <c r="B43" s="790" t="s">
        <v>1835</v>
      </c>
      <c r="C43" s="792">
        <v>50</v>
      </c>
      <c r="D43" s="792">
        <v>50</v>
      </c>
      <c r="E43" s="786">
        <f t="shared" si="0"/>
        <v>100</v>
      </c>
    </row>
    <row r="44" spans="1:5">
      <c r="A44" s="1291"/>
      <c r="B44" s="790" t="s">
        <v>1833</v>
      </c>
      <c r="C44" s="792">
        <v>50</v>
      </c>
      <c r="D44" s="792">
        <v>50</v>
      </c>
      <c r="E44" s="786">
        <f t="shared" si="0"/>
        <v>100</v>
      </c>
    </row>
    <row r="45" spans="1:5">
      <c r="A45" s="1291"/>
      <c r="B45" s="790" t="s">
        <v>1831</v>
      </c>
      <c r="C45" s="792">
        <v>50</v>
      </c>
      <c r="D45" s="792">
        <v>50</v>
      </c>
      <c r="E45" s="786">
        <f t="shared" si="0"/>
        <v>100</v>
      </c>
    </row>
    <row r="46" spans="1:5">
      <c r="A46" s="1291"/>
      <c r="B46" s="790" t="s">
        <v>1826</v>
      </c>
      <c r="C46" s="792">
        <v>50</v>
      </c>
      <c r="D46" s="792">
        <v>50</v>
      </c>
      <c r="E46" s="786">
        <f t="shared" si="0"/>
        <v>100</v>
      </c>
    </row>
    <row r="47" spans="1:5">
      <c r="A47" s="1291"/>
      <c r="B47" s="790" t="s">
        <v>1825</v>
      </c>
      <c r="C47" s="792">
        <v>50</v>
      </c>
      <c r="D47" s="792">
        <v>50</v>
      </c>
      <c r="E47" s="786">
        <f t="shared" si="0"/>
        <v>100</v>
      </c>
    </row>
    <row r="48" spans="1:5">
      <c r="A48" s="1291"/>
      <c r="B48" s="790" t="s">
        <v>1824</v>
      </c>
      <c r="C48" s="792">
        <v>50</v>
      </c>
      <c r="D48" s="792">
        <v>50</v>
      </c>
      <c r="E48" s="786">
        <f t="shared" si="0"/>
        <v>100</v>
      </c>
    </row>
    <row r="49" spans="1:5">
      <c r="A49" s="1291"/>
      <c r="B49" s="790" t="s">
        <v>1823</v>
      </c>
      <c r="C49" s="792">
        <v>50</v>
      </c>
      <c r="D49" s="792">
        <v>50</v>
      </c>
      <c r="E49" s="786">
        <f t="shared" si="0"/>
        <v>100</v>
      </c>
    </row>
    <row r="50" spans="1:5">
      <c r="A50" s="1291"/>
      <c r="B50" s="790" t="s">
        <v>1821</v>
      </c>
      <c r="C50" s="792">
        <v>50</v>
      </c>
      <c r="D50" s="792">
        <v>50</v>
      </c>
      <c r="E50" s="786">
        <f t="shared" si="0"/>
        <v>100</v>
      </c>
    </row>
    <row r="51" spans="1:5">
      <c r="A51" s="1291"/>
      <c r="B51" s="790" t="s">
        <v>1816</v>
      </c>
      <c r="C51" s="792">
        <v>50</v>
      </c>
      <c r="D51" s="792">
        <v>50</v>
      </c>
      <c r="E51" s="786">
        <f t="shared" si="0"/>
        <v>100</v>
      </c>
    </row>
    <row r="52" spans="1:5">
      <c r="A52" s="1291"/>
      <c r="B52" s="790" t="s">
        <v>1814</v>
      </c>
      <c r="C52" s="792">
        <v>50</v>
      </c>
      <c r="D52" s="792">
        <v>50</v>
      </c>
      <c r="E52" s="786">
        <f t="shared" si="0"/>
        <v>100</v>
      </c>
    </row>
    <row r="53" spans="1:5">
      <c r="A53" s="1291"/>
      <c r="B53" s="790" t="s">
        <v>1813</v>
      </c>
      <c r="C53" s="792">
        <v>100</v>
      </c>
      <c r="D53" s="792">
        <v>100</v>
      </c>
      <c r="E53" s="786">
        <f t="shared" si="0"/>
        <v>100</v>
      </c>
    </row>
    <row r="54" spans="1:5">
      <c r="A54" s="1291"/>
      <c r="B54" s="790" t="s">
        <v>1811</v>
      </c>
      <c r="C54" s="792">
        <v>50</v>
      </c>
      <c r="D54" s="792">
        <v>50</v>
      </c>
      <c r="E54" s="786">
        <f t="shared" si="0"/>
        <v>100</v>
      </c>
    </row>
    <row r="55" spans="1:5">
      <c r="A55" s="1291"/>
      <c r="B55" s="790" t="s">
        <v>1810</v>
      </c>
      <c r="C55" s="792">
        <v>50</v>
      </c>
      <c r="D55" s="792">
        <v>50</v>
      </c>
      <c r="E55" s="786">
        <f t="shared" si="0"/>
        <v>100</v>
      </c>
    </row>
    <row r="56" spans="1:5">
      <c r="A56" s="1291"/>
      <c r="B56" s="790" t="s">
        <v>1809</v>
      </c>
      <c r="C56" s="792">
        <v>50</v>
      </c>
      <c r="D56" s="792">
        <v>50</v>
      </c>
      <c r="E56" s="786">
        <f t="shared" si="0"/>
        <v>100</v>
      </c>
    </row>
    <row r="57" spans="1:5">
      <c r="A57" s="1291"/>
      <c r="B57" s="790" t="s">
        <v>1808</v>
      </c>
      <c r="C57" s="792">
        <v>50</v>
      </c>
      <c r="D57" s="792">
        <v>50</v>
      </c>
      <c r="E57" s="786">
        <f t="shared" si="0"/>
        <v>100</v>
      </c>
    </row>
    <row r="58" spans="1:5">
      <c r="A58" s="1291"/>
      <c r="B58" s="790" t="s">
        <v>1805</v>
      </c>
      <c r="C58" s="792">
        <v>100</v>
      </c>
      <c r="D58" s="792">
        <v>100</v>
      </c>
      <c r="E58" s="786">
        <f t="shared" si="0"/>
        <v>100</v>
      </c>
    </row>
    <row r="59" spans="1:5">
      <c r="A59" s="1291"/>
      <c r="B59" s="790" t="s">
        <v>1791</v>
      </c>
      <c r="C59" s="792">
        <v>50</v>
      </c>
      <c r="D59" s="792">
        <v>50</v>
      </c>
      <c r="E59" s="786">
        <f t="shared" si="0"/>
        <v>100</v>
      </c>
    </row>
    <row r="60" spans="1:5">
      <c r="A60" s="1291"/>
      <c r="B60" s="790" t="s">
        <v>1789</v>
      </c>
      <c r="C60" s="792">
        <v>30</v>
      </c>
      <c r="D60" s="792">
        <v>30</v>
      </c>
      <c r="E60" s="786">
        <f t="shared" si="0"/>
        <v>100</v>
      </c>
    </row>
    <row r="61" spans="1:5">
      <c r="A61" s="1291"/>
      <c r="B61" s="790" t="s">
        <v>1766</v>
      </c>
      <c r="C61" s="792">
        <v>50</v>
      </c>
      <c r="D61" s="792">
        <v>50</v>
      </c>
      <c r="E61" s="786">
        <f t="shared" si="0"/>
        <v>100</v>
      </c>
    </row>
    <row r="62" spans="1:5">
      <c r="A62" s="1291"/>
      <c r="B62" s="790" t="s">
        <v>1762</v>
      </c>
      <c r="C62" s="792">
        <v>50</v>
      </c>
      <c r="D62" s="792">
        <v>50</v>
      </c>
      <c r="E62" s="786">
        <f t="shared" si="0"/>
        <v>100</v>
      </c>
    </row>
    <row r="63" spans="1:5">
      <c r="A63" s="1291"/>
      <c r="B63" s="790" t="s">
        <v>1747</v>
      </c>
      <c r="C63" s="792">
        <v>50</v>
      </c>
      <c r="D63" s="792">
        <v>50</v>
      </c>
      <c r="E63" s="786">
        <f t="shared" si="0"/>
        <v>100</v>
      </c>
    </row>
    <row r="64" spans="1:5">
      <c r="A64" s="1291"/>
      <c r="B64" s="790" t="s">
        <v>1730</v>
      </c>
      <c r="C64" s="792">
        <v>50</v>
      </c>
      <c r="D64" s="792">
        <v>50</v>
      </c>
      <c r="E64" s="786">
        <f t="shared" si="0"/>
        <v>100</v>
      </c>
    </row>
    <row r="65" spans="1:5">
      <c r="A65" s="1291"/>
      <c r="B65" s="790" t="s">
        <v>1727</v>
      </c>
      <c r="C65" s="792">
        <v>50</v>
      </c>
      <c r="D65" s="792">
        <v>50</v>
      </c>
      <c r="E65" s="786">
        <f t="shared" si="0"/>
        <v>100</v>
      </c>
    </row>
    <row r="66" spans="1:5">
      <c r="A66" s="1291"/>
      <c r="B66" s="790" t="s">
        <v>1712</v>
      </c>
      <c r="C66" s="792">
        <v>1000</v>
      </c>
      <c r="D66" s="792">
        <v>1000</v>
      </c>
      <c r="E66" s="786">
        <f t="shared" si="0"/>
        <v>100</v>
      </c>
    </row>
    <row r="67" spans="1:5">
      <c r="A67" s="1291"/>
      <c r="B67" s="790" t="s">
        <v>1703</v>
      </c>
      <c r="C67" s="792">
        <v>50</v>
      </c>
      <c r="D67" s="792">
        <v>50</v>
      </c>
      <c r="E67" s="786">
        <f t="shared" si="0"/>
        <v>100</v>
      </c>
    </row>
    <row r="68" spans="1:5">
      <c r="A68" s="1291"/>
      <c r="B68" s="790" t="s">
        <v>1698</v>
      </c>
      <c r="C68" s="792">
        <v>50</v>
      </c>
      <c r="D68" s="792">
        <v>50</v>
      </c>
      <c r="E68" s="786">
        <f t="shared" si="0"/>
        <v>100</v>
      </c>
    </row>
    <row r="69" spans="1:5">
      <c r="A69" s="1291"/>
      <c r="B69" s="790" t="s">
        <v>1695</v>
      </c>
      <c r="C69" s="792">
        <v>50</v>
      </c>
      <c r="D69" s="792">
        <v>50</v>
      </c>
      <c r="E69" s="786">
        <f t="shared" si="0"/>
        <v>100</v>
      </c>
    </row>
    <row r="70" spans="1:5">
      <c r="A70" s="1291"/>
      <c r="B70" s="790" t="s">
        <v>1687</v>
      </c>
      <c r="C70" s="792">
        <v>50</v>
      </c>
      <c r="D70" s="792">
        <v>50</v>
      </c>
      <c r="E70" s="786">
        <f t="shared" si="0"/>
        <v>100</v>
      </c>
    </row>
    <row r="71" spans="1:5">
      <c r="A71" s="1291"/>
      <c r="B71" s="790" t="s">
        <v>1633</v>
      </c>
      <c r="C71" s="792">
        <v>50</v>
      </c>
      <c r="D71" s="792">
        <v>50</v>
      </c>
      <c r="E71" s="786">
        <f t="shared" si="0"/>
        <v>100</v>
      </c>
    </row>
    <row r="72" spans="1:5">
      <c r="A72" s="1291"/>
      <c r="B72" s="790" t="s">
        <v>1629</v>
      </c>
      <c r="C72" s="792">
        <v>50</v>
      </c>
      <c r="D72" s="792">
        <v>50</v>
      </c>
      <c r="E72" s="786">
        <f t="shared" si="0"/>
        <v>100</v>
      </c>
    </row>
    <row r="73" spans="1:5">
      <c r="A73" s="1291"/>
      <c r="B73" s="790" t="s">
        <v>1627</v>
      </c>
      <c r="C73" s="792">
        <v>1000</v>
      </c>
      <c r="D73" s="792">
        <v>1000</v>
      </c>
      <c r="E73" s="786">
        <f t="shared" si="0"/>
        <v>100</v>
      </c>
    </row>
    <row r="74" spans="1:5">
      <c r="A74" s="1291"/>
      <c r="B74" s="790" t="s">
        <v>1570</v>
      </c>
      <c r="C74" s="792">
        <v>50</v>
      </c>
      <c r="D74" s="792">
        <v>50</v>
      </c>
      <c r="E74" s="786">
        <f t="shared" ref="E74:E94" si="1">D74/C74*100</f>
        <v>100</v>
      </c>
    </row>
    <row r="75" spans="1:5">
      <c r="A75" s="1291"/>
      <c r="B75" s="790" t="s">
        <v>1565</v>
      </c>
      <c r="C75" s="792">
        <v>1100</v>
      </c>
      <c r="D75" s="792">
        <v>1100</v>
      </c>
      <c r="E75" s="786">
        <f t="shared" si="1"/>
        <v>100</v>
      </c>
    </row>
    <row r="76" spans="1:5">
      <c r="A76" s="1291" t="s">
        <v>1617</v>
      </c>
      <c r="B76" s="790" t="s">
        <v>1841</v>
      </c>
      <c r="C76" s="792">
        <v>40</v>
      </c>
      <c r="D76" s="792">
        <v>40</v>
      </c>
      <c r="E76" s="786">
        <f t="shared" si="1"/>
        <v>100</v>
      </c>
    </row>
    <row r="77" spans="1:5">
      <c r="A77" s="1291"/>
      <c r="B77" s="790" t="s">
        <v>1837</v>
      </c>
      <c r="C77" s="792">
        <v>20</v>
      </c>
      <c r="D77" s="792">
        <v>20</v>
      </c>
      <c r="E77" s="786">
        <f t="shared" si="1"/>
        <v>100</v>
      </c>
    </row>
    <row r="78" spans="1:5">
      <c r="A78" s="1291"/>
      <c r="B78" s="790" t="s">
        <v>1831</v>
      </c>
      <c r="C78" s="792">
        <v>40</v>
      </c>
      <c r="D78" s="792">
        <v>40</v>
      </c>
      <c r="E78" s="786">
        <f t="shared" si="1"/>
        <v>100</v>
      </c>
    </row>
    <row r="79" spans="1:5">
      <c r="A79" s="1291"/>
      <c r="B79" s="790" t="s">
        <v>1829</v>
      </c>
      <c r="C79" s="792">
        <v>40</v>
      </c>
      <c r="D79" s="792">
        <v>40</v>
      </c>
      <c r="E79" s="786">
        <f t="shared" si="1"/>
        <v>100</v>
      </c>
    </row>
    <row r="80" spans="1:5">
      <c r="A80" s="1291"/>
      <c r="B80" s="790" t="s">
        <v>1805</v>
      </c>
      <c r="C80" s="792">
        <v>20</v>
      </c>
      <c r="D80" s="792">
        <v>20</v>
      </c>
      <c r="E80" s="786">
        <f t="shared" si="1"/>
        <v>100</v>
      </c>
    </row>
    <row r="81" spans="1:5">
      <c r="A81" s="1291"/>
      <c r="B81" s="790" t="s">
        <v>1792</v>
      </c>
      <c r="C81" s="792">
        <v>40</v>
      </c>
      <c r="D81" s="792">
        <v>40</v>
      </c>
      <c r="E81" s="786">
        <f t="shared" si="1"/>
        <v>100</v>
      </c>
    </row>
    <row r="82" spans="1:5">
      <c r="A82" s="1291"/>
      <c r="B82" s="790" t="s">
        <v>1785</v>
      </c>
      <c r="C82" s="792">
        <v>40</v>
      </c>
      <c r="D82" s="792">
        <v>40</v>
      </c>
      <c r="E82" s="786">
        <f t="shared" si="1"/>
        <v>100</v>
      </c>
    </row>
    <row r="83" spans="1:5">
      <c r="A83" s="1291"/>
      <c r="B83" s="790" t="s">
        <v>1743</v>
      </c>
      <c r="C83" s="792">
        <v>40</v>
      </c>
      <c r="D83" s="792">
        <v>40</v>
      </c>
      <c r="E83" s="786">
        <f t="shared" si="1"/>
        <v>100</v>
      </c>
    </row>
    <row r="84" spans="1:5">
      <c r="A84" s="1291"/>
      <c r="B84" s="790" t="s">
        <v>1707</v>
      </c>
      <c r="C84" s="792">
        <v>40</v>
      </c>
      <c r="D84" s="792">
        <v>40</v>
      </c>
      <c r="E84" s="786">
        <f t="shared" si="1"/>
        <v>100</v>
      </c>
    </row>
    <row r="85" spans="1:5">
      <c r="A85" s="1291"/>
      <c r="B85" s="790" t="s">
        <v>1680</v>
      </c>
      <c r="C85" s="792">
        <v>40</v>
      </c>
      <c r="D85" s="792">
        <v>40</v>
      </c>
      <c r="E85" s="786">
        <f t="shared" si="1"/>
        <v>100</v>
      </c>
    </row>
    <row r="86" spans="1:5">
      <c r="A86" s="1291"/>
      <c r="B86" s="790" t="s">
        <v>1676</v>
      </c>
      <c r="C86" s="792">
        <v>40</v>
      </c>
      <c r="D86" s="792">
        <v>40</v>
      </c>
      <c r="E86" s="786">
        <f t="shared" si="1"/>
        <v>100</v>
      </c>
    </row>
    <row r="87" spans="1:5">
      <c r="A87" s="1291"/>
      <c r="B87" s="790" t="s">
        <v>1665</v>
      </c>
      <c r="C87" s="792">
        <v>10</v>
      </c>
      <c r="D87" s="792">
        <v>10</v>
      </c>
      <c r="E87" s="786">
        <f t="shared" si="1"/>
        <v>100</v>
      </c>
    </row>
    <row r="88" spans="1:5">
      <c r="A88" s="1291"/>
      <c r="B88" s="790" t="s">
        <v>1631</v>
      </c>
      <c r="C88" s="792">
        <v>40</v>
      </c>
      <c r="D88" s="792">
        <v>40</v>
      </c>
      <c r="E88" s="786">
        <f t="shared" si="1"/>
        <v>100</v>
      </c>
    </row>
    <row r="89" spans="1:5">
      <c r="A89" s="1291"/>
      <c r="B89" s="790" t="s">
        <v>1618</v>
      </c>
      <c r="C89" s="792">
        <v>40</v>
      </c>
      <c r="D89" s="792">
        <v>40</v>
      </c>
      <c r="E89" s="786">
        <f t="shared" si="1"/>
        <v>100</v>
      </c>
    </row>
    <row r="90" spans="1:5" ht="25.5">
      <c r="A90" s="1291"/>
      <c r="B90" s="790" t="s">
        <v>1948</v>
      </c>
      <c r="C90" s="792">
        <v>10</v>
      </c>
      <c r="D90" s="792">
        <v>10</v>
      </c>
      <c r="E90" s="786">
        <f t="shared" si="1"/>
        <v>100</v>
      </c>
    </row>
    <row r="91" spans="1:5" ht="25.5">
      <c r="A91" s="1291" t="s">
        <v>3934</v>
      </c>
      <c r="B91" s="790" t="s">
        <v>1510</v>
      </c>
      <c r="C91" s="792">
        <v>8024.75</v>
      </c>
      <c r="D91" s="792">
        <v>8024.7489999999998</v>
      </c>
      <c r="E91" s="786">
        <f t="shared" si="1"/>
        <v>99.999987538552602</v>
      </c>
    </row>
    <row r="92" spans="1:5">
      <c r="A92" s="1291"/>
      <c r="B92" s="790" t="s">
        <v>1654</v>
      </c>
      <c r="C92" s="792">
        <v>70</v>
      </c>
      <c r="D92" s="792">
        <v>70</v>
      </c>
      <c r="E92" s="786">
        <f t="shared" si="1"/>
        <v>100</v>
      </c>
    </row>
    <row r="93" spans="1:5" ht="25.5">
      <c r="A93" s="1291"/>
      <c r="B93" s="790" t="s">
        <v>2006</v>
      </c>
      <c r="C93" s="792">
        <v>120</v>
      </c>
      <c r="D93" s="792">
        <v>120</v>
      </c>
      <c r="E93" s="786">
        <f t="shared" si="1"/>
        <v>100</v>
      </c>
    </row>
    <row r="94" spans="1:5" s="1422" customFormat="1" ht="15.75" customHeight="1">
      <c r="A94" s="1287" t="s">
        <v>3946</v>
      </c>
      <c r="B94" s="1288"/>
      <c r="C94" s="793">
        <f>SUM(C17:C93)</f>
        <v>48741.56</v>
      </c>
      <c r="D94" s="793">
        <f>SUM(D17:D93)</f>
        <v>36913.80803</v>
      </c>
      <c r="E94" s="795">
        <f t="shared" si="1"/>
        <v>75.733743503490658</v>
      </c>
    </row>
    <row r="95" spans="1:5" s="1422" customFormat="1" ht="18" customHeight="1">
      <c r="A95" s="1292" t="s">
        <v>439</v>
      </c>
      <c r="B95" s="1293"/>
      <c r="C95" s="1293"/>
      <c r="D95" s="1293"/>
      <c r="E95" s="1294"/>
    </row>
    <row r="96" spans="1:5" ht="25.5">
      <c r="A96" s="1291" t="s">
        <v>1561</v>
      </c>
      <c r="B96" s="790" t="s">
        <v>2446</v>
      </c>
      <c r="C96" s="792">
        <v>150</v>
      </c>
      <c r="D96" s="792">
        <v>150</v>
      </c>
      <c r="E96" s="786">
        <f t="shared" ref="E96:E136" si="2">D96/C96*100</f>
        <v>100</v>
      </c>
    </row>
    <row r="97" spans="1:5">
      <c r="A97" s="1291"/>
      <c r="B97" s="790" t="s">
        <v>2541</v>
      </c>
      <c r="C97" s="792">
        <v>539</v>
      </c>
      <c r="D97" s="792">
        <v>539</v>
      </c>
      <c r="E97" s="786">
        <f t="shared" si="2"/>
        <v>100</v>
      </c>
    </row>
    <row r="98" spans="1:5" ht="25.5">
      <c r="A98" s="1291"/>
      <c r="B98" s="790" t="s">
        <v>2437</v>
      </c>
      <c r="C98" s="792">
        <v>300</v>
      </c>
      <c r="D98" s="792">
        <v>300</v>
      </c>
      <c r="E98" s="786">
        <f t="shared" si="2"/>
        <v>100</v>
      </c>
    </row>
    <row r="99" spans="1:5">
      <c r="A99" s="1291"/>
      <c r="B99" s="790" t="s">
        <v>2333</v>
      </c>
      <c r="C99" s="792">
        <v>140</v>
      </c>
      <c r="D99" s="792">
        <v>140</v>
      </c>
      <c r="E99" s="786">
        <f t="shared" si="2"/>
        <v>100</v>
      </c>
    </row>
    <row r="100" spans="1:5" ht="25.5">
      <c r="A100" s="1291"/>
      <c r="B100" s="790" t="s">
        <v>2270</v>
      </c>
      <c r="C100" s="792">
        <v>500</v>
      </c>
      <c r="D100" s="792">
        <v>500</v>
      </c>
      <c r="E100" s="786">
        <f t="shared" si="2"/>
        <v>100</v>
      </c>
    </row>
    <row r="101" spans="1:5">
      <c r="A101" s="1291"/>
      <c r="B101" s="790" t="s">
        <v>2268</v>
      </c>
      <c r="C101" s="792">
        <v>300</v>
      </c>
      <c r="D101" s="792">
        <v>300</v>
      </c>
      <c r="E101" s="786">
        <f t="shared" si="2"/>
        <v>100</v>
      </c>
    </row>
    <row r="102" spans="1:5">
      <c r="A102" s="1291"/>
      <c r="B102" s="790" t="s">
        <v>1838</v>
      </c>
      <c r="C102" s="792">
        <v>100</v>
      </c>
      <c r="D102" s="792">
        <v>100</v>
      </c>
      <c r="E102" s="786">
        <f t="shared" si="2"/>
        <v>100</v>
      </c>
    </row>
    <row r="103" spans="1:5">
      <c r="A103" s="1291"/>
      <c r="B103" s="790" t="s">
        <v>1835</v>
      </c>
      <c r="C103" s="792">
        <v>75</v>
      </c>
      <c r="D103" s="792">
        <v>75</v>
      </c>
      <c r="E103" s="786">
        <f t="shared" si="2"/>
        <v>100</v>
      </c>
    </row>
    <row r="104" spans="1:5" ht="25.5">
      <c r="A104" s="1291"/>
      <c r="B104" s="790" t="s">
        <v>2258</v>
      </c>
      <c r="C104" s="792">
        <v>1500</v>
      </c>
      <c r="D104" s="792">
        <v>1500</v>
      </c>
      <c r="E104" s="786">
        <f t="shared" si="2"/>
        <v>100</v>
      </c>
    </row>
    <row r="105" spans="1:5" ht="25.5">
      <c r="A105" s="1291"/>
      <c r="B105" s="790" t="s">
        <v>2249</v>
      </c>
      <c r="C105" s="792">
        <v>250</v>
      </c>
      <c r="D105" s="792">
        <v>250</v>
      </c>
      <c r="E105" s="786">
        <f t="shared" si="2"/>
        <v>100</v>
      </c>
    </row>
    <row r="106" spans="1:5" ht="25.5">
      <c r="A106" s="1291"/>
      <c r="B106" s="790" t="s">
        <v>2197</v>
      </c>
      <c r="C106" s="792">
        <v>100</v>
      </c>
      <c r="D106" s="792">
        <v>100</v>
      </c>
      <c r="E106" s="786">
        <f t="shared" si="2"/>
        <v>100</v>
      </c>
    </row>
    <row r="107" spans="1:5">
      <c r="A107" s="1291"/>
      <c r="B107" s="790" t="s">
        <v>1623</v>
      </c>
      <c r="C107" s="792">
        <v>56</v>
      </c>
      <c r="D107" s="792">
        <v>56</v>
      </c>
      <c r="E107" s="786">
        <f t="shared" si="2"/>
        <v>100</v>
      </c>
    </row>
    <row r="108" spans="1:5">
      <c r="A108" s="1291"/>
      <c r="B108" s="790" t="s">
        <v>2163</v>
      </c>
      <c r="C108" s="792">
        <v>400</v>
      </c>
      <c r="D108" s="792">
        <v>400</v>
      </c>
      <c r="E108" s="786">
        <f t="shared" si="2"/>
        <v>100</v>
      </c>
    </row>
    <row r="109" spans="1:5" ht="25.5">
      <c r="A109" s="1291"/>
      <c r="B109" s="790" t="s">
        <v>2103</v>
      </c>
      <c r="C109" s="792">
        <v>199</v>
      </c>
      <c r="D109" s="792">
        <v>199</v>
      </c>
      <c r="E109" s="786">
        <f t="shared" si="2"/>
        <v>100</v>
      </c>
    </row>
    <row r="110" spans="1:5">
      <c r="A110" s="1291"/>
      <c r="B110" s="790" t="s">
        <v>1574</v>
      </c>
      <c r="C110" s="792">
        <v>150</v>
      </c>
      <c r="D110" s="792">
        <v>150</v>
      </c>
      <c r="E110" s="786">
        <f t="shared" si="2"/>
        <v>100</v>
      </c>
    </row>
    <row r="111" spans="1:5">
      <c r="A111" s="1291"/>
      <c r="B111" s="790" t="s">
        <v>1570</v>
      </c>
      <c r="C111" s="792">
        <v>350</v>
      </c>
      <c r="D111" s="792">
        <v>350</v>
      </c>
      <c r="E111" s="786">
        <f t="shared" si="2"/>
        <v>100</v>
      </c>
    </row>
    <row r="112" spans="1:5">
      <c r="A112" s="1291"/>
      <c r="B112" s="790" t="s">
        <v>1565</v>
      </c>
      <c r="C112" s="792">
        <v>1000</v>
      </c>
      <c r="D112" s="792">
        <v>1000</v>
      </c>
      <c r="E112" s="786">
        <f t="shared" si="2"/>
        <v>100</v>
      </c>
    </row>
    <row r="113" spans="1:5" ht="25.5">
      <c r="A113" s="1291"/>
      <c r="B113" s="790" t="s">
        <v>1970</v>
      </c>
      <c r="C113" s="792">
        <v>600</v>
      </c>
      <c r="D113" s="792">
        <v>600</v>
      </c>
      <c r="E113" s="786">
        <f t="shared" si="2"/>
        <v>100</v>
      </c>
    </row>
    <row r="114" spans="1:5" ht="25.5">
      <c r="A114" s="1291"/>
      <c r="B114" s="790" t="s">
        <v>1926</v>
      </c>
      <c r="C114" s="792">
        <v>350</v>
      </c>
      <c r="D114" s="792">
        <v>350</v>
      </c>
      <c r="E114" s="786">
        <f t="shared" si="2"/>
        <v>100</v>
      </c>
    </row>
    <row r="115" spans="1:5">
      <c r="A115" s="1291"/>
      <c r="B115" s="790" t="s">
        <v>1904</v>
      </c>
      <c r="C115" s="792">
        <v>140</v>
      </c>
      <c r="D115" s="792">
        <v>140</v>
      </c>
      <c r="E115" s="786">
        <f t="shared" si="2"/>
        <v>100</v>
      </c>
    </row>
    <row r="116" spans="1:5" ht="38.25">
      <c r="A116" s="1209" t="s">
        <v>1844</v>
      </c>
      <c r="B116" s="790" t="s">
        <v>1845</v>
      </c>
      <c r="C116" s="792">
        <v>40</v>
      </c>
      <c r="D116" s="792">
        <v>40</v>
      </c>
      <c r="E116" s="786">
        <f t="shared" si="2"/>
        <v>100</v>
      </c>
    </row>
    <row r="117" spans="1:5" ht="25.5">
      <c r="A117" s="1291" t="s">
        <v>1559</v>
      </c>
      <c r="B117" s="790" t="s">
        <v>2485</v>
      </c>
      <c r="C117" s="792">
        <v>753</v>
      </c>
      <c r="D117" s="792">
        <v>753</v>
      </c>
      <c r="E117" s="786">
        <f t="shared" si="2"/>
        <v>100</v>
      </c>
    </row>
    <row r="118" spans="1:5">
      <c r="A118" s="1291"/>
      <c r="B118" s="790" t="s">
        <v>1570</v>
      </c>
      <c r="C118" s="792">
        <v>781</v>
      </c>
      <c r="D118" s="792">
        <v>781</v>
      </c>
      <c r="E118" s="786">
        <f t="shared" si="2"/>
        <v>100</v>
      </c>
    </row>
    <row r="119" spans="1:5">
      <c r="A119" s="1291"/>
      <c r="B119" s="790" t="s">
        <v>1565</v>
      </c>
      <c r="C119" s="792">
        <v>3566</v>
      </c>
      <c r="D119" s="792">
        <v>3566</v>
      </c>
      <c r="E119" s="786">
        <f t="shared" si="2"/>
        <v>100</v>
      </c>
    </row>
    <row r="120" spans="1:5" ht="25.5">
      <c r="A120" s="1291" t="s">
        <v>1566</v>
      </c>
      <c r="B120" s="790" t="s">
        <v>1954</v>
      </c>
      <c r="C120" s="792">
        <v>30</v>
      </c>
      <c r="D120" s="792">
        <v>30</v>
      </c>
      <c r="E120" s="786">
        <f t="shared" si="2"/>
        <v>100</v>
      </c>
    </row>
    <row r="121" spans="1:5">
      <c r="A121" s="1291"/>
      <c r="B121" s="790" t="s">
        <v>2486</v>
      </c>
      <c r="C121" s="792">
        <v>30</v>
      </c>
      <c r="D121" s="792">
        <v>30</v>
      </c>
      <c r="E121" s="786">
        <f t="shared" si="2"/>
        <v>100</v>
      </c>
    </row>
    <row r="122" spans="1:5" ht="25.5">
      <c r="A122" s="1291"/>
      <c r="B122" s="790" t="s">
        <v>2454</v>
      </c>
      <c r="C122" s="792">
        <v>15</v>
      </c>
      <c r="D122" s="792">
        <v>15</v>
      </c>
      <c r="E122" s="786">
        <f t="shared" si="2"/>
        <v>100</v>
      </c>
    </row>
    <row r="123" spans="1:5" ht="25.5">
      <c r="A123" s="1291"/>
      <c r="B123" s="790" t="s">
        <v>2439</v>
      </c>
      <c r="C123" s="792">
        <v>20</v>
      </c>
      <c r="D123" s="792">
        <v>20</v>
      </c>
      <c r="E123" s="786">
        <f t="shared" si="2"/>
        <v>100</v>
      </c>
    </row>
    <row r="124" spans="1:5">
      <c r="A124" s="1291"/>
      <c r="B124" s="790" t="s">
        <v>2409</v>
      </c>
      <c r="C124" s="792">
        <v>100</v>
      </c>
      <c r="D124" s="792">
        <v>100</v>
      </c>
      <c r="E124" s="786">
        <f t="shared" si="2"/>
        <v>100</v>
      </c>
    </row>
    <row r="125" spans="1:5">
      <c r="A125" s="1291"/>
      <c r="B125" s="790" t="s">
        <v>2339</v>
      </c>
      <c r="C125" s="792">
        <v>45</v>
      </c>
      <c r="D125" s="792">
        <v>45</v>
      </c>
      <c r="E125" s="786">
        <f t="shared" si="2"/>
        <v>100</v>
      </c>
    </row>
    <row r="126" spans="1:5" ht="25.5">
      <c r="A126" s="1291"/>
      <c r="B126" s="790" t="s">
        <v>2311</v>
      </c>
      <c r="C126" s="792">
        <v>100</v>
      </c>
      <c r="D126" s="792">
        <v>100</v>
      </c>
      <c r="E126" s="786">
        <f t="shared" si="2"/>
        <v>100</v>
      </c>
    </row>
    <row r="127" spans="1:5">
      <c r="A127" s="1291"/>
      <c r="B127" s="790" t="s">
        <v>2294</v>
      </c>
      <c r="C127" s="792">
        <v>12</v>
      </c>
      <c r="D127" s="792">
        <v>12</v>
      </c>
      <c r="E127" s="786">
        <f t="shared" si="2"/>
        <v>100</v>
      </c>
    </row>
    <row r="128" spans="1:5" ht="25.5">
      <c r="A128" s="1291"/>
      <c r="B128" s="790" t="s">
        <v>2251</v>
      </c>
      <c r="C128" s="792">
        <v>200</v>
      </c>
      <c r="D128" s="792">
        <v>200</v>
      </c>
      <c r="E128" s="786">
        <f t="shared" si="2"/>
        <v>100</v>
      </c>
    </row>
    <row r="129" spans="1:5" ht="25.5">
      <c r="A129" s="1291"/>
      <c r="B129" s="790" t="s">
        <v>2067</v>
      </c>
      <c r="C129" s="792">
        <v>100</v>
      </c>
      <c r="D129" s="792">
        <v>100</v>
      </c>
      <c r="E129" s="786">
        <f t="shared" si="2"/>
        <v>100</v>
      </c>
    </row>
    <row r="130" spans="1:5">
      <c r="A130" s="1291"/>
      <c r="B130" s="790" t="s">
        <v>1570</v>
      </c>
      <c r="C130" s="792">
        <v>50</v>
      </c>
      <c r="D130" s="792">
        <v>50</v>
      </c>
      <c r="E130" s="786">
        <f t="shared" si="2"/>
        <v>100</v>
      </c>
    </row>
    <row r="131" spans="1:5" ht="25.5">
      <c r="A131" s="1291"/>
      <c r="B131" s="790" t="s">
        <v>1961</v>
      </c>
      <c r="C131" s="792">
        <v>50</v>
      </c>
      <c r="D131" s="792">
        <v>50</v>
      </c>
      <c r="E131" s="786">
        <f t="shared" si="2"/>
        <v>100</v>
      </c>
    </row>
    <row r="132" spans="1:5">
      <c r="A132" s="1291"/>
      <c r="B132" s="790" t="s">
        <v>1864</v>
      </c>
      <c r="C132" s="792">
        <v>25</v>
      </c>
      <c r="D132" s="792">
        <v>25</v>
      </c>
      <c r="E132" s="786">
        <f t="shared" si="2"/>
        <v>100</v>
      </c>
    </row>
    <row r="133" spans="1:5" ht="25.5">
      <c r="A133" s="1291" t="s">
        <v>3935</v>
      </c>
      <c r="B133" s="790" t="s">
        <v>2439</v>
      </c>
      <c r="C133" s="792">
        <v>20</v>
      </c>
      <c r="D133" s="792">
        <v>20</v>
      </c>
      <c r="E133" s="786">
        <f t="shared" si="2"/>
        <v>100</v>
      </c>
    </row>
    <row r="134" spans="1:5" ht="25.5">
      <c r="A134" s="1291"/>
      <c r="B134" s="790" t="s">
        <v>2270</v>
      </c>
      <c r="C134" s="792">
        <v>96.8</v>
      </c>
      <c r="D134" s="792">
        <v>96.8</v>
      </c>
      <c r="E134" s="786">
        <f t="shared" si="2"/>
        <v>100</v>
      </c>
    </row>
    <row r="135" spans="1:5">
      <c r="A135" s="1291"/>
      <c r="B135" s="790" t="s">
        <v>2143</v>
      </c>
      <c r="C135" s="792">
        <v>30</v>
      </c>
      <c r="D135" s="792">
        <v>30</v>
      </c>
      <c r="E135" s="786">
        <f t="shared" si="2"/>
        <v>100</v>
      </c>
    </row>
    <row r="136" spans="1:5" s="1422" customFormat="1" ht="15.75" customHeight="1">
      <c r="A136" s="1287" t="s">
        <v>599</v>
      </c>
      <c r="B136" s="1288"/>
      <c r="C136" s="793">
        <f>SUM(C96:C135)</f>
        <v>13262.8</v>
      </c>
      <c r="D136" s="793">
        <f>SUM(D96:D135)</f>
        <v>13262.8</v>
      </c>
      <c r="E136" s="795">
        <f t="shared" si="2"/>
        <v>100</v>
      </c>
    </row>
    <row r="137" spans="1:5" s="1422" customFormat="1" ht="18" customHeight="1">
      <c r="A137" s="1284" t="s">
        <v>3947</v>
      </c>
      <c r="B137" s="1285"/>
      <c r="C137" s="1285"/>
      <c r="D137" s="1285"/>
      <c r="E137" s="1286"/>
    </row>
    <row r="138" spans="1:5">
      <c r="A138" s="1209" t="s">
        <v>2267</v>
      </c>
      <c r="B138" s="791" t="s">
        <v>4665</v>
      </c>
      <c r="C138" s="792">
        <v>50</v>
      </c>
      <c r="D138" s="792">
        <v>50</v>
      </c>
      <c r="E138" s="786">
        <f t="shared" ref="E138:E159" si="3">D138/C138*100</f>
        <v>100</v>
      </c>
    </row>
    <row r="139" spans="1:5">
      <c r="A139" s="1291" t="s">
        <v>1965</v>
      </c>
      <c r="B139" s="790" t="s">
        <v>2518</v>
      </c>
      <c r="C139" s="792">
        <v>70</v>
      </c>
      <c r="D139" s="792">
        <v>70</v>
      </c>
      <c r="E139" s="786">
        <f t="shared" si="3"/>
        <v>100</v>
      </c>
    </row>
    <row r="140" spans="1:5" ht="25.5">
      <c r="A140" s="1291"/>
      <c r="B140" s="790" t="s">
        <v>2420</v>
      </c>
      <c r="C140" s="792">
        <v>50</v>
      </c>
      <c r="D140" s="792">
        <v>50</v>
      </c>
      <c r="E140" s="786">
        <f t="shared" si="3"/>
        <v>100</v>
      </c>
    </row>
    <row r="141" spans="1:5" ht="25.5">
      <c r="A141" s="1291"/>
      <c r="B141" s="790" t="s">
        <v>2364</v>
      </c>
      <c r="C141" s="792">
        <v>1600</v>
      </c>
      <c r="D141" s="792">
        <v>1600</v>
      </c>
      <c r="E141" s="786">
        <f t="shared" si="3"/>
        <v>100</v>
      </c>
    </row>
    <row r="142" spans="1:5" ht="25.5">
      <c r="A142" s="1291"/>
      <c r="B142" s="790" t="s">
        <v>2078</v>
      </c>
      <c r="C142" s="792">
        <v>15</v>
      </c>
      <c r="D142" s="792">
        <v>15</v>
      </c>
      <c r="E142" s="786">
        <f t="shared" si="3"/>
        <v>100</v>
      </c>
    </row>
    <row r="143" spans="1:5" ht="25.5">
      <c r="A143" s="1291"/>
      <c r="B143" s="790" t="s">
        <v>1966</v>
      </c>
      <c r="C143" s="792">
        <v>100</v>
      </c>
      <c r="D143" s="792">
        <v>100</v>
      </c>
      <c r="E143" s="786">
        <f t="shared" si="3"/>
        <v>100</v>
      </c>
    </row>
    <row r="144" spans="1:5" ht="25.5">
      <c r="A144" s="1291" t="s">
        <v>3936</v>
      </c>
      <c r="B144" s="790" t="s">
        <v>2523</v>
      </c>
      <c r="C144" s="792">
        <v>70</v>
      </c>
      <c r="D144" s="792">
        <v>70</v>
      </c>
      <c r="E144" s="786">
        <f t="shared" si="3"/>
        <v>100</v>
      </c>
    </row>
    <row r="145" spans="1:5">
      <c r="A145" s="1291"/>
      <c r="B145" s="790" t="s">
        <v>2521</v>
      </c>
      <c r="C145" s="792">
        <v>120</v>
      </c>
      <c r="D145" s="792">
        <v>120</v>
      </c>
      <c r="E145" s="786">
        <f t="shared" si="3"/>
        <v>100</v>
      </c>
    </row>
    <row r="146" spans="1:5">
      <c r="A146" s="1291"/>
      <c r="B146" s="790" t="s">
        <v>2518</v>
      </c>
      <c r="C146" s="792">
        <v>64</v>
      </c>
      <c r="D146" s="792">
        <v>64</v>
      </c>
      <c r="E146" s="786">
        <f t="shared" si="3"/>
        <v>100</v>
      </c>
    </row>
    <row r="147" spans="1:5">
      <c r="A147" s="1291"/>
      <c r="B147" s="790" t="s">
        <v>2478</v>
      </c>
      <c r="C147" s="792">
        <v>40</v>
      </c>
      <c r="D147" s="792">
        <v>40</v>
      </c>
      <c r="E147" s="786">
        <f t="shared" si="3"/>
        <v>100</v>
      </c>
    </row>
    <row r="148" spans="1:5">
      <c r="A148" s="1291"/>
      <c r="B148" s="790" t="s">
        <v>2431</v>
      </c>
      <c r="C148" s="792">
        <v>50</v>
      </c>
      <c r="D148" s="792">
        <v>50</v>
      </c>
      <c r="E148" s="786">
        <f t="shared" si="3"/>
        <v>100</v>
      </c>
    </row>
    <row r="149" spans="1:5">
      <c r="A149" s="1291"/>
      <c r="B149" s="790" t="s">
        <v>2428</v>
      </c>
      <c r="C149" s="792">
        <v>20</v>
      </c>
      <c r="D149" s="792">
        <v>20</v>
      </c>
      <c r="E149" s="786">
        <f t="shared" si="3"/>
        <v>100</v>
      </c>
    </row>
    <row r="150" spans="1:5">
      <c r="A150" s="1291"/>
      <c r="B150" s="790" t="s">
        <v>2424</v>
      </c>
      <c r="C150" s="792">
        <v>23.2</v>
      </c>
      <c r="D150" s="792">
        <v>23.2</v>
      </c>
      <c r="E150" s="786">
        <f t="shared" si="3"/>
        <v>100</v>
      </c>
    </row>
    <row r="151" spans="1:5">
      <c r="A151" s="1291"/>
      <c r="B151" s="790" t="s">
        <v>3932</v>
      </c>
      <c r="C151" s="792">
        <v>14.62</v>
      </c>
      <c r="D151" s="792">
        <v>14.619</v>
      </c>
      <c r="E151" s="786">
        <f t="shared" si="3"/>
        <v>99.993160054719567</v>
      </c>
    </row>
    <row r="152" spans="1:5" ht="25.5">
      <c r="A152" s="1291"/>
      <c r="B152" s="790" t="s">
        <v>2242</v>
      </c>
      <c r="C152" s="792">
        <v>100</v>
      </c>
      <c r="D152" s="792">
        <v>100</v>
      </c>
      <c r="E152" s="786">
        <f t="shared" si="3"/>
        <v>100</v>
      </c>
    </row>
    <row r="153" spans="1:5" ht="38.25">
      <c r="A153" s="1291"/>
      <c r="B153" s="790" t="s">
        <v>2228</v>
      </c>
      <c r="C153" s="792">
        <v>20</v>
      </c>
      <c r="D153" s="792">
        <v>20</v>
      </c>
      <c r="E153" s="786">
        <f t="shared" si="3"/>
        <v>100</v>
      </c>
    </row>
    <row r="154" spans="1:5" ht="25.5">
      <c r="A154" s="1291"/>
      <c r="B154" s="790" t="s">
        <v>2223</v>
      </c>
      <c r="C154" s="792">
        <v>10</v>
      </c>
      <c r="D154" s="792">
        <v>10</v>
      </c>
      <c r="E154" s="786">
        <f t="shared" si="3"/>
        <v>100</v>
      </c>
    </row>
    <row r="155" spans="1:5">
      <c r="A155" s="1291"/>
      <c r="B155" s="790" t="s">
        <v>2218</v>
      </c>
      <c r="C155" s="792">
        <v>20.5</v>
      </c>
      <c r="D155" s="792">
        <v>20.5</v>
      </c>
      <c r="E155" s="786">
        <f t="shared" si="3"/>
        <v>100</v>
      </c>
    </row>
    <row r="156" spans="1:5" ht="25.5">
      <c r="A156" s="1291"/>
      <c r="B156" s="790" t="s">
        <v>2168</v>
      </c>
      <c r="C156" s="792">
        <v>50</v>
      </c>
      <c r="D156" s="792">
        <v>50</v>
      </c>
      <c r="E156" s="786">
        <f t="shared" si="3"/>
        <v>100</v>
      </c>
    </row>
    <row r="157" spans="1:5">
      <c r="A157" s="1291"/>
      <c r="B157" s="790" t="s">
        <v>2115</v>
      </c>
      <c r="C157" s="792">
        <v>10</v>
      </c>
      <c r="D157" s="792">
        <v>0</v>
      </c>
      <c r="E157" s="786">
        <f t="shared" si="3"/>
        <v>0</v>
      </c>
    </row>
    <row r="158" spans="1:5" ht="25.5">
      <c r="A158" s="1291"/>
      <c r="B158" s="790" t="s">
        <v>1895</v>
      </c>
      <c r="C158" s="792">
        <v>10</v>
      </c>
      <c r="D158" s="792">
        <v>10</v>
      </c>
      <c r="E158" s="786">
        <f t="shared" si="3"/>
        <v>100</v>
      </c>
    </row>
    <row r="159" spans="1:5" s="1422" customFormat="1" ht="15.75" customHeight="1">
      <c r="A159" s="1287" t="s">
        <v>3948</v>
      </c>
      <c r="B159" s="1288"/>
      <c r="C159" s="793">
        <f>SUM(C138:C158)</f>
        <v>2507.3199999999997</v>
      </c>
      <c r="D159" s="793">
        <f>SUM(D138:D158)</f>
        <v>2497.319</v>
      </c>
      <c r="E159" s="795">
        <f t="shared" si="3"/>
        <v>99.601127897516079</v>
      </c>
    </row>
    <row r="160" spans="1:5" s="1422" customFormat="1" ht="18" customHeight="1">
      <c r="A160" s="1284" t="s">
        <v>3949</v>
      </c>
      <c r="B160" s="1285"/>
      <c r="C160" s="1285"/>
      <c r="D160" s="1285"/>
      <c r="E160" s="1286"/>
    </row>
    <row r="161" spans="1:5" ht="25.5">
      <c r="A161" s="1291" t="s">
        <v>1725</v>
      </c>
      <c r="B161" s="790" t="s">
        <v>2344</v>
      </c>
      <c r="C161" s="792">
        <v>60</v>
      </c>
      <c r="D161" s="792">
        <v>60</v>
      </c>
      <c r="E161" s="786">
        <f t="shared" ref="E161:E184" si="4">D161/C161*100</f>
        <v>100</v>
      </c>
    </row>
    <row r="162" spans="1:5" ht="38.25">
      <c r="A162" s="1291"/>
      <c r="B162" s="790" t="s">
        <v>2321</v>
      </c>
      <c r="C162" s="792">
        <v>200</v>
      </c>
      <c r="D162" s="792">
        <v>200</v>
      </c>
      <c r="E162" s="786">
        <f t="shared" si="4"/>
        <v>100</v>
      </c>
    </row>
    <row r="163" spans="1:5">
      <c r="A163" s="1291"/>
      <c r="B163" s="790" t="s">
        <v>1829</v>
      </c>
      <c r="C163" s="792">
        <v>300</v>
      </c>
      <c r="D163" s="792">
        <v>300</v>
      </c>
      <c r="E163" s="786">
        <f t="shared" si="4"/>
        <v>100</v>
      </c>
    </row>
    <row r="164" spans="1:5">
      <c r="A164" s="1291"/>
      <c r="B164" s="790" t="s">
        <v>1826</v>
      </c>
      <c r="C164" s="792">
        <v>2000</v>
      </c>
      <c r="D164" s="792">
        <v>0</v>
      </c>
      <c r="E164" s="786">
        <f t="shared" si="4"/>
        <v>0</v>
      </c>
    </row>
    <row r="165" spans="1:5">
      <c r="A165" s="1291"/>
      <c r="B165" s="790" t="s">
        <v>1726</v>
      </c>
      <c r="C165" s="792">
        <v>275</v>
      </c>
      <c r="D165" s="792">
        <v>275</v>
      </c>
      <c r="E165" s="786">
        <f t="shared" si="4"/>
        <v>100</v>
      </c>
    </row>
    <row r="166" spans="1:5">
      <c r="A166" s="1291"/>
      <c r="B166" s="790" t="s">
        <v>2175</v>
      </c>
      <c r="C166" s="792">
        <v>30</v>
      </c>
      <c r="D166" s="792">
        <v>30</v>
      </c>
      <c r="E166" s="786">
        <f t="shared" si="4"/>
        <v>100</v>
      </c>
    </row>
    <row r="167" spans="1:5" ht="38.25">
      <c r="A167" s="1291"/>
      <c r="B167" s="790" t="s">
        <v>2071</v>
      </c>
      <c r="C167" s="792">
        <v>50</v>
      </c>
      <c r="D167" s="792">
        <v>50</v>
      </c>
      <c r="E167" s="786">
        <f t="shared" si="4"/>
        <v>100</v>
      </c>
    </row>
    <row r="168" spans="1:5" ht="25.5">
      <c r="A168" s="1291"/>
      <c r="B168" s="790" t="s">
        <v>2069</v>
      </c>
      <c r="C168" s="792">
        <v>350</v>
      </c>
      <c r="D168" s="792">
        <v>350</v>
      </c>
      <c r="E168" s="786">
        <f t="shared" si="4"/>
        <v>100</v>
      </c>
    </row>
    <row r="169" spans="1:5">
      <c r="A169" s="1291"/>
      <c r="B169" s="790" t="s">
        <v>2040</v>
      </c>
      <c r="C169" s="792">
        <v>50</v>
      </c>
      <c r="D169" s="792">
        <v>50</v>
      </c>
      <c r="E169" s="786">
        <f t="shared" si="4"/>
        <v>100</v>
      </c>
    </row>
    <row r="170" spans="1:5">
      <c r="A170" s="1291"/>
      <c r="B170" s="790" t="s">
        <v>1952</v>
      </c>
      <c r="C170" s="792">
        <v>310</v>
      </c>
      <c r="D170" s="792">
        <v>0</v>
      </c>
      <c r="E170" s="786">
        <f t="shared" si="4"/>
        <v>0</v>
      </c>
    </row>
    <row r="171" spans="1:5" ht="25.5">
      <c r="A171" s="1291"/>
      <c r="B171" s="790" t="s">
        <v>3937</v>
      </c>
      <c r="C171" s="792">
        <v>180</v>
      </c>
      <c r="D171" s="792">
        <v>100</v>
      </c>
      <c r="E171" s="786">
        <f t="shared" si="4"/>
        <v>55.555555555555557</v>
      </c>
    </row>
    <row r="172" spans="1:5" ht="25.5">
      <c r="A172" s="1291" t="s">
        <v>3938</v>
      </c>
      <c r="B172" s="790" t="s">
        <v>2515</v>
      </c>
      <c r="C172" s="792">
        <v>20</v>
      </c>
      <c r="D172" s="792">
        <v>0</v>
      </c>
      <c r="E172" s="786">
        <f t="shared" si="4"/>
        <v>0</v>
      </c>
    </row>
    <row r="173" spans="1:5" ht="25.5">
      <c r="A173" s="1291"/>
      <c r="B173" s="790" t="s">
        <v>2510</v>
      </c>
      <c r="C173" s="792">
        <v>100</v>
      </c>
      <c r="D173" s="792">
        <v>30</v>
      </c>
      <c r="E173" s="786">
        <f t="shared" si="4"/>
        <v>30</v>
      </c>
    </row>
    <row r="174" spans="1:5">
      <c r="A174" s="1291"/>
      <c r="B174" s="790" t="s">
        <v>2434</v>
      </c>
      <c r="C174" s="792">
        <v>100</v>
      </c>
      <c r="D174" s="792">
        <v>100</v>
      </c>
      <c r="E174" s="786">
        <f t="shared" si="4"/>
        <v>100</v>
      </c>
    </row>
    <row r="175" spans="1:5">
      <c r="A175" s="1291"/>
      <c r="B175" s="790" t="s">
        <v>1831</v>
      </c>
      <c r="C175" s="792">
        <v>20</v>
      </c>
      <c r="D175" s="792">
        <v>20</v>
      </c>
      <c r="E175" s="786">
        <f t="shared" si="4"/>
        <v>100</v>
      </c>
    </row>
    <row r="176" spans="1:5" ht="25.5">
      <c r="A176" s="1291"/>
      <c r="B176" s="790" t="s">
        <v>2240</v>
      </c>
      <c r="C176" s="792">
        <v>50</v>
      </c>
      <c r="D176" s="792">
        <v>50</v>
      </c>
      <c r="E176" s="786">
        <f t="shared" si="4"/>
        <v>100</v>
      </c>
    </row>
    <row r="177" spans="1:5">
      <c r="A177" s="1291"/>
      <c r="B177" s="790" t="s">
        <v>1769</v>
      </c>
      <c r="C177" s="792">
        <v>1500</v>
      </c>
      <c r="D177" s="792">
        <v>1500</v>
      </c>
      <c r="E177" s="786">
        <f t="shared" si="4"/>
        <v>100</v>
      </c>
    </row>
    <row r="178" spans="1:5">
      <c r="A178" s="1291"/>
      <c r="B178" s="790" t="s">
        <v>1733</v>
      </c>
      <c r="C178" s="792">
        <v>100</v>
      </c>
      <c r="D178" s="792">
        <v>100</v>
      </c>
      <c r="E178" s="786">
        <f t="shared" si="4"/>
        <v>100</v>
      </c>
    </row>
    <row r="179" spans="1:5">
      <c r="A179" s="1291"/>
      <c r="B179" s="790" t="s">
        <v>1712</v>
      </c>
      <c r="C179" s="792">
        <v>2000</v>
      </c>
      <c r="D179" s="792">
        <v>2000</v>
      </c>
      <c r="E179" s="786">
        <f t="shared" si="4"/>
        <v>100</v>
      </c>
    </row>
    <row r="180" spans="1:5">
      <c r="A180" s="1291"/>
      <c r="B180" s="790" t="s">
        <v>1667</v>
      </c>
      <c r="C180" s="792">
        <v>8000</v>
      </c>
      <c r="D180" s="792">
        <v>0</v>
      </c>
      <c r="E180" s="786">
        <f t="shared" si="4"/>
        <v>0</v>
      </c>
    </row>
    <row r="181" spans="1:5" ht="25.5">
      <c r="A181" s="1291"/>
      <c r="B181" s="790" t="s">
        <v>2192</v>
      </c>
      <c r="C181" s="792">
        <v>30</v>
      </c>
      <c r="D181" s="792">
        <v>0</v>
      </c>
      <c r="E181" s="786">
        <f t="shared" si="4"/>
        <v>0</v>
      </c>
    </row>
    <row r="182" spans="1:5">
      <c r="A182" s="1291"/>
      <c r="B182" s="790" t="s">
        <v>2175</v>
      </c>
      <c r="C182" s="792">
        <v>197.56</v>
      </c>
      <c r="D182" s="792">
        <v>197.56</v>
      </c>
      <c r="E182" s="786">
        <f t="shared" si="4"/>
        <v>100</v>
      </c>
    </row>
    <row r="183" spans="1:5">
      <c r="A183" s="1291"/>
      <c r="B183" s="790" t="s">
        <v>1947</v>
      </c>
      <c r="C183" s="792">
        <v>30</v>
      </c>
      <c r="D183" s="792">
        <v>30</v>
      </c>
      <c r="E183" s="786">
        <f t="shared" si="4"/>
        <v>100</v>
      </c>
    </row>
    <row r="184" spans="1:5" s="1422" customFormat="1" ht="15.75" customHeight="1">
      <c r="A184" s="1287" t="s">
        <v>606</v>
      </c>
      <c r="B184" s="1288"/>
      <c r="C184" s="793">
        <f>SUM(C161:C183)</f>
        <v>15952.56</v>
      </c>
      <c r="D184" s="793">
        <f>SUM(D161:D183)</f>
        <v>5442.56</v>
      </c>
      <c r="E184" s="795">
        <f t="shared" si="4"/>
        <v>34.117157371606815</v>
      </c>
    </row>
    <row r="185" spans="1:5" s="1422" customFormat="1" ht="18" customHeight="1">
      <c r="A185" s="1295" t="s">
        <v>453</v>
      </c>
      <c r="B185" s="1296"/>
      <c r="C185" s="1296"/>
      <c r="D185" s="1296"/>
      <c r="E185" s="1297"/>
    </row>
    <row r="186" spans="1:5" ht="25.5">
      <c r="A186" s="1209" t="s">
        <v>2482</v>
      </c>
      <c r="B186" s="790" t="s">
        <v>2483</v>
      </c>
      <c r="C186" s="792">
        <v>20000</v>
      </c>
      <c r="D186" s="792">
        <v>10000</v>
      </c>
      <c r="E186" s="786">
        <f t="shared" ref="E186:E228" si="5">D186/C186*100</f>
        <v>50</v>
      </c>
    </row>
    <row r="187" spans="1:5" ht="25.5">
      <c r="A187" s="1209" t="s">
        <v>2481</v>
      </c>
      <c r="B187" s="790" t="s">
        <v>2483</v>
      </c>
      <c r="C187" s="792">
        <v>600</v>
      </c>
      <c r="D187" s="792">
        <v>300</v>
      </c>
      <c r="E187" s="786">
        <f t="shared" si="5"/>
        <v>50</v>
      </c>
    </row>
    <row r="188" spans="1:5">
      <c r="A188" s="1291" t="s">
        <v>1536</v>
      </c>
      <c r="B188" s="790" t="s">
        <v>2612</v>
      </c>
      <c r="C188" s="792">
        <v>200</v>
      </c>
      <c r="D188" s="792">
        <v>0</v>
      </c>
      <c r="E188" s="786">
        <f t="shared" si="5"/>
        <v>0</v>
      </c>
    </row>
    <row r="189" spans="1:5" ht="25.5">
      <c r="A189" s="1291"/>
      <c r="B189" s="790" t="s">
        <v>2553</v>
      </c>
      <c r="C189" s="792">
        <v>300</v>
      </c>
      <c r="D189" s="792">
        <v>0</v>
      </c>
      <c r="E189" s="786">
        <f t="shared" si="5"/>
        <v>0</v>
      </c>
    </row>
    <row r="190" spans="1:5">
      <c r="A190" s="1291"/>
      <c r="B190" s="790" t="s">
        <v>2448</v>
      </c>
      <c r="C190" s="792">
        <v>100</v>
      </c>
      <c r="D190" s="792">
        <v>100</v>
      </c>
      <c r="E190" s="786">
        <f t="shared" si="5"/>
        <v>100</v>
      </c>
    </row>
    <row r="191" spans="1:5">
      <c r="A191" s="1291"/>
      <c r="B191" s="790" t="s">
        <v>2389</v>
      </c>
      <c r="C191" s="792">
        <v>50</v>
      </c>
      <c r="D191" s="792">
        <v>50</v>
      </c>
      <c r="E191" s="786">
        <f t="shared" si="5"/>
        <v>100</v>
      </c>
    </row>
    <row r="192" spans="1:5" ht="25.5">
      <c r="A192" s="1291"/>
      <c r="B192" s="790" t="s">
        <v>2324</v>
      </c>
      <c r="C192" s="792">
        <v>50</v>
      </c>
      <c r="D192" s="792">
        <v>0</v>
      </c>
      <c r="E192" s="786">
        <f t="shared" si="5"/>
        <v>0</v>
      </c>
    </row>
    <row r="193" spans="1:5">
      <c r="A193" s="1291"/>
      <c r="B193" s="790" t="s">
        <v>1831</v>
      </c>
      <c r="C193" s="792">
        <v>35</v>
      </c>
      <c r="D193" s="792">
        <v>35</v>
      </c>
      <c r="E193" s="786">
        <f t="shared" si="5"/>
        <v>100</v>
      </c>
    </row>
    <row r="194" spans="1:5">
      <c r="A194" s="1291"/>
      <c r="B194" s="790" t="s">
        <v>1544</v>
      </c>
      <c r="C194" s="792">
        <v>150</v>
      </c>
      <c r="D194" s="792">
        <v>150</v>
      </c>
      <c r="E194" s="786">
        <f t="shared" si="5"/>
        <v>100</v>
      </c>
    </row>
    <row r="195" spans="1:5">
      <c r="A195" s="1291"/>
      <c r="B195" s="790" t="s">
        <v>1538</v>
      </c>
      <c r="C195" s="792">
        <v>150</v>
      </c>
      <c r="D195" s="792">
        <v>0</v>
      </c>
      <c r="E195" s="786">
        <f t="shared" si="5"/>
        <v>0</v>
      </c>
    </row>
    <row r="196" spans="1:5" ht="25.5">
      <c r="A196" s="1291"/>
      <c r="B196" s="790" t="s">
        <v>2164</v>
      </c>
      <c r="C196" s="792">
        <v>195</v>
      </c>
      <c r="D196" s="792">
        <v>100</v>
      </c>
      <c r="E196" s="786">
        <f t="shared" si="5"/>
        <v>51.282051282051277</v>
      </c>
    </row>
    <row r="197" spans="1:5">
      <c r="A197" s="1291"/>
      <c r="B197" s="790" t="s">
        <v>2086</v>
      </c>
      <c r="C197" s="792">
        <v>50</v>
      </c>
      <c r="D197" s="792">
        <v>50</v>
      </c>
      <c r="E197" s="786">
        <f t="shared" si="5"/>
        <v>100</v>
      </c>
    </row>
    <row r="198" spans="1:5">
      <c r="A198" s="1291"/>
      <c r="B198" s="790" t="s">
        <v>2060</v>
      </c>
      <c r="C198" s="792">
        <v>100</v>
      </c>
      <c r="D198" s="792">
        <v>100</v>
      </c>
      <c r="E198" s="786">
        <f t="shared" si="5"/>
        <v>100</v>
      </c>
    </row>
    <row r="199" spans="1:5">
      <c r="A199" s="1291"/>
      <c r="B199" s="790" t="s">
        <v>2059</v>
      </c>
      <c r="C199" s="792">
        <v>150</v>
      </c>
      <c r="D199" s="792">
        <v>150</v>
      </c>
      <c r="E199" s="786">
        <f t="shared" si="5"/>
        <v>100</v>
      </c>
    </row>
    <row r="200" spans="1:5">
      <c r="A200" s="1291"/>
      <c r="B200" s="790" t="s">
        <v>1575</v>
      </c>
      <c r="C200" s="792">
        <v>80</v>
      </c>
      <c r="D200" s="792">
        <v>80</v>
      </c>
      <c r="E200" s="786">
        <f t="shared" si="5"/>
        <v>100</v>
      </c>
    </row>
    <row r="201" spans="1:5">
      <c r="A201" s="1291"/>
      <c r="B201" s="790" t="s">
        <v>1925</v>
      </c>
      <c r="C201" s="792">
        <v>25</v>
      </c>
      <c r="D201" s="792">
        <v>20</v>
      </c>
      <c r="E201" s="786">
        <f t="shared" si="5"/>
        <v>80</v>
      </c>
    </row>
    <row r="202" spans="1:5">
      <c r="A202" s="1291"/>
      <c r="B202" s="790" t="s">
        <v>1922</v>
      </c>
      <c r="C202" s="792">
        <v>30</v>
      </c>
      <c r="D202" s="792">
        <v>30</v>
      </c>
      <c r="E202" s="786">
        <f t="shared" si="5"/>
        <v>100</v>
      </c>
    </row>
    <row r="203" spans="1:5" ht="25.5">
      <c r="A203" s="1291"/>
      <c r="B203" s="790" t="s">
        <v>1856</v>
      </c>
      <c r="C203" s="792">
        <v>100</v>
      </c>
      <c r="D203" s="792">
        <v>0</v>
      </c>
      <c r="E203" s="786">
        <f t="shared" si="5"/>
        <v>0</v>
      </c>
    </row>
    <row r="204" spans="1:5" ht="25.5">
      <c r="A204" s="1291"/>
      <c r="B204" s="790" t="s">
        <v>1854</v>
      </c>
      <c r="C204" s="792">
        <v>150</v>
      </c>
      <c r="D204" s="792">
        <v>150</v>
      </c>
      <c r="E204" s="786">
        <f t="shared" si="5"/>
        <v>100</v>
      </c>
    </row>
    <row r="205" spans="1:5" ht="25.5">
      <c r="A205" s="1291" t="s">
        <v>1498</v>
      </c>
      <c r="B205" s="790" t="s">
        <v>2592</v>
      </c>
      <c r="C205" s="792">
        <v>30</v>
      </c>
      <c r="D205" s="792">
        <v>30</v>
      </c>
      <c r="E205" s="786">
        <f t="shared" si="5"/>
        <v>100</v>
      </c>
    </row>
    <row r="206" spans="1:5" ht="25.5">
      <c r="A206" s="1291"/>
      <c r="B206" s="790" t="s">
        <v>2449</v>
      </c>
      <c r="C206" s="792">
        <v>150</v>
      </c>
      <c r="D206" s="792">
        <v>140.023</v>
      </c>
      <c r="E206" s="786">
        <f t="shared" si="5"/>
        <v>93.348666666666674</v>
      </c>
    </row>
    <row r="207" spans="1:5">
      <c r="A207" s="1291"/>
      <c r="B207" s="790" t="s">
        <v>1822</v>
      </c>
      <c r="C207" s="792">
        <v>30</v>
      </c>
      <c r="D207" s="792">
        <v>30</v>
      </c>
      <c r="E207" s="786">
        <f t="shared" si="5"/>
        <v>100</v>
      </c>
    </row>
    <row r="208" spans="1:5" ht="25.5">
      <c r="A208" s="1291"/>
      <c r="B208" s="790" t="s">
        <v>2166</v>
      </c>
      <c r="C208" s="792">
        <v>380</v>
      </c>
      <c r="D208" s="792">
        <v>180</v>
      </c>
      <c r="E208" s="786">
        <f t="shared" si="5"/>
        <v>47.368421052631575</v>
      </c>
    </row>
    <row r="209" spans="1:5">
      <c r="A209" s="1291"/>
      <c r="B209" s="790" t="s">
        <v>2135</v>
      </c>
      <c r="C209" s="792">
        <v>10</v>
      </c>
      <c r="D209" s="792">
        <v>0</v>
      </c>
      <c r="E209" s="786">
        <f t="shared" si="5"/>
        <v>0</v>
      </c>
    </row>
    <row r="210" spans="1:5">
      <c r="A210" s="1291"/>
      <c r="B210" s="790" t="s">
        <v>2048</v>
      </c>
      <c r="C210" s="792">
        <v>10</v>
      </c>
      <c r="D210" s="792">
        <v>0</v>
      </c>
      <c r="E210" s="786">
        <f t="shared" si="5"/>
        <v>0</v>
      </c>
    </row>
    <row r="211" spans="1:5">
      <c r="A211" s="1291"/>
      <c r="B211" s="790" t="s">
        <v>2047</v>
      </c>
      <c r="C211" s="792">
        <v>20</v>
      </c>
      <c r="D211" s="792">
        <v>10</v>
      </c>
      <c r="E211" s="786">
        <f t="shared" si="5"/>
        <v>50</v>
      </c>
    </row>
    <row r="212" spans="1:5">
      <c r="A212" s="1291"/>
      <c r="B212" s="790" t="s">
        <v>1519</v>
      </c>
      <c r="C212" s="792">
        <v>250</v>
      </c>
      <c r="D212" s="792">
        <v>250</v>
      </c>
      <c r="E212" s="786">
        <f t="shared" si="5"/>
        <v>100</v>
      </c>
    </row>
    <row r="213" spans="1:5">
      <c r="A213" s="1291" t="s">
        <v>1545</v>
      </c>
      <c r="B213" s="790" t="s">
        <v>1546</v>
      </c>
      <c r="C213" s="792">
        <v>71.25</v>
      </c>
      <c r="D213" s="792">
        <v>71.25</v>
      </c>
      <c r="E213" s="786">
        <f t="shared" si="5"/>
        <v>100</v>
      </c>
    </row>
    <row r="214" spans="1:5">
      <c r="A214" s="1291"/>
      <c r="B214" s="790" t="s">
        <v>2050</v>
      </c>
      <c r="C214" s="792">
        <v>190</v>
      </c>
      <c r="D214" s="792">
        <v>127.45699999999999</v>
      </c>
      <c r="E214" s="786">
        <f t="shared" si="5"/>
        <v>67.082631578947357</v>
      </c>
    </row>
    <row r="215" spans="1:5">
      <c r="A215" s="1209" t="s">
        <v>2345</v>
      </c>
      <c r="B215" s="790" t="s">
        <v>2346</v>
      </c>
      <c r="C215" s="792">
        <v>700</v>
      </c>
      <c r="D215" s="792">
        <v>700</v>
      </c>
      <c r="E215" s="786">
        <f t="shared" si="5"/>
        <v>100</v>
      </c>
    </row>
    <row r="216" spans="1:5" ht="25.5">
      <c r="A216" s="1291" t="s">
        <v>3939</v>
      </c>
      <c r="B216" s="790" t="s">
        <v>2010</v>
      </c>
      <c r="C216" s="792">
        <v>100</v>
      </c>
      <c r="D216" s="792">
        <v>100</v>
      </c>
      <c r="E216" s="786">
        <f t="shared" si="5"/>
        <v>100</v>
      </c>
    </row>
    <row r="217" spans="1:5">
      <c r="A217" s="1291"/>
      <c r="B217" s="790" t="s">
        <v>2392</v>
      </c>
      <c r="C217" s="792">
        <v>150</v>
      </c>
      <c r="D217" s="792">
        <v>150</v>
      </c>
      <c r="E217" s="786">
        <f t="shared" si="5"/>
        <v>100</v>
      </c>
    </row>
    <row r="218" spans="1:5">
      <c r="A218" s="1291"/>
      <c r="B218" s="790" t="s">
        <v>2361</v>
      </c>
      <c r="C218" s="792">
        <v>50</v>
      </c>
      <c r="D218" s="792">
        <v>0</v>
      </c>
      <c r="E218" s="786">
        <f t="shared" si="5"/>
        <v>0</v>
      </c>
    </row>
    <row r="219" spans="1:5" ht="25.5">
      <c r="A219" s="1291"/>
      <c r="B219" s="790" t="s">
        <v>2354</v>
      </c>
      <c r="C219" s="792">
        <v>100</v>
      </c>
      <c r="D219" s="792">
        <v>16</v>
      </c>
      <c r="E219" s="786">
        <f t="shared" si="5"/>
        <v>16</v>
      </c>
    </row>
    <row r="220" spans="1:5">
      <c r="A220" s="1291"/>
      <c r="B220" s="790" t="s">
        <v>2342</v>
      </c>
      <c r="C220" s="792">
        <v>2000</v>
      </c>
      <c r="D220" s="792">
        <v>2000</v>
      </c>
      <c r="E220" s="786">
        <f t="shared" si="5"/>
        <v>100</v>
      </c>
    </row>
    <row r="221" spans="1:5">
      <c r="A221" s="1291"/>
      <c r="B221" s="790" t="s">
        <v>2255</v>
      </c>
      <c r="C221" s="792">
        <v>101.8</v>
      </c>
      <c r="D221" s="792">
        <v>0</v>
      </c>
      <c r="E221" s="786">
        <f t="shared" si="5"/>
        <v>0</v>
      </c>
    </row>
    <row r="222" spans="1:5">
      <c r="A222" s="1291"/>
      <c r="B222" s="790" t="s">
        <v>1740</v>
      </c>
      <c r="C222" s="792">
        <v>30</v>
      </c>
      <c r="D222" s="792">
        <v>30</v>
      </c>
      <c r="E222" s="786">
        <f t="shared" si="5"/>
        <v>100</v>
      </c>
    </row>
    <row r="223" spans="1:5" ht="25.5">
      <c r="A223" s="1291"/>
      <c r="B223" s="790" t="s">
        <v>2171</v>
      </c>
      <c r="C223" s="792">
        <v>95</v>
      </c>
      <c r="D223" s="792">
        <v>95</v>
      </c>
      <c r="E223" s="786">
        <f t="shared" si="5"/>
        <v>100</v>
      </c>
    </row>
    <row r="224" spans="1:5" ht="25.5">
      <c r="A224" s="1291"/>
      <c r="B224" s="790" t="s">
        <v>2085</v>
      </c>
      <c r="C224" s="792">
        <v>30</v>
      </c>
      <c r="D224" s="792">
        <v>30</v>
      </c>
      <c r="E224" s="786">
        <f t="shared" si="5"/>
        <v>100</v>
      </c>
    </row>
    <row r="225" spans="1:5" ht="25.5">
      <c r="A225" s="1291"/>
      <c r="B225" s="790" t="s">
        <v>2064</v>
      </c>
      <c r="C225" s="792">
        <v>100</v>
      </c>
      <c r="D225" s="792">
        <v>0</v>
      </c>
      <c r="E225" s="786">
        <f t="shared" si="5"/>
        <v>0</v>
      </c>
    </row>
    <row r="226" spans="1:5">
      <c r="A226" s="1291"/>
      <c r="B226" s="790" t="s">
        <v>2039</v>
      </c>
      <c r="C226" s="792">
        <v>673</v>
      </c>
      <c r="D226" s="792">
        <v>673</v>
      </c>
      <c r="E226" s="786">
        <f t="shared" si="5"/>
        <v>100</v>
      </c>
    </row>
    <row r="227" spans="1:5" ht="25.5">
      <c r="A227" s="1291"/>
      <c r="B227" s="790" t="s">
        <v>3950</v>
      </c>
      <c r="C227" s="792">
        <v>100</v>
      </c>
      <c r="D227" s="792">
        <v>100</v>
      </c>
      <c r="E227" s="786">
        <f t="shared" si="5"/>
        <v>100</v>
      </c>
    </row>
    <row r="228" spans="1:5" s="1422" customFormat="1" ht="15.75" customHeight="1">
      <c r="A228" s="1287" t="s">
        <v>611</v>
      </c>
      <c r="B228" s="1288"/>
      <c r="C228" s="793">
        <f>SUM(C186:C227)</f>
        <v>27886.05</v>
      </c>
      <c r="D228" s="793">
        <f>SUM(D186:D227)</f>
        <v>16047.73</v>
      </c>
      <c r="E228" s="795">
        <f t="shared" si="5"/>
        <v>57.54751927935294</v>
      </c>
    </row>
    <row r="229" spans="1:5" s="1422" customFormat="1" ht="18" customHeight="1">
      <c r="A229" s="1295" t="s">
        <v>457</v>
      </c>
      <c r="B229" s="1296"/>
      <c r="C229" s="1296"/>
      <c r="D229" s="1296"/>
      <c r="E229" s="1297"/>
    </row>
    <row r="230" spans="1:5">
      <c r="A230" s="1291" t="s">
        <v>2152</v>
      </c>
      <c r="B230" s="790" t="s">
        <v>2604</v>
      </c>
      <c r="C230" s="792">
        <v>20</v>
      </c>
      <c r="D230" s="792">
        <v>20</v>
      </c>
      <c r="E230" s="786">
        <f t="shared" ref="E230:E244" si="6">D230/C230*100</f>
        <v>100</v>
      </c>
    </row>
    <row r="231" spans="1:5">
      <c r="A231" s="1291"/>
      <c r="B231" s="790" t="s">
        <v>2357</v>
      </c>
      <c r="C231" s="792">
        <v>120</v>
      </c>
      <c r="D231" s="792">
        <v>120</v>
      </c>
      <c r="E231" s="786">
        <f t="shared" si="6"/>
        <v>100</v>
      </c>
    </row>
    <row r="232" spans="1:5" ht="25.5">
      <c r="A232" s="1291"/>
      <c r="B232" s="790" t="s">
        <v>2199</v>
      </c>
      <c r="C232" s="792">
        <v>110</v>
      </c>
      <c r="D232" s="792">
        <v>110</v>
      </c>
      <c r="E232" s="786">
        <f t="shared" si="6"/>
        <v>100</v>
      </c>
    </row>
    <row r="233" spans="1:5">
      <c r="A233" s="1291"/>
      <c r="B233" s="790" t="s">
        <v>2153</v>
      </c>
      <c r="C233" s="792">
        <v>200</v>
      </c>
      <c r="D233" s="792">
        <v>200</v>
      </c>
      <c r="E233" s="786">
        <f t="shared" si="6"/>
        <v>100</v>
      </c>
    </row>
    <row r="234" spans="1:5" ht="25.5">
      <c r="A234" s="1209" t="s">
        <v>2196</v>
      </c>
      <c r="B234" s="790" t="s">
        <v>2197</v>
      </c>
      <c r="C234" s="792">
        <v>200</v>
      </c>
      <c r="D234" s="792">
        <v>200</v>
      </c>
      <c r="E234" s="786">
        <f t="shared" si="6"/>
        <v>100</v>
      </c>
    </row>
    <row r="235" spans="1:5">
      <c r="A235" s="1298" t="s">
        <v>1834</v>
      </c>
      <c r="B235" s="791" t="s">
        <v>1846</v>
      </c>
      <c r="C235" s="794">
        <v>5960</v>
      </c>
      <c r="D235" s="794">
        <v>4260</v>
      </c>
      <c r="E235" s="786">
        <f t="shared" si="6"/>
        <v>71.476510067114091</v>
      </c>
    </row>
    <row r="236" spans="1:5">
      <c r="A236" s="1298"/>
      <c r="B236" s="791" t="s">
        <v>1835</v>
      </c>
      <c r="C236" s="794">
        <v>440</v>
      </c>
      <c r="D236" s="794">
        <v>440</v>
      </c>
      <c r="E236" s="786">
        <f t="shared" si="6"/>
        <v>100</v>
      </c>
    </row>
    <row r="237" spans="1:5">
      <c r="A237" s="1291" t="s">
        <v>3940</v>
      </c>
      <c r="B237" s="790" t="s">
        <v>2611</v>
      </c>
      <c r="C237" s="792">
        <v>80</v>
      </c>
      <c r="D237" s="792">
        <v>80</v>
      </c>
      <c r="E237" s="786">
        <f t="shared" si="6"/>
        <v>100</v>
      </c>
    </row>
    <row r="238" spans="1:5" ht="51">
      <c r="A238" s="1291"/>
      <c r="B238" s="790" t="s">
        <v>2571</v>
      </c>
      <c r="C238" s="792">
        <v>180</v>
      </c>
      <c r="D238" s="792">
        <v>180</v>
      </c>
      <c r="E238" s="786">
        <f t="shared" si="6"/>
        <v>100</v>
      </c>
    </row>
    <row r="239" spans="1:5">
      <c r="A239" s="1291"/>
      <c r="B239" s="790" t="s">
        <v>2489</v>
      </c>
      <c r="C239" s="792">
        <v>190</v>
      </c>
      <c r="D239" s="792">
        <v>190</v>
      </c>
      <c r="E239" s="786">
        <f t="shared" si="6"/>
        <v>100</v>
      </c>
    </row>
    <row r="240" spans="1:5">
      <c r="A240" s="1291"/>
      <c r="B240" s="790" t="s">
        <v>2434</v>
      </c>
      <c r="C240" s="792">
        <v>90</v>
      </c>
      <c r="D240" s="792">
        <v>90</v>
      </c>
      <c r="E240" s="786">
        <f t="shared" si="6"/>
        <v>100</v>
      </c>
    </row>
    <row r="241" spans="1:5" ht="25.5">
      <c r="A241" s="1291"/>
      <c r="B241" s="790" t="s">
        <v>2320</v>
      </c>
      <c r="C241" s="792">
        <v>300</v>
      </c>
      <c r="D241" s="792">
        <v>300</v>
      </c>
      <c r="E241" s="786">
        <f t="shared" si="6"/>
        <v>100</v>
      </c>
    </row>
    <row r="242" spans="1:5">
      <c r="A242" s="1291"/>
      <c r="B242" s="790" t="s">
        <v>2044</v>
      </c>
      <c r="C242" s="792">
        <v>1500</v>
      </c>
      <c r="D242" s="792">
        <v>0</v>
      </c>
      <c r="E242" s="786">
        <f t="shared" si="6"/>
        <v>0</v>
      </c>
    </row>
    <row r="243" spans="1:5" ht="25.5">
      <c r="A243" s="1291"/>
      <c r="B243" s="790" t="s">
        <v>1969</v>
      </c>
      <c r="C243" s="792">
        <v>10</v>
      </c>
      <c r="D243" s="792">
        <v>10</v>
      </c>
      <c r="E243" s="786">
        <f t="shared" si="6"/>
        <v>100</v>
      </c>
    </row>
    <row r="244" spans="1:5" s="1422" customFormat="1" ht="15.75" customHeight="1">
      <c r="A244" s="1287" t="s">
        <v>619</v>
      </c>
      <c r="B244" s="1288"/>
      <c r="C244" s="793">
        <f>SUM(C230:C243)</f>
        <v>9400</v>
      </c>
      <c r="D244" s="793">
        <f>SUM(D230:D243)</f>
        <v>6200</v>
      </c>
      <c r="E244" s="795">
        <f t="shared" si="6"/>
        <v>65.957446808510639</v>
      </c>
    </row>
    <row r="245" spans="1:5" s="1422" customFormat="1" ht="18" customHeight="1">
      <c r="A245" s="1295" t="s">
        <v>475</v>
      </c>
      <c r="B245" s="1296"/>
      <c r="C245" s="1296"/>
      <c r="D245" s="1296"/>
      <c r="E245" s="1297"/>
    </row>
    <row r="246" spans="1:5" ht="25.5">
      <c r="A246" s="1291" t="s">
        <v>2176</v>
      </c>
      <c r="B246" s="791" t="s">
        <v>2237</v>
      </c>
      <c r="C246" s="792">
        <v>300</v>
      </c>
      <c r="D246" s="792">
        <v>300</v>
      </c>
      <c r="E246" s="786">
        <f t="shared" ref="E246:E309" si="7">D246/C246*100</f>
        <v>100</v>
      </c>
    </row>
    <row r="247" spans="1:5" ht="25.5">
      <c r="A247" s="1291"/>
      <c r="B247" s="791" t="s">
        <v>2177</v>
      </c>
      <c r="C247" s="792">
        <v>160</v>
      </c>
      <c r="D247" s="792">
        <v>160</v>
      </c>
      <c r="E247" s="786">
        <f t="shared" si="7"/>
        <v>100</v>
      </c>
    </row>
    <row r="248" spans="1:5" ht="25.5">
      <c r="A248" s="1291" t="s">
        <v>1558</v>
      </c>
      <c r="B248" s="791" t="s">
        <v>3941</v>
      </c>
      <c r="C248" s="792">
        <v>250</v>
      </c>
      <c r="D248" s="792">
        <v>250</v>
      </c>
      <c r="E248" s="786">
        <f t="shared" si="7"/>
        <v>100</v>
      </c>
    </row>
    <row r="249" spans="1:5">
      <c r="A249" s="1291"/>
      <c r="B249" s="791" t="s">
        <v>1824</v>
      </c>
      <c r="C249" s="792">
        <v>40</v>
      </c>
      <c r="D249" s="792">
        <v>40</v>
      </c>
      <c r="E249" s="786">
        <f t="shared" si="7"/>
        <v>100</v>
      </c>
    </row>
    <row r="250" spans="1:5">
      <c r="A250" s="1291"/>
      <c r="B250" s="791" t="s">
        <v>1822</v>
      </c>
      <c r="C250" s="792">
        <v>43</v>
      </c>
      <c r="D250" s="792">
        <v>43</v>
      </c>
      <c r="E250" s="786">
        <f t="shared" si="7"/>
        <v>100</v>
      </c>
    </row>
    <row r="251" spans="1:5">
      <c r="A251" s="1291"/>
      <c r="B251" s="791" t="s">
        <v>1575</v>
      </c>
      <c r="C251" s="792">
        <v>89</v>
      </c>
      <c r="D251" s="792">
        <v>89</v>
      </c>
      <c r="E251" s="786">
        <f t="shared" si="7"/>
        <v>100</v>
      </c>
    </row>
    <row r="252" spans="1:5">
      <c r="A252" s="1291"/>
      <c r="B252" s="791" t="s">
        <v>1570</v>
      </c>
      <c r="C252" s="792">
        <v>73</v>
      </c>
      <c r="D252" s="792">
        <v>73</v>
      </c>
      <c r="E252" s="786">
        <f t="shared" si="7"/>
        <v>100</v>
      </c>
    </row>
    <row r="253" spans="1:5">
      <c r="A253" s="1291"/>
      <c r="B253" s="791" t="s">
        <v>1565</v>
      </c>
      <c r="C253" s="792">
        <v>173</v>
      </c>
      <c r="D253" s="792">
        <v>173</v>
      </c>
      <c r="E253" s="786">
        <f t="shared" si="7"/>
        <v>100</v>
      </c>
    </row>
    <row r="254" spans="1:5">
      <c r="A254" s="1291" t="s">
        <v>1710</v>
      </c>
      <c r="B254" s="791" t="s">
        <v>2643</v>
      </c>
      <c r="C254" s="792">
        <v>100</v>
      </c>
      <c r="D254" s="792">
        <v>100</v>
      </c>
      <c r="E254" s="786">
        <f t="shared" si="7"/>
        <v>100</v>
      </c>
    </row>
    <row r="255" spans="1:5">
      <c r="A255" s="1291"/>
      <c r="B255" s="791" t="s">
        <v>2598</v>
      </c>
      <c r="C255" s="792">
        <v>50</v>
      </c>
      <c r="D255" s="792">
        <v>50</v>
      </c>
      <c r="E255" s="786">
        <f t="shared" si="7"/>
        <v>100</v>
      </c>
    </row>
    <row r="256" spans="1:5">
      <c r="A256" s="1291"/>
      <c r="B256" s="791" t="s">
        <v>2577</v>
      </c>
      <c r="C256" s="792">
        <v>70</v>
      </c>
      <c r="D256" s="792">
        <v>70</v>
      </c>
      <c r="E256" s="786">
        <f t="shared" si="7"/>
        <v>100</v>
      </c>
    </row>
    <row r="257" spans="1:5">
      <c r="A257" s="1291"/>
      <c r="B257" s="791" t="s">
        <v>2572</v>
      </c>
      <c r="C257" s="792">
        <v>50</v>
      </c>
      <c r="D257" s="792">
        <v>50</v>
      </c>
      <c r="E257" s="786">
        <f t="shared" si="7"/>
        <v>100</v>
      </c>
    </row>
    <row r="258" spans="1:5">
      <c r="A258" s="1291"/>
      <c r="B258" s="791" t="s">
        <v>2566</v>
      </c>
      <c r="C258" s="792">
        <v>150</v>
      </c>
      <c r="D258" s="792">
        <v>150</v>
      </c>
      <c r="E258" s="786">
        <f t="shared" si="7"/>
        <v>100</v>
      </c>
    </row>
    <row r="259" spans="1:5">
      <c r="A259" s="1291"/>
      <c r="B259" s="791" t="s">
        <v>2561</v>
      </c>
      <c r="C259" s="792">
        <v>25</v>
      </c>
      <c r="D259" s="792">
        <v>25</v>
      </c>
      <c r="E259" s="786">
        <f t="shared" si="7"/>
        <v>100</v>
      </c>
    </row>
    <row r="260" spans="1:5" ht="25.5">
      <c r="A260" s="1291"/>
      <c r="B260" s="791" t="s">
        <v>2559</v>
      </c>
      <c r="C260" s="792">
        <v>200</v>
      </c>
      <c r="D260" s="792">
        <v>200</v>
      </c>
      <c r="E260" s="786">
        <f t="shared" si="7"/>
        <v>100</v>
      </c>
    </row>
    <row r="261" spans="1:5" ht="25.5">
      <c r="A261" s="1291"/>
      <c r="B261" s="791" t="s">
        <v>2552</v>
      </c>
      <c r="C261" s="792">
        <v>2500</v>
      </c>
      <c r="D261" s="792">
        <v>2500</v>
      </c>
      <c r="E261" s="786">
        <f t="shared" si="7"/>
        <v>100</v>
      </c>
    </row>
    <row r="262" spans="1:5">
      <c r="A262" s="1291"/>
      <c r="B262" s="791" t="s">
        <v>2529</v>
      </c>
      <c r="C262" s="792">
        <v>2000</v>
      </c>
      <c r="D262" s="792">
        <v>2000</v>
      </c>
      <c r="E262" s="786">
        <f t="shared" si="7"/>
        <v>100</v>
      </c>
    </row>
    <row r="263" spans="1:5">
      <c r="A263" s="1291"/>
      <c r="B263" s="791" t="s">
        <v>2516</v>
      </c>
      <c r="C263" s="792">
        <v>60</v>
      </c>
      <c r="D263" s="792">
        <v>60</v>
      </c>
      <c r="E263" s="786">
        <f t="shared" si="7"/>
        <v>100</v>
      </c>
    </row>
    <row r="264" spans="1:5" ht="25.5">
      <c r="A264" s="1291"/>
      <c r="B264" s="791" t="s">
        <v>2507</v>
      </c>
      <c r="C264" s="792">
        <v>200</v>
      </c>
      <c r="D264" s="792">
        <v>200</v>
      </c>
      <c r="E264" s="786">
        <f t="shared" si="7"/>
        <v>100</v>
      </c>
    </row>
    <row r="265" spans="1:5">
      <c r="A265" s="1291"/>
      <c r="B265" s="791" t="s">
        <v>2506</v>
      </c>
      <c r="C265" s="792">
        <v>350</v>
      </c>
      <c r="D265" s="792">
        <v>350</v>
      </c>
      <c r="E265" s="786">
        <f t="shared" si="7"/>
        <v>100</v>
      </c>
    </row>
    <row r="266" spans="1:5">
      <c r="A266" s="1291"/>
      <c r="B266" s="791" t="s">
        <v>2436</v>
      </c>
      <c r="C266" s="792">
        <v>200</v>
      </c>
      <c r="D266" s="792">
        <v>200</v>
      </c>
      <c r="E266" s="786">
        <f t="shared" si="7"/>
        <v>100</v>
      </c>
    </row>
    <row r="267" spans="1:5">
      <c r="A267" s="1291"/>
      <c r="B267" s="791" t="s">
        <v>2435</v>
      </c>
      <c r="C267" s="792">
        <v>50</v>
      </c>
      <c r="D267" s="792">
        <v>50</v>
      </c>
      <c r="E267" s="786">
        <f t="shared" si="7"/>
        <v>100</v>
      </c>
    </row>
    <row r="268" spans="1:5">
      <c r="A268" s="1291"/>
      <c r="B268" s="791" t="s">
        <v>2411</v>
      </c>
      <c r="C268" s="792">
        <v>40</v>
      </c>
      <c r="D268" s="792">
        <v>40</v>
      </c>
      <c r="E268" s="786">
        <f t="shared" si="7"/>
        <v>100</v>
      </c>
    </row>
    <row r="269" spans="1:5">
      <c r="A269" s="1291"/>
      <c r="B269" s="791" t="s">
        <v>2398</v>
      </c>
      <c r="C269" s="792">
        <v>400</v>
      </c>
      <c r="D269" s="792">
        <v>400</v>
      </c>
      <c r="E269" s="786">
        <f t="shared" si="7"/>
        <v>100</v>
      </c>
    </row>
    <row r="270" spans="1:5" ht="25.5">
      <c r="A270" s="1291"/>
      <c r="B270" s="791" t="s">
        <v>2397</v>
      </c>
      <c r="C270" s="792">
        <v>400</v>
      </c>
      <c r="D270" s="792">
        <v>400</v>
      </c>
      <c r="E270" s="786">
        <f t="shared" si="7"/>
        <v>100</v>
      </c>
    </row>
    <row r="271" spans="1:5">
      <c r="A271" s="1291"/>
      <c r="B271" s="791" t="s">
        <v>2377</v>
      </c>
      <c r="C271" s="792">
        <v>30</v>
      </c>
      <c r="D271" s="792">
        <v>30</v>
      </c>
      <c r="E271" s="786">
        <f t="shared" si="7"/>
        <v>100</v>
      </c>
    </row>
    <row r="272" spans="1:5">
      <c r="A272" s="1291"/>
      <c r="B272" s="791" t="s">
        <v>2358</v>
      </c>
      <c r="C272" s="792">
        <v>40</v>
      </c>
      <c r="D272" s="792">
        <v>40</v>
      </c>
      <c r="E272" s="786">
        <f t="shared" si="7"/>
        <v>100</v>
      </c>
    </row>
    <row r="273" spans="1:5">
      <c r="A273" s="1291"/>
      <c r="B273" s="791" t="s">
        <v>2335</v>
      </c>
      <c r="C273" s="792">
        <v>50</v>
      </c>
      <c r="D273" s="792">
        <v>50</v>
      </c>
      <c r="E273" s="786">
        <f t="shared" si="7"/>
        <v>100</v>
      </c>
    </row>
    <row r="274" spans="1:5">
      <c r="A274" s="1291"/>
      <c r="B274" s="791" t="s">
        <v>2296</v>
      </c>
      <c r="C274" s="792">
        <v>198</v>
      </c>
      <c r="D274" s="792">
        <v>198</v>
      </c>
      <c r="E274" s="786">
        <f t="shared" si="7"/>
        <v>100</v>
      </c>
    </row>
    <row r="275" spans="1:5">
      <c r="A275" s="1291"/>
      <c r="B275" s="791" t="s">
        <v>1847</v>
      </c>
      <c r="C275" s="792">
        <v>20</v>
      </c>
      <c r="D275" s="792">
        <v>20</v>
      </c>
      <c r="E275" s="786">
        <f t="shared" si="7"/>
        <v>100</v>
      </c>
    </row>
    <row r="276" spans="1:5">
      <c r="A276" s="1291"/>
      <c r="B276" s="791" t="s">
        <v>1826</v>
      </c>
      <c r="C276" s="792">
        <v>20</v>
      </c>
      <c r="D276" s="792">
        <v>20</v>
      </c>
      <c r="E276" s="786">
        <f t="shared" si="7"/>
        <v>100</v>
      </c>
    </row>
    <row r="277" spans="1:5">
      <c r="A277" s="1291"/>
      <c r="B277" s="791" t="s">
        <v>2238</v>
      </c>
      <c r="C277" s="792">
        <v>2000</v>
      </c>
      <c r="D277" s="792">
        <v>2000</v>
      </c>
      <c r="E277" s="786">
        <f t="shared" si="7"/>
        <v>100</v>
      </c>
    </row>
    <row r="278" spans="1:5" ht="25.5">
      <c r="A278" s="1291"/>
      <c r="B278" s="791" t="s">
        <v>2237</v>
      </c>
      <c r="C278" s="792">
        <v>1500</v>
      </c>
      <c r="D278" s="792">
        <v>1500</v>
      </c>
      <c r="E278" s="786">
        <f t="shared" si="7"/>
        <v>100</v>
      </c>
    </row>
    <row r="279" spans="1:5" ht="25.5">
      <c r="A279" s="1291"/>
      <c r="B279" s="791" t="s">
        <v>2231</v>
      </c>
      <c r="C279" s="792">
        <v>15</v>
      </c>
      <c r="D279" s="792">
        <v>15</v>
      </c>
      <c r="E279" s="786">
        <f t="shared" si="7"/>
        <v>100</v>
      </c>
    </row>
    <row r="280" spans="1:5">
      <c r="A280" s="1291"/>
      <c r="B280" s="791" t="s">
        <v>1712</v>
      </c>
      <c r="C280" s="792">
        <v>30</v>
      </c>
      <c r="D280" s="792">
        <v>30</v>
      </c>
      <c r="E280" s="786">
        <f t="shared" si="7"/>
        <v>100</v>
      </c>
    </row>
    <row r="281" spans="1:5">
      <c r="A281" s="1291"/>
      <c r="B281" s="791" t="s">
        <v>2165</v>
      </c>
      <c r="C281" s="792">
        <v>30</v>
      </c>
      <c r="D281" s="792">
        <v>30</v>
      </c>
      <c r="E281" s="786">
        <f t="shared" si="7"/>
        <v>100</v>
      </c>
    </row>
    <row r="282" spans="1:5">
      <c r="A282" s="1291"/>
      <c r="B282" s="791" t="s">
        <v>4665</v>
      </c>
      <c r="C282" s="792">
        <v>35</v>
      </c>
      <c r="D282" s="792">
        <v>35</v>
      </c>
      <c r="E282" s="786">
        <f t="shared" si="7"/>
        <v>100</v>
      </c>
    </row>
    <row r="283" spans="1:5" ht="25.5">
      <c r="A283" s="1291"/>
      <c r="B283" s="791" t="s">
        <v>2156</v>
      </c>
      <c r="C283" s="792">
        <v>150</v>
      </c>
      <c r="D283" s="792">
        <v>150</v>
      </c>
      <c r="E283" s="786">
        <f t="shared" si="7"/>
        <v>100</v>
      </c>
    </row>
    <row r="284" spans="1:5" ht="25.5">
      <c r="A284" s="1291"/>
      <c r="B284" s="791" t="s">
        <v>2122</v>
      </c>
      <c r="C284" s="792">
        <v>10</v>
      </c>
      <c r="D284" s="792">
        <v>10</v>
      </c>
      <c r="E284" s="786">
        <f t="shared" si="7"/>
        <v>100</v>
      </c>
    </row>
    <row r="285" spans="1:5">
      <c r="A285" s="1291"/>
      <c r="B285" s="791" t="s">
        <v>2102</v>
      </c>
      <c r="C285" s="792">
        <v>200</v>
      </c>
      <c r="D285" s="792">
        <v>200</v>
      </c>
      <c r="E285" s="786">
        <f t="shared" si="7"/>
        <v>100</v>
      </c>
    </row>
    <row r="286" spans="1:5" ht="25.5">
      <c r="A286" s="1291"/>
      <c r="B286" s="791" t="s">
        <v>2065</v>
      </c>
      <c r="C286" s="792">
        <v>5000</v>
      </c>
      <c r="D286" s="792">
        <v>5000</v>
      </c>
      <c r="E286" s="786">
        <f t="shared" si="7"/>
        <v>100</v>
      </c>
    </row>
    <row r="287" spans="1:5">
      <c r="A287" s="1291"/>
      <c r="B287" s="791" t="s">
        <v>2053</v>
      </c>
      <c r="C287" s="792">
        <v>300</v>
      </c>
      <c r="D287" s="792">
        <v>300</v>
      </c>
      <c r="E287" s="786">
        <f t="shared" si="7"/>
        <v>100</v>
      </c>
    </row>
    <row r="288" spans="1:5">
      <c r="A288" s="1291"/>
      <c r="B288" s="791" t="s">
        <v>2051</v>
      </c>
      <c r="C288" s="792">
        <v>30</v>
      </c>
      <c r="D288" s="792">
        <v>30</v>
      </c>
      <c r="E288" s="786">
        <f t="shared" si="7"/>
        <v>100</v>
      </c>
    </row>
    <row r="289" spans="1:5">
      <c r="A289" s="1291"/>
      <c r="B289" s="791" t="s">
        <v>2049</v>
      </c>
      <c r="C289" s="792">
        <v>80</v>
      </c>
      <c r="D289" s="792">
        <v>80</v>
      </c>
      <c r="E289" s="786">
        <f t="shared" si="7"/>
        <v>100</v>
      </c>
    </row>
    <row r="290" spans="1:5" ht="51">
      <c r="A290" s="1291"/>
      <c r="B290" s="791" t="s">
        <v>2011</v>
      </c>
      <c r="C290" s="792">
        <v>200</v>
      </c>
      <c r="D290" s="792">
        <v>200</v>
      </c>
      <c r="E290" s="786">
        <f t="shared" si="7"/>
        <v>100</v>
      </c>
    </row>
    <row r="291" spans="1:5" ht="25.5">
      <c r="A291" s="1291"/>
      <c r="B291" s="791" t="s">
        <v>2008</v>
      </c>
      <c r="C291" s="792">
        <v>400</v>
      </c>
      <c r="D291" s="792">
        <v>400</v>
      </c>
      <c r="E291" s="786">
        <f t="shared" si="7"/>
        <v>100</v>
      </c>
    </row>
    <row r="292" spans="1:5">
      <c r="A292" s="1291"/>
      <c r="B292" s="791" t="s">
        <v>2004</v>
      </c>
      <c r="C292" s="792">
        <v>100</v>
      </c>
      <c r="D292" s="792">
        <v>100</v>
      </c>
      <c r="E292" s="786">
        <f t="shared" si="7"/>
        <v>100</v>
      </c>
    </row>
    <row r="293" spans="1:5">
      <c r="A293" s="1291"/>
      <c r="B293" s="791" t="s">
        <v>2002</v>
      </c>
      <c r="C293" s="792">
        <v>45</v>
      </c>
      <c r="D293" s="792">
        <v>45</v>
      </c>
      <c r="E293" s="786">
        <f t="shared" si="7"/>
        <v>100</v>
      </c>
    </row>
    <row r="294" spans="1:5">
      <c r="A294" s="1291"/>
      <c r="B294" s="791" t="s">
        <v>1997</v>
      </c>
      <c r="C294" s="792">
        <v>20</v>
      </c>
      <c r="D294" s="792">
        <v>20</v>
      </c>
      <c r="E294" s="786">
        <f t="shared" si="7"/>
        <v>100</v>
      </c>
    </row>
    <row r="295" spans="1:5">
      <c r="A295" s="1291"/>
      <c r="B295" s="791" t="s">
        <v>4665</v>
      </c>
      <c r="C295" s="792">
        <v>60</v>
      </c>
      <c r="D295" s="792">
        <v>60</v>
      </c>
      <c r="E295" s="786">
        <f t="shared" si="7"/>
        <v>100</v>
      </c>
    </row>
    <row r="296" spans="1:5" ht="25.5">
      <c r="A296" s="1291"/>
      <c r="B296" s="791" t="s">
        <v>1958</v>
      </c>
      <c r="C296" s="792">
        <v>50</v>
      </c>
      <c r="D296" s="792">
        <v>50</v>
      </c>
      <c r="E296" s="786">
        <f t="shared" si="7"/>
        <v>100</v>
      </c>
    </row>
    <row r="297" spans="1:5">
      <c r="A297" s="1291"/>
      <c r="B297" s="791" t="s">
        <v>1943</v>
      </c>
      <c r="C297" s="792">
        <v>20</v>
      </c>
      <c r="D297" s="792">
        <v>20</v>
      </c>
      <c r="E297" s="786">
        <f t="shared" si="7"/>
        <v>100</v>
      </c>
    </row>
    <row r="298" spans="1:5">
      <c r="A298" s="1291"/>
      <c r="B298" s="791" t="s">
        <v>1931</v>
      </c>
      <c r="C298" s="792">
        <v>100</v>
      </c>
      <c r="D298" s="792">
        <v>100</v>
      </c>
      <c r="E298" s="786">
        <f t="shared" si="7"/>
        <v>100</v>
      </c>
    </row>
    <row r="299" spans="1:5">
      <c r="A299" s="1291"/>
      <c r="B299" s="791" t="s">
        <v>4665</v>
      </c>
      <c r="C299" s="792">
        <v>80</v>
      </c>
      <c r="D299" s="792">
        <v>80</v>
      </c>
      <c r="E299" s="786">
        <f t="shared" si="7"/>
        <v>100</v>
      </c>
    </row>
    <row r="300" spans="1:5">
      <c r="A300" s="1291"/>
      <c r="B300" s="791" t="s">
        <v>1915</v>
      </c>
      <c r="C300" s="792">
        <v>200</v>
      </c>
      <c r="D300" s="792">
        <v>200</v>
      </c>
      <c r="E300" s="786">
        <f t="shared" si="7"/>
        <v>100</v>
      </c>
    </row>
    <row r="301" spans="1:5">
      <c r="A301" s="1291" t="s">
        <v>1557</v>
      </c>
      <c r="B301" s="791" t="s">
        <v>2636</v>
      </c>
      <c r="C301" s="792">
        <v>50</v>
      </c>
      <c r="D301" s="792">
        <v>50</v>
      </c>
      <c r="E301" s="786">
        <f t="shared" si="7"/>
        <v>100</v>
      </c>
    </row>
    <row r="302" spans="1:5" ht="25.5">
      <c r="A302" s="1291"/>
      <c r="B302" s="791" t="s">
        <v>2622</v>
      </c>
      <c r="C302" s="792">
        <v>60</v>
      </c>
      <c r="D302" s="792">
        <v>60</v>
      </c>
      <c r="E302" s="786">
        <f t="shared" si="7"/>
        <v>100</v>
      </c>
    </row>
    <row r="303" spans="1:5" ht="25.5">
      <c r="A303" s="1291"/>
      <c r="B303" s="791" t="s">
        <v>2533</v>
      </c>
      <c r="C303" s="792">
        <v>50</v>
      </c>
      <c r="D303" s="792">
        <v>50</v>
      </c>
      <c r="E303" s="786">
        <f t="shared" si="7"/>
        <v>100</v>
      </c>
    </row>
    <row r="304" spans="1:5">
      <c r="A304" s="1291"/>
      <c r="B304" s="791" t="s">
        <v>2531</v>
      </c>
      <c r="C304" s="792">
        <v>70</v>
      </c>
      <c r="D304" s="792">
        <v>70</v>
      </c>
      <c r="E304" s="786">
        <f t="shared" si="7"/>
        <v>100</v>
      </c>
    </row>
    <row r="305" spans="1:5">
      <c r="A305" s="1291"/>
      <c r="B305" s="791" t="s">
        <v>2408</v>
      </c>
      <c r="C305" s="792">
        <v>20</v>
      </c>
      <c r="D305" s="792">
        <v>20</v>
      </c>
      <c r="E305" s="786">
        <f t="shared" si="7"/>
        <v>100</v>
      </c>
    </row>
    <row r="306" spans="1:5">
      <c r="A306" s="1291"/>
      <c r="B306" s="791" t="s">
        <v>4665</v>
      </c>
      <c r="C306" s="792">
        <v>10</v>
      </c>
      <c r="D306" s="792">
        <v>10</v>
      </c>
      <c r="E306" s="786">
        <f t="shared" si="7"/>
        <v>100</v>
      </c>
    </row>
    <row r="307" spans="1:5">
      <c r="A307" s="1291"/>
      <c r="B307" s="791" t="s">
        <v>2261</v>
      </c>
      <c r="C307" s="792">
        <v>30</v>
      </c>
      <c r="D307" s="792">
        <v>30</v>
      </c>
      <c r="E307" s="786">
        <f t="shared" si="7"/>
        <v>100</v>
      </c>
    </row>
    <row r="308" spans="1:5">
      <c r="A308" s="1291"/>
      <c r="B308" s="791" t="s">
        <v>1847</v>
      </c>
      <c r="C308" s="792">
        <v>50</v>
      </c>
      <c r="D308" s="792">
        <v>50</v>
      </c>
      <c r="E308" s="786">
        <f t="shared" si="7"/>
        <v>100</v>
      </c>
    </row>
    <row r="309" spans="1:5" ht="25.5">
      <c r="A309" s="1291"/>
      <c r="B309" s="791" t="s">
        <v>2187</v>
      </c>
      <c r="C309" s="792">
        <v>20</v>
      </c>
      <c r="D309" s="792">
        <v>20</v>
      </c>
      <c r="E309" s="786">
        <f t="shared" si="7"/>
        <v>100</v>
      </c>
    </row>
    <row r="310" spans="1:5">
      <c r="A310" s="1291"/>
      <c r="B310" s="791" t="s">
        <v>2182</v>
      </c>
      <c r="C310" s="792">
        <v>13</v>
      </c>
      <c r="D310" s="792">
        <v>13</v>
      </c>
      <c r="E310" s="786">
        <f t="shared" ref="E310:E323" si="8">D310/C310*100</f>
        <v>100</v>
      </c>
    </row>
    <row r="311" spans="1:5">
      <c r="A311" s="1291"/>
      <c r="B311" s="791" t="s">
        <v>1581</v>
      </c>
      <c r="C311" s="792">
        <v>65</v>
      </c>
      <c r="D311" s="792">
        <v>65</v>
      </c>
      <c r="E311" s="786">
        <f t="shared" si="8"/>
        <v>100</v>
      </c>
    </row>
    <row r="312" spans="1:5">
      <c r="A312" s="1291"/>
      <c r="B312" s="791" t="s">
        <v>2134</v>
      </c>
      <c r="C312" s="792">
        <v>10</v>
      </c>
      <c r="D312" s="792">
        <v>10</v>
      </c>
      <c r="E312" s="786">
        <f t="shared" si="8"/>
        <v>100</v>
      </c>
    </row>
    <row r="313" spans="1:5">
      <c r="A313" s="1291"/>
      <c r="B313" s="791" t="s">
        <v>1565</v>
      </c>
      <c r="C313" s="792">
        <v>25</v>
      </c>
      <c r="D313" s="792">
        <v>25</v>
      </c>
      <c r="E313" s="786">
        <f t="shared" si="8"/>
        <v>100</v>
      </c>
    </row>
    <row r="314" spans="1:5">
      <c r="A314" s="1291"/>
      <c r="B314" s="791" t="s">
        <v>1974</v>
      </c>
      <c r="C314" s="792">
        <v>10</v>
      </c>
      <c r="D314" s="792">
        <v>10</v>
      </c>
      <c r="E314" s="786">
        <f t="shared" si="8"/>
        <v>100</v>
      </c>
    </row>
    <row r="315" spans="1:5" ht="38.25">
      <c r="A315" s="1291"/>
      <c r="B315" s="791" t="s">
        <v>1910</v>
      </c>
      <c r="C315" s="792">
        <v>20</v>
      </c>
      <c r="D315" s="792">
        <v>20</v>
      </c>
      <c r="E315" s="786">
        <f t="shared" si="8"/>
        <v>100</v>
      </c>
    </row>
    <row r="316" spans="1:5" ht="25.5">
      <c r="A316" s="1291" t="s">
        <v>2131</v>
      </c>
      <c r="B316" s="790" t="s">
        <v>2595</v>
      </c>
      <c r="C316" s="792">
        <v>30</v>
      </c>
      <c r="D316" s="792">
        <v>30</v>
      </c>
      <c r="E316" s="786">
        <f t="shared" si="8"/>
        <v>100</v>
      </c>
    </row>
    <row r="317" spans="1:5" ht="25.5">
      <c r="A317" s="1291"/>
      <c r="B317" s="790" t="s">
        <v>2453</v>
      </c>
      <c r="C317" s="792">
        <v>30</v>
      </c>
      <c r="D317" s="792">
        <v>30</v>
      </c>
      <c r="E317" s="786">
        <f t="shared" si="8"/>
        <v>100</v>
      </c>
    </row>
    <row r="318" spans="1:5">
      <c r="A318" s="1291"/>
      <c r="B318" s="790" t="s">
        <v>2415</v>
      </c>
      <c r="C318" s="792">
        <v>30</v>
      </c>
      <c r="D318" s="792">
        <v>30</v>
      </c>
      <c r="E318" s="786">
        <f t="shared" si="8"/>
        <v>100</v>
      </c>
    </row>
    <row r="319" spans="1:5">
      <c r="A319" s="1291"/>
      <c r="B319" s="790" t="s">
        <v>2336</v>
      </c>
      <c r="C319" s="792">
        <v>300</v>
      </c>
      <c r="D319" s="792">
        <v>300</v>
      </c>
      <c r="E319" s="786">
        <f t="shared" si="8"/>
        <v>100</v>
      </c>
    </row>
    <row r="320" spans="1:5" ht="25.5">
      <c r="A320" s="1291"/>
      <c r="B320" s="790" t="s">
        <v>2224</v>
      </c>
      <c r="C320" s="792">
        <v>50</v>
      </c>
      <c r="D320" s="792">
        <v>50</v>
      </c>
      <c r="E320" s="786">
        <f t="shared" si="8"/>
        <v>100</v>
      </c>
    </row>
    <row r="321" spans="1:5" ht="25.5">
      <c r="A321" s="1291"/>
      <c r="B321" s="790" t="s">
        <v>2132</v>
      </c>
      <c r="C321" s="792">
        <v>100</v>
      </c>
      <c r="D321" s="792">
        <v>100</v>
      </c>
      <c r="E321" s="786">
        <f t="shared" si="8"/>
        <v>100</v>
      </c>
    </row>
    <row r="322" spans="1:5" ht="25.5">
      <c r="A322" s="1209" t="s">
        <v>3942</v>
      </c>
      <c r="B322" s="790" t="s">
        <v>2192</v>
      </c>
      <c r="C322" s="792">
        <v>20</v>
      </c>
      <c r="D322" s="792">
        <v>20</v>
      </c>
      <c r="E322" s="786">
        <f t="shared" si="8"/>
        <v>100</v>
      </c>
    </row>
    <row r="323" spans="1:5" s="1422" customFormat="1" ht="15.75" customHeight="1">
      <c r="A323" s="1287" t="s">
        <v>624</v>
      </c>
      <c r="B323" s="1288"/>
      <c r="C323" s="793">
        <f>SUM(C246:C322)</f>
        <v>20049</v>
      </c>
      <c r="D323" s="793">
        <f>SUM(D246:D322)</f>
        <v>20049</v>
      </c>
      <c r="E323" s="795">
        <f t="shared" si="8"/>
        <v>100</v>
      </c>
    </row>
    <row r="324" spans="1:5" s="1422" customFormat="1" ht="18" customHeight="1">
      <c r="A324" s="1295" t="s">
        <v>550</v>
      </c>
      <c r="B324" s="1296"/>
      <c r="C324" s="1296"/>
      <c r="D324" s="1296"/>
      <c r="E324" s="1297"/>
    </row>
    <row r="325" spans="1:5">
      <c r="A325" s="1209" t="s">
        <v>1556</v>
      </c>
      <c r="B325" s="790" t="s">
        <v>1565</v>
      </c>
      <c r="C325" s="792">
        <v>3680</v>
      </c>
      <c r="D325" s="792">
        <v>3680</v>
      </c>
      <c r="E325" s="786">
        <f t="shared" ref="E325:E339" si="9">D325/C325*100</f>
        <v>100</v>
      </c>
    </row>
    <row r="326" spans="1:5" ht="25.5">
      <c r="A326" s="1209" t="s">
        <v>1551</v>
      </c>
      <c r="B326" s="790" t="s">
        <v>1565</v>
      </c>
      <c r="C326" s="792">
        <v>4284</v>
      </c>
      <c r="D326" s="792">
        <v>3381</v>
      </c>
      <c r="E326" s="786">
        <f t="shared" si="9"/>
        <v>78.921568627450981</v>
      </c>
    </row>
    <row r="327" spans="1:5">
      <c r="A327" s="1291" t="s">
        <v>3943</v>
      </c>
      <c r="B327" s="790" t="s">
        <v>2638</v>
      </c>
      <c r="C327" s="792">
        <v>40</v>
      </c>
      <c r="D327" s="792">
        <v>40</v>
      </c>
      <c r="E327" s="786">
        <f t="shared" si="9"/>
        <v>100</v>
      </c>
    </row>
    <row r="328" spans="1:5">
      <c r="A328" s="1291"/>
      <c r="B328" s="790" t="s">
        <v>2564</v>
      </c>
      <c r="C328" s="792">
        <v>30</v>
      </c>
      <c r="D328" s="792">
        <v>30</v>
      </c>
      <c r="E328" s="786">
        <f t="shared" si="9"/>
        <v>100</v>
      </c>
    </row>
    <row r="329" spans="1:5" ht="25.5">
      <c r="A329" s="1291"/>
      <c r="B329" s="790" t="s">
        <v>2535</v>
      </c>
      <c r="C329" s="792">
        <v>10</v>
      </c>
      <c r="D329" s="792">
        <v>10</v>
      </c>
      <c r="E329" s="786">
        <f t="shared" si="9"/>
        <v>100</v>
      </c>
    </row>
    <row r="330" spans="1:5" ht="25.5">
      <c r="A330" s="1291"/>
      <c r="B330" s="790" t="s">
        <v>2495</v>
      </c>
      <c r="C330" s="792">
        <v>30</v>
      </c>
      <c r="D330" s="792">
        <v>30</v>
      </c>
      <c r="E330" s="786">
        <f t="shared" si="9"/>
        <v>100</v>
      </c>
    </row>
    <row r="331" spans="1:5">
      <c r="A331" s="1291"/>
      <c r="B331" s="790" t="s">
        <v>2460</v>
      </c>
      <c r="C331" s="792">
        <v>20</v>
      </c>
      <c r="D331" s="792">
        <v>20</v>
      </c>
      <c r="E331" s="786">
        <f t="shared" si="9"/>
        <v>100</v>
      </c>
    </row>
    <row r="332" spans="1:5">
      <c r="A332" s="1291"/>
      <c r="B332" s="790" t="s">
        <v>1514</v>
      </c>
      <c r="C332" s="792">
        <v>325</v>
      </c>
      <c r="D332" s="792">
        <v>325</v>
      </c>
      <c r="E332" s="786">
        <f t="shared" si="9"/>
        <v>100</v>
      </c>
    </row>
    <row r="333" spans="1:5">
      <c r="A333" s="1291"/>
      <c r="B333" s="790" t="s">
        <v>2406</v>
      </c>
      <c r="C333" s="792">
        <v>30</v>
      </c>
      <c r="D333" s="792">
        <v>30</v>
      </c>
      <c r="E333" s="786">
        <f t="shared" si="9"/>
        <v>100</v>
      </c>
    </row>
    <row r="334" spans="1:5" ht="25.5">
      <c r="A334" s="1291"/>
      <c r="B334" s="790" t="s">
        <v>2210</v>
      </c>
      <c r="C334" s="792">
        <v>50</v>
      </c>
      <c r="D334" s="792">
        <v>50</v>
      </c>
      <c r="E334" s="786">
        <f t="shared" si="9"/>
        <v>100</v>
      </c>
    </row>
    <row r="335" spans="1:5" ht="25.5">
      <c r="A335" s="1291"/>
      <c r="B335" s="790" t="s">
        <v>2199</v>
      </c>
      <c r="C335" s="792">
        <v>85</v>
      </c>
      <c r="D335" s="792">
        <v>85</v>
      </c>
      <c r="E335" s="786">
        <f t="shared" si="9"/>
        <v>100</v>
      </c>
    </row>
    <row r="336" spans="1:5">
      <c r="A336" s="1291"/>
      <c r="B336" s="790" t="s">
        <v>2175</v>
      </c>
      <c r="C336" s="792">
        <v>30</v>
      </c>
      <c r="D336" s="792">
        <v>30</v>
      </c>
      <c r="E336" s="786">
        <f t="shared" si="9"/>
        <v>100</v>
      </c>
    </row>
    <row r="337" spans="1:5" ht="25.5">
      <c r="A337" s="1291"/>
      <c r="B337" s="790" t="s">
        <v>2110</v>
      </c>
      <c r="C337" s="792">
        <v>5</v>
      </c>
      <c r="D337" s="792">
        <v>5</v>
      </c>
      <c r="E337" s="786">
        <f t="shared" si="9"/>
        <v>100</v>
      </c>
    </row>
    <row r="338" spans="1:5" ht="25.5">
      <c r="A338" s="1291"/>
      <c r="B338" s="790" t="s">
        <v>2073</v>
      </c>
      <c r="C338" s="792">
        <v>50</v>
      </c>
      <c r="D338" s="792">
        <v>50</v>
      </c>
      <c r="E338" s="786">
        <f t="shared" si="9"/>
        <v>100</v>
      </c>
    </row>
    <row r="339" spans="1:5" s="1422" customFormat="1" ht="15.75" customHeight="1">
      <c r="A339" s="1287" t="s">
        <v>628</v>
      </c>
      <c r="B339" s="1288"/>
      <c r="C339" s="793">
        <f>SUM(C325:C338)</f>
        <v>8669</v>
      </c>
      <c r="D339" s="793">
        <f>SUM(D325:D338)</f>
        <v>7766</v>
      </c>
      <c r="E339" s="795">
        <f t="shared" si="9"/>
        <v>89.5835736532472</v>
      </c>
    </row>
    <row r="340" spans="1:5" s="1422" customFormat="1" ht="18" customHeight="1">
      <c r="A340" s="1295" t="s">
        <v>3951</v>
      </c>
      <c r="B340" s="1296"/>
      <c r="C340" s="1296"/>
      <c r="D340" s="1296"/>
      <c r="E340" s="1297"/>
    </row>
    <row r="341" spans="1:5">
      <c r="A341" s="1291" t="s">
        <v>1495</v>
      </c>
      <c r="B341" s="790" t="s">
        <v>1515</v>
      </c>
      <c r="C341" s="792">
        <v>1000</v>
      </c>
      <c r="D341" s="792">
        <v>1000</v>
      </c>
      <c r="E341" s="786">
        <f t="shared" ref="E341:E368" si="10">D341/C341*100</f>
        <v>100</v>
      </c>
    </row>
    <row r="342" spans="1:5">
      <c r="A342" s="1291"/>
      <c r="B342" s="790" t="s">
        <v>1496</v>
      </c>
      <c r="C342" s="792">
        <v>900</v>
      </c>
      <c r="D342" s="792">
        <v>900</v>
      </c>
      <c r="E342" s="786">
        <f t="shared" si="10"/>
        <v>100</v>
      </c>
    </row>
    <row r="343" spans="1:5">
      <c r="A343" s="1209" t="s">
        <v>1796</v>
      </c>
      <c r="B343" s="790" t="s">
        <v>1797</v>
      </c>
      <c r="C343" s="792">
        <v>106.06</v>
      </c>
      <c r="D343" s="792">
        <v>0</v>
      </c>
      <c r="E343" s="786">
        <f t="shared" si="10"/>
        <v>0</v>
      </c>
    </row>
    <row r="344" spans="1:5">
      <c r="A344" s="1209" t="s">
        <v>2599</v>
      </c>
      <c r="B344" s="790" t="s">
        <v>2600</v>
      </c>
      <c r="C344" s="792">
        <v>200</v>
      </c>
      <c r="D344" s="792">
        <v>200</v>
      </c>
      <c r="E344" s="786">
        <f t="shared" si="10"/>
        <v>100</v>
      </c>
    </row>
    <row r="345" spans="1:5">
      <c r="A345" s="1291" t="s">
        <v>1571</v>
      </c>
      <c r="B345" s="790" t="s">
        <v>1824</v>
      </c>
      <c r="C345" s="792">
        <v>165.7</v>
      </c>
      <c r="D345" s="792">
        <v>165.69499999999999</v>
      </c>
      <c r="E345" s="786">
        <f t="shared" si="10"/>
        <v>99.996982498491249</v>
      </c>
    </row>
    <row r="346" spans="1:5">
      <c r="A346" s="1291"/>
      <c r="B346" s="790" t="s">
        <v>1810</v>
      </c>
      <c r="C346" s="792">
        <v>45.69</v>
      </c>
      <c r="D346" s="792">
        <v>45.686</v>
      </c>
      <c r="E346" s="786">
        <f t="shared" si="10"/>
        <v>99.991245349091713</v>
      </c>
    </row>
    <row r="347" spans="1:5">
      <c r="A347" s="1291"/>
      <c r="B347" s="790" t="s">
        <v>1573</v>
      </c>
      <c r="C347" s="792">
        <v>28.39</v>
      </c>
      <c r="D347" s="792">
        <v>28.387</v>
      </c>
      <c r="E347" s="786">
        <f t="shared" si="10"/>
        <v>99.989432898908063</v>
      </c>
    </row>
    <row r="348" spans="1:5" ht="25.5">
      <c r="A348" s="1291" t="s">
        <v>1857</v>
      </c>
      <c r="B348" s="790" t="s">
        <v>2513</v>
      </c>
      <c r="C348" s="792">
        <v>660</v>
      </c>
      <c r="D348" s="792">
        <v>660</v>
      </c>
      <c r="E348" s="786">
        <f t="shared" si="10"/>
        <v>100</v>
      </c>
    </row>
    <row r="349" spans="1:5">
      <c r="A349" s="1291"/>
      <c r="B349" s="790" t="s">
        <v>1858</v>
      </c>
      <c r="C349" s="792">
        <v>200</v>
      </c>
      <c r="D349" s="792">
        <v>200</v>
      </c>
      <c r="E349" s="786">
        <f t="shared" si="10"/>
        <v>100</v>
      </c>
    </row>
    <row r="350" spans="1:5">
      <c r="A350" s="1291" t="s">
        <v>1646</v>
      </c>
      <c r="B350" s="790" t="s">
        <v>1647</v>
      </c>
      <c r="C350" s="792">
        <v>250</v>
      </c>
      <c r="D350" s="792">
        <v>250</v>
      </c>
      <c r="E350" s="786">
        <f t="shared" si="10"/>
        <v>100</v>
      </c>
    </row>
    <row r="351" spans="1:5" ht="25.5">
      <c r="A351" s="1291"/>
      <c r="B351" s="790" t="s">
        <v>2151</v>
      </c>
      <c r="C351" s="792">
        <v>4000</v>
      </c>
      <c r="D351" s="792">
        <v>4000</v>
      </c>
      <c r="E351" s="786">
        <f t="shared" si="10"/>
        <v>100</v>
      </c>
    </row>
    <row r="352" spans="1:5">
      <c r="A352" s="1291" t="s">
        <v>1541</v>
      </c>
      <c r="B352" s="790" t="s">
        <v>1542</v>
      </c>
      <c r="C352" s="792">
        <v>30</v>
      </c>
      <c r="D352" s="792">
        <v>30</v>
      </c>
      <c r="E352" s="786">
        <f t="shared" si="10"/>
        <v>100</v>
      </c>
    </row>
    <row r="353" spans="1:5">
      <c r="A353" s="1291"/>
      <c r="B353" s="790" t="s">
        <v>2125</v>
      </c>
      <c r="C353" s="792">
        <v>200</v>
      </c>
      <c r="D353" s="792">
        <v>200</v>
      </c>
      <c r="E353" s="786">
        <f t="shared" si="10"/>
        <v>100</v>
      </c>
    </row>
    <row r="354" spans="1:5">
      <c r="A354" s="1291" t="s">
        <v>1859</v>
      </c>
      <c r="B354" s="790" t="s">
        <v>2558</v>
      </c>
      <c r="C354" s="792">
        <v>100</v>
      </c>
      <c r="D354" s="792">
        <v>100</v>
      </c>
      <c r="E354" s="786">
        <f t="shared" si="10"/>
        <v>100</v>
      </c>
    </row>
    <row r="355" spans="1:5">
      <c r="A355" s="1291"/>
      <c r="B355" s="790" t="s">
        <v>2528</v>
      </c>
      <c r="C355" s="792">
        <v>40</v>
      </c>
      <c r="D355" s="792">
        <v>40</v>
      </c>
      <c r="E355" s="786">
        <f t="shared" si="10"/>
        <v>100</v>
      </c>
    </row>
    <row r="356" spans="1:5" ht="25.5">
      <c r="A356" s="1291"/>
      <c r="B356" s="790" t="s">
        <v>2526</v>
      </c>
      <c r="C356" s="792">
        <v>25</v>
      </c>
      <c r="D356" s="792">
        <v>25</v>
      </c>
      <c r="E356" s="786">
        <f t="shared" si="10"/>
        <v>100</v>
      </c>
    </row>
    <row r="357" spans="1:5" ht="25.5">
      <c r="A357" s="1291"/>
      <c r="B357" s="790" t="s">
        <v>2525</v>
      </c>
      <c r="C357" s="792">
        <v>25</v>
      </c>
      <c r="D357" s="792">
        <v>25</v>
      </c>
      <c r="E357" s="786">
        <f t="shared" si="10"/>
        <v>100</v>
      </c>
    </row>
    <row r="358" spans="1:5" ht="25.5">
      <c r="A358" s="1291"/>
      <c r="B358" s="790" t="s">
        <v>2524</v>
      </c>
      <c r="C358" s="792">
        <v>30</v>
      </c>
      <c r="D358" s="792">
        <v>30</v>
      </c>
      <c r="E358" s="786">
        <f t="shared" si="10"/>
        <v>100</v>
      </c>
    </row>
    <row r="359" spans="1:5" ht="25.5">
      <c r="A359" s="1291"/>
      <c r="B359" s="790" t="s">
        <v>2512</v>
      </c>
      <c r="C359" s="792">
        <v>50</v>
      </c>
      <c r="D359" s="792">
        <v>50</v>
      </c>
      <c r="E359" s="786">
        <f t="shared" si="10"/>
        <v>100</v>
      </c>
    </row>
    <row r="360" spans="1:5" ht="25.5">
      <c r="A360" s="1291"/>
      <c r="B360" s="790" t="s">
        <v>2511</v>
      </c>
      <c r="C360" s="792">
        <v>20</v>
      </c>
      <c r="D360" s="792">
        <v>20</v>
      </c>
      <c r="E360" s="786">
        <f t="shared" si="10"/>
        <v>100</v>
      </c>
    </row>
    <row r="361" spans="1:5" ht="25.5">
      <c r="A361" s="1291"/>
      <c r="B361" s="790" t="s">
        <v>2226</v>
      </c>
      <c r="C361" s="792">
        <v>100</v>
      </c>
      <c r="D361" s="792">
        <v>100</v>
      </c>
      <c r="E361" s="786">
        <f t="shared" si="10"/>
        <v>100</v>
      </c>
    </row>
    <row r="362" spans="1:5">
      <c r="A362" s="1291"/>
      <c r="B362" s="790" t="s">
        <v>2221</v>
      </c>
      <c r="C362" s="792">
        <v>150</v>
      </c>
      <c r="D362" s="792">
        <v>150</v>
      </c>
      <c r="E362" s="786">
        <f t="shared" si="10"/>
        <v>100</v>
      </c>
    </row>
    <row r="363" spans="1:5" ht="25.5">
      <c r="A363" s="1291"/>
      <c r="B363" s="790" t="s">
        <v>2200</v>
      </c>
      <c r="C363" s="792">
        <v>500</v>
      </c>
      <c r="D363" s="792">
        <v>500</v>
      </c>
      <c r="E363" s="786">
        <f t="shared" si="10"/>
        <v>100</v>
      </c>
    </row>
    <row r="364" spans="1:5" ht="25.5">
      <c r="A364" s="1291"/>
      <c r="B364" s="790" t="s">
        <v>2069</v>
      </c>
      <c r="C364" s="792">
        <v>90</v>
      </c>
      <c r="D364" s="792">
        <v>82.472460000000012</v>
      </c>
      <c r="E364" s="786">
        <f t="shared" si="10"/>
        <v>91.636066666666679</v>
      </c>
    </row>
    <row r="365" spans="1:5" ht="25.5">
      <c r="A365" s="1291"/>
      <c r="B365" s="790" t="s">
        <v>1906</v>
      </c>
      <c r="C365" s="792">
        <v>100</v>
      </c>
      <c r="D365" s="792">
        <v>100</v>
      </c>
      <c r="E365" s="786">
        <f t="shared" si="10"/>
        <v>100</v>
      </c>
    </row>
    <row r="366" spans="1:5">
      <c r="A366" s="1291"/>
      <c r="B366" s="790" t="s">
        <v>1860</v>
      </c>
      <c r="C366" s="792">
        <v>100</v>
      </c>
      <c r="D366" s="792">
        <v>100</v>
      </c>
      <c r="E366" s="786">
        <f t="shared" si="10"/>
        <v>100</v>
      </c>
    </row>
    <row r="367" spans="1:5" ht="25.5">
      <c r="A367" s="1209" t="s">
        <v>1890</v>
      </c>
      <c r="B367" s="790" t="s">
        <v>1891</v>
      </c>
      <c r="C367" s="792">
        <v>900.69</v>
      </c>
      <c r="D367" s="792">
        <v>900.68273999999997</v>
      </c>
      <c r="E367" s="786">
        <f t="shared" si="10"/>
        <v>99.999193951303994</v>
      </c>
    </row>
    <row r="368" spans="1:5" s="1422" customFormat="1" ht="15.75" customHeight="1">
      <c r="A368" s="1287" t="s">
        <v>635</v>
      </c>
      <c r="B368" s="1288"/>
      <c r="C368" s="793">
        <f>SUM(C341:C367)</f>
        <v>10016.530000000001</v>
      </c>
      <c r="D368" s="793">
        <f>SUM(D341:D367)</f>
        <v>9902.9232000000011</v>
      </c>
      <c r="E368" s="795">
        <f t="shared" si="10"/>
        <v>98.865806821324355</v>
      </c>
    </row>
    <row r="369" spans="1:5" s="1422" customFormat="1" ht="18" customHeight="1">
      <c r="A369" s="1284" t="s">
        <v>3952</v>
      </c>
      <c r="B369" s="1285"/>
      <c r="C369" s="1285"/>
      <c r="D369" s="1285"/>
      <c r="E369" s="1286"/>
    </row>
    <row r="370" spans="1:5" ht="38.25">
      <c r="A370" s="1209" t="s">
        <v>1500</v>
      </c>
      <c r="B370" s="790" t="s">
        <v>1501</v>
      </c>
      <c r="C370" s="792">
        <v>9500</v>
      </c>
      <c r="D370" s="792">
        <v>9500</v>
      </c>
      <c r="E370" s="786">
        <f t="shared" ref="E370:E372" si="11">D370/C370*100</f>
        <v>100</v>
      </c>
    </row>
    <row r="371" spans="1:5" s="1422" customFormat="1" ht="15.75" customHeight="1">
      <c r="A371" s="1287" t="s">
        <v>3953</v>
      </c>
      <c r="B371" s="1288"/>
      <c r="C371" s="793">
        <f>SUM(C370)</f>
        <v>9500</v>
      </c>
      <c r="D371" s="793">
        <f>SUM(D370)</f>
        <v>9500</v>
      </c>
      <c r="E371" s="795">
        <f t="shared" si="11"/>
        <v>100</v>
      </c>
    </row>
    <row r="372" spans="1:5" s="1422" customFormat="1" ht="21" customHeight="1" thickBot="1">
      <c r="A372" s="1289" t="s">
        <v>415</v>
      </c>
      <c r="B372" s="1290"/>
      <c r="C372" s="796">
        <f>C15+C94+C136+C159+C184+C228+C244+C323+C339+C368+C371</f>
        <v>168447.97</v>
      </c>
      <c r="D372" s="796">
        <f>D15+D94+D136+D159+D184+D228+D244+D323+D339+D368+D371</f>
        <v>129379.50149</v>
      </c>
      <c r="E372" s="797">
        <f t="shared" si="11"/>
        <v>76.806803602323015</v>
      </c>
    </row>
    <row r="374" spans="1:5">
      <c r="C374" s="789"/>
      <c r="D374" s="789"/>
    </row>
  </sheetData>
  <customSheetViews>
    <customSheetView guid="{53E72506-0B1D-4F4A-A157-6DE69D2E678D}" showPageBreaks="1" fitToPage="1" printArea="1" view="pageBreakPreview" topLeftCell="A82">
      <selection activeCell="C14" sqref="C14"/>
      <rowBreaks count="5" manualBreakCount="5">
        <brk id="65" max="4" man="1"/>
        <brk id="119" max="16383" man="1"/>
        <brk id="163" max="16383" man="1"/>
        <brk id="215" max="16383" man="1"/>
        <brk id="368" max="16383" man="1"/>
      </rowBreaks>
      <pageMargins left="0.39370078740157483" right="0.39370078740157483" top="0.59055118110236227" bottom="0.39370078740157483" header="0.31496062992125984" footer="0.11811023622047245"/>
      <printOptions horizontalCentered="1"/>
      <pageSetup paperSize="9" scale="82" firstPageNumber="205" fitToHeight="0" orientation="portrait" useFirstPageNumber="1" r:id="rId1"/>
      <headerFooter>
        <oddHeader>&amp;L&amp;"Tahoma,Kurzíva"Závěrečný účet za rok 2014&amp;R&amp;"Tahoma,Kurzíva"Tabulka č. 5</oddHeader>
        <oddFooter>&amp;C&amp;"Tahoma,Obyčejné"&amp;P</oddFooter>
      </headerFooter>
    </customSheetView>
  </customSheetViews>
  <mergeCells count="57">
    <mergeCell ref="A369:E369"/>
    <mergeCell ref="A371:B371"/>
    <mergeCell ref="A372:B372"/>
    <mergeCell ref="A345:A347"/>
    <mergeCell ref="A348:A349"/>
    <mergeCell ref="A350:A351"/>
    <mergeCell ref="A352:A353"/>
    <mergeCell ref="A354:A366"/>
    <mergeCell ref="A368:B368"/>
    <mergeCell ref="A323:B323"/>
    <mergeCell ref="A324:E324"/>
    <mergeCell ref="A327:A338"/>
    <mergeCell ref="A339:B339"/>
    <mergeCell ref="A340:E340"/>
    <mergeCell ref="A341:A342"/>
    <mergeCell ref="A245:E245"/>
    <mergeCell ref="A246:A247"/>
    <mergeCell ref="A248:A253"/>
    <mergeCell ref="A254:A300"/>
    <mergeCell ref="A301:A315"/>
    <mergeCell ref="A316:A321"/>
    <mergeCell ref="A228:B228"/>
    <mergeCell ref="A229:E229"/>
    <mergeCell ref="A230:A233"/>
    <mergeCell ref="A235:A236"/>
    <mergeCell ref="A237:A243"/>
    <mergeCell ref="A244:B244"/>
    <mergeCell ref="A184:B184"/>
    <mergeCell ref="A185:E185"/>
    <mergeCell ref="A188:A204"/>
    <mergeCell ref="A205:A212"/>
    <mergeCell ref="A213:A214"/>
    <mergeCell ref="A216:A227"/>
    <mergeCell ref="A139:A143"/>
    <mergeCell ref="A144:A158"/>
    <mergeCell ref="A159:B159"/>
    <mergeCell ref="A160:E160"/>
    <mergeCell ref="A161:A171"/>
    <mergeCell ref="A172:A183"/>
    <mergeCell ref="A96:A115"/>
    <mergeCell ref="A117:A119"/>
    <mergeCell ref="A120:A132"/>
    <mergeCell ref="A133:A135"/>
    <mergeCell ref="A136:B136"/>
    <mergeCell ref="A137:E137"/>
    <mergeCell ref="A20:A34"/>
    <mergeCell ref="A36:A75"/>
    <mergeCell ref="A76:A90"/>
    <mergeCell ref="A91:A93"/>
    <mergeCell ref="A94:B94"/>
    <mergeCell ref="A95:E95"/>
    <mergeCell ref="A2:E2"/>
    <mergeCell ref="A4:E4"/>
    <mergeCell ref="A8:E8"/>
    <mergeCell ref="A11:A14"/>
    <mergeCell ref="A15:B15"/>
    <mergeCell ref="A16:E16"/>
  </mergeCells>
  <printOptions horizontalCentered="1"/>
  <pageMargins left="0.39370078740157483" right="0.39370078740157483" top="0.59055118110236227" bottom="0.39370078740157483" header="0.31496062992125984" footer="0.11811023622047245"/>
  <pageSetup paperSize="9" scale="82" firstPageNumber="205" fitToHeight="0" orientation="portrait" useFirstPageNumber="1" r:id="rId2"/>
  <headerFooter>
    <oddHeader>&amp;L&amp;"Tahoma,Kurzíva"Závěrečný účet za rok 2014&amp;R&amp;"Tahoma,Kurzíva"Tabulka č. 5</oddHeader>
    <oddFooter>&amp;C&amp;"Tahoma,Obyčejné"&amp;P</oddFooter>
  </headerFooter>
  <rowBreaks count="5" manualBreakCount="5">
    <brk id="65" max="4" man="1"/>
    <brk id="119" max="16383" man="1"/>
    <brk id="163" max="16383" man="1"/>
    <brk id="215" max="16383" man="1"/>
    <brk id="368" max="16383"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206"/>
  <sheetViews>
    <sheetView view="pageBreakPreview" topLeftCell="B1" zoomScaleNormal="80" zoomScaleSheetLayoutView="100" workbookViewId="0">
      <selection activeCell="P11" sqref="P11"/>
    </sheetView>
  </sheetViews>
  <sheetFormatPr defaultRowHeight="12.75"/>
  <cols>
    <col min="1" max="1" width="6" style="463" hidden="1" customWidth="1"/>
    <col min="2" max="2" width="47.5703125" style="463" customWidth="1"/>
    <col min="3" max="3" width="13.5703125" style="463" bestFit="1" customWidth="1"/>
    <col min="4" max="5" width="11.28515625" style="463" customWidth="1"/>
    <col min="6" max="6" width="12.7109375" style="463" customWidth="1"/>
    <col min="7" max="8" width="11.28515625" style="463" customWidth="1"/>
    <col min="9" max="9" width="12.28515625" style="463" customWidth="1"/>
    <col min="10" max="10" width="12.7109375" style="463" customWidth="1"/>
    <col min="11" max="11" width="11.28515625" style="463" customWidth="1"/>
    <col min="12" max="12" width="10.85546875" style="463" customWidth="1"/>
    <col min="13" max="13" width="11.7109375" style="463" customWidth="1"/>
    <col min="14" max="14" width="11.140625" style="463" customWidth="1"/>
    <col min="15" max="15" width="13" style="463" customWidth="1"/>
    <col min="16" max="16" width="9.28515625" style="463" customWidth="1"/>
    <col min="17" max="17" width="26.42578125" style="463" customWidth="1"/>
    <col min="18" max="18" width="11.7109375" style="490" bestFit="1" customWidth="1"/>
    <col min="19" max="19" width="9.140625" style="463"/>
    <col min="20" max="20" width="12.7109375" style="463" customWidth="1"/>
    <col min="21" max="16384" width="9.140625" style="463"/>
  </cols>
  <sheetData>
    <row r="1" spans="1:20" ht="36" customHeight="1">
      <c r="A1" s="461"/>
      <c r="B1" s="1303" t="s">
        <v>736</v>
      </c>
      <c r="C1" s="1303"/>
      <c r="D1" s="1303"/>
      <c r="E1" s="1303"/>
      <c r="F1" s="1303"/>
      <c r="G1" s="1303"/>
      <c r="H1" s="1303"/>
      <c r="I1" s="1303"/>
      <c r="J1" s="1303"/>
      <c r="K1" s="1303"/>
      <c r="L1" s="1303"/>
      <c r="M1" s="462"/>
    </row>
    <row r="2" spans="1:20" ht="13.5" thickBot="1">
      <c r="A2" s="461"/>
      <c r="B2" s="805"/>
      <c r="C2" s="805"/>
      <c r="D2" s="805"/>
      <c r="E2" s="805"/>
      <c r="F2" s="805"/>
      <c r="G2" s="805"/>
      <c r="H2" s="805"/>
      <c r="I2" s="805"/>
      <c r="J2" s="805"/>
      <c r="K2" s="805"/>
      <c r="L2" s="806" t="s">
        <v>59</v>
      </c>
      <c r="M2" s="464"/>
    </row>
    <row r="3" spans="1:20" ht="12.75" customHeight="1">
      <c r="A3" s="1304" t="s">
        <v>737</v>
      </c>
      <c r="B3" s="1306" t="s">
        <v>405</v>
      </c>
      <c r="C3" s="1308" t="s">
        <v>738</v>
      </c>
      <c r="D3" s="1310" t="s">
        <v>739</v>
      </c>
      <c r="E3" s="1311"/>
      <c r="F3" s="1311"/>
      <c r="G3" s="1311"/>
      <c r="H3" s="1311"/>
      <c r="I3" s="1311"/>
      <c r="J3" s="1312"/>
      <c r="K3" s="1308" t="s">
        <v>3965</v>
      </c>
      <c r="L3" s="1313" t="s">
        <v>740</v>
      </c>
      <c r="M3" s="465"/>
    </row>
    <row r="4" spans="1:20" ht="33" customHeight="1" thickBot="1">
      <c r="A4" s="1305"/>
      <c r="B4" s="1307"/>
      <c r="C4" s="1309"/>
      <c r="D4" s="807">
        <v>2008</v>
      </c>
      <c r="E4" s="800">
        <v>2009</v>
      </c>
      <c r="F4" s="800">
        <v>2010</v>
      </c>
      <c r="G4" s="800">
        <v>2011</v>
      </c>
      <c r="H4" s="800">
        <v>2012</v>
      </c>
      <c r="I4" s="808">
        <v>2013</v>
      </c>
      <c r="J4" s="809">
        <v>2014</v>
      </c>
      <c r="K4" s="1309"/>
      <c r="L4" s="1314"/>
      <c r="M4" s="465"/>
    </row>
    <row r="5" spans="1:20" ht="18.75" customHeight="1">
      <c r="A5" s="466"/>
      <c r="B5" s="810" t="s">
        <v>741</v>
      </c>
      <c r="C5" s="811">
        <f t="shared" ref="C5:K5" si="0">SUM(C6:C31)</f>
        <v>3182864.9984599994</v>
      </c>
      <c r="D5" s="811">
        <f t="shared" si="0"/>
        <v>259</v>
      </c>
      <c r="E5" s="811">
        <f t="shared" si="0"/>
        <v>10034.48</v>
      </c>
      <c r="F5" s="811">
        <f t="shared" si="0"/>
        <v>76547.539999999994</v>
      </c>
      <c r="G5" s="811">
        <f t="shared" si="0"/>
        <v>22471.95</v>
      </c>
      <c r="H5" s="811">
        <f t="shared" si="0"/>
        <v>67515.062980000002</v>
      </c>
      <c r="I5" s="811">
        <f t="shared" si="0"/>
        <v>228721.92124</v>
      </c>
      <c r="J5" s="811">
        <f t="shared" si="0"/>
        <v>1233828.8142400002</v>
      </c>
      <c r="K5" s="811">
        <f t="shared" si="0"/>
        <v>1543486.2300000002</v>
      </c>
      <c r="L5" s="812" t="s">
        <v>421</v>
      </c>
      <c r="M5" s="467"/>
    </row>
    <row r="6" spans="1:20">
      <c r="A6" s="468">
        <v>2581</v>
      </c>
      <c r="B6" s="813" t="s">
        <v>742</v>
      </c>
      <c r="C6" s="814">
        <f t="shared" ref="C6:C31" si="1">SUM(D6:K6)</f>
        <v>552175.08084999991</v>
      </c>
      <c r="D6" s="814">
        <v>201.07</v>
      </c>
      <c r="E6" s="814">
        <v>9649.7199999999993</v>
      </c>
      <c r="F6" s="814">
        <v>5929.98</v>
      </c>
      <c r="G6" s="814">
        <v>21746.78</v>
      </c>
      <c r="H6" s="814">
        <v>8768.7589799999987</v>
      </c>
      <c r="I6" s="815">
        <v>21125.17</v>
      </c>
      <c r="J6" s="816">
        <v>376435.11186999996</v>
      </c>
      <c r="K6" s="814">
        <v>108318.49</v>
      </c>
      <c r="L6" s="817">
        <v>85</v>
      </c>
      <c r="M6" s="469"/>
      <c r="N6" s="470"/>
      <c r="T6" s="490"/>
    </row>
    <row r="7" spans="1:20">
      <c r="A7" s="472">
        <v>2583</v>
      </c>
      <c r="B7" s="813" t="s">
        <v>743</v>
      </c>
      <c r="C7" s="814">
        <f t="shared" si="1"/>
        <v>249999.81</v>
      </c>
      <c r="D7" s="814">
        <v>0</v>
      </c>
      <c r="E7" s="814">
        <v>0</v>
      </c>
      <c r="F7" s="814">
        <v>0</v>
      </c>
      <c r="G7" s="814">
        <v>0</v>
      </c>
      <c r="H7" s="814">
        <v>0</v>
      </c>
      <c r="I7" s="814">
        <v>5315</v>
      </c>
      <c r="J7" s="818">
        <v>4787.03</v>
      </c>
      <c r="K7" s="814">
        <v>239897.78</v>
      </c>
      <c r="L7" s="817">
        <v>85</v>
      </c>
      <c r="M7" s="469"/>
      <c r="N7" s="469"/>
      <c r="T7" s="490"/>
    </row>
    <row r="8" spans="1:20" ht="24" customHeight="1">
      <c r="A8" s="473">
        <v>2610</v>
      </c>
      <c r="B8" s="819" t="s">
        <v>744</v>
      </c>
      <c r="C8" s="814">
        <f t="shared" si="1"/>
        <v>90000.133499999996</v>
      </c>
      <c r="D8" s="814">
        <v>0</v>
      </c>
      <c r="E8" s="814">
        <v>0</v>
      </c>
      <c r="F8" s="814">
        <v>0</v>
      </c>
      <c r="G8" s="814">
        <v>0</v>
      </c>
      <c r="H8" s="814">
        <v>0</v>
      </c>
      <c r="I8" s="814">
        <v>1120.1400000000001</v>
      </c>
      <c r="J8" s="818">
        <v>4359.5734999999995</v>
      </c>
      <c r="K8" s="814">
        <v>84520.42</v>
      </c>
      <c r="L8" s="817">
        <v>70</v>
      </c>
      <c r="M8" s="469"/>
      <c r="N8" s="469"/>
      <c r="T8" s="490"/>
    </row>
    <row r="9" spans="1:20" ht="24" customHeight="1">
      <c r="A9" s="473">
        <v>2618</v>
      </c>
      <c r="B9" s="813" t="s">
        <v>745</v>
      </c>
      <c r="C9" s="814">
        <f t="shared" si="1"/>
        <v>23599.9912</v>
      </c>
      <c r="D9" s="814">
        <v>0</v>
      </c>
      <c r="E9" s="814">
        <v>0</v>
      </c>
      <c r="F9" s="814">
        <v>0</v>
      </c>
      <c r="G9" s="814">
        <v>0</v>
      </c>
      <c r="H9" s="814">
        <v>0</v>
      </c>
      <c r="I9" s="814">
        <v>0</v>
      </c>
      <c r="J9" s="818">
        <v>11503.841200000001</v>
      </c>
      <c r="K9" s="814">
        <v>12096.15</v>
      </c>
      <c r="L9" s="817">
        <v>85</v>
      </c>
      <c r="M9" s="469"/>
      <c r="N9" s="469"/>
      <c r="Q9" s="476"/>
      <c r="R9" s="802"/>
      <c r="T9" s="490"/>
    </row>
    <row r="10" spans="1:20" ht="24" customHeight="1">
      <c r="A10" s="473">
        <v>2619</v>
      </c>
      <c r="B10" s="813" t="s">
        <v>746</v>
      </c>
      <c r="C10" s="814">
        <f t="shared" si="1"/>
        <v>8999.9943999999996</v>
      </c>
      <c r="D10" s="814">
        <v>0</v>
      </c>
      <c r="E10" s="814">
        <v>0</v>
      </c>
      <c r="F10" s="814">
        <v>0</v>
      </c>
      <c r="G10" s="814">
        <v>0</v>
      </c>
      <c r="H10" s="814">
        <v>0</v>
      </c>
      <c r="I10" s="814">
        <v>0</v>
      </c>
      <c r="J10" s="818">
        <v>5244.7844000000005</v>
      </c>
      <c r="K10" s="814">
        <v>3755.21</v>
      </c>
      <c r="L10" s="817">
        <v>25</v>
      </c>
      <c r="M10" s="469"/>
      <c r="N10" s="469"/>
      <c r="Q10" s="476"/>
      <c r="R10" s="802"/>
      <c r="T10" s="490"/>
    </row>
    <row r="11" spans="1:20">
      <c r="A11" s="473"/>
      <c r="B11" s="813" t="s">
        <v>747</v>
      </c>
      <c r="C11" s="814">
        <f t="shared" si="1"/>
        <v>13356.08</v>
      </c>
      <c r="D11" s="814">
        <v>0</v>
      </c>
      <c r="E11" s="814">
        <v>0</v>
      </c>
      <c r="F11" s="814">
        <v>0</v>
      </c>
      <c r="G11" s="814">
        <v>0</v>
      </c>
      <c r="H11" s="814">
        <v>0</v>
      </c>
      <c r="I11" s="814">
        <v>144.49</v>
      </c>
      <c r="J11" s="818">
        <v>13211.59</v>
      </c>
      <c r="K11" s="814">
        <v>0</v>
      </c>
      <c r="L11" s="817">
        <v>85</v>
      </c>
      <c r="M11" s="469"/>
      <c r="N11" s="469"/>
      <c r="O11" s="471"/>
      <c r="T11" s="490"/>
    </row>
    <row r="12" spans="1:20">
      <c r="A12" s="473"/>
      <c r="B12" s="813" t="s">
        <v>748</v>
      </c>
      <c r="C12" s="814">
        <f t="shared" si="1"/>
        <v>77763.17</v>
      </c>
      <c r="D12" s="814">
        <v>42.44</v>
      </c>
      <c r="E12" s="814">
        <v>160.86000000000001</v>
      </c>
      <c r="F12" s="814">
        <f>52433.28+18127.64</f>
        <v>70560.92</v>
      </c>
      <c r="G12" s="814">
        <v>0</v>
      </c>
      <c r="H12" s="814">
        <v>6978.14</v>
      </c>
      <c r="I12" s="814">
        <v>0</v>
      </c>
      <c r="J12" s="818">
        <v>20.81</v>
      </c>
      <c r="K12" s="814">
        <v>0</v>
      </c>
      <c r="L12" s="817">
        <v>85</v>
      </c>
      <c r="M12" s="469"/>
      <c r="N12" s="469"/>
      <c r="O12" s="471"/>
      <c r="T12" s="490"/>
    </row>
    <row r="13" spans="1:20" ht="24" customHeight="1">
      <c r="A13" s="473">
        <v>2590</v>
      </c>
      <c r="B13" s="819" t="s">
        <v>749</v>
      </c>
      <c r="C13" s="814">
        <f t="shared" si="1"/>
        <v>117446.4807</v>
      </c>
      <c r="D13" s="814">
        <v>0</v>
      </c>
      <c r="E13" s="814">
        <v>0</v>
      </c>
      <c r="F13" s="814">
        <v>0</v>
      </c>
      <c r="G13" s="814">
        <v>231.44</v>
      </c>
      <c r="H13" s="814">
        <v>119.69600000000003</v>
      </c>
      <c r="I13" s="814">
        <v>72322.451440000004</v>
      </c>
      <c r="J13" s="818">
        <v>44766.533259999997</v>
      </c>
      <c r="K13" s="814">
        <v>6.36</v>
      </c>
      <c r="L13" s="817">
        <v>70</v>
      </c>
      <c r="M13" s="469"/>
      <c r="N13" s="470"/>
      <c r="O13" s="471"/>
      <c r="T13" s="490"/>
    </row>
    <row r="14" spans="1:20">
      <c r="A14" s="473">
        <v>2598</v>
      </c>
      <c r="B14" s="813" t="s">
        <v>750</v>
      </c>
      <c r="C14" s="814">
        <f t="shared" si="1"/>
        <v>44000.204999999994</v>
      </c>
      <c r="D14" s="814">
        <v>0</v>
      </c>
      <c r="E14" s="814">
        <v>0</v>
      </c>
      <c r="F14" s="814">
        <v>0</v>
      </c>
      <c r="G14" s="814">
        <v>18.72</v>
      </c>
      <c r="H14" s="814">
        <v>124.46</v>
      </c>
      <c r="I14" s="814">
        <v>113.05</v>
      </c>
      <c r="J14" s="818">
        <v>230.77500000000001</v>
      </c>
      <c r="K14" s="814">
        <v>43513.2</v>
      </c>
      <c r="L14" s="817">
        <v>85</v>
      </c>
      <c r="M14" s="469"/>
      <c r="N14" s="469"/>
      <c r="O14" s="471"/>
      <c r="T14" s="490"/>
    </row>
    <row r="15" spans="1:20">
      <c r="A15" s="473">
        <v>2599</v>
      </c>
      <c r="B15" s="813" t="s">
        <v>751</v>
      </c>
      <c r="C15" s="814">
        <f t="shared" si="1"/>
        <v>102556.89159</v>
      </c>
      <c r="D15" s="814">
        <v>0</v>
      </c>
      <c r="E15" s="814">
        <v>0</v>
      </c>
      <c r="F15" s="814">
        <v>0</v>
      </c>
      <c r="G15" s="814">
        <v>18.72</v>
      </c>
      <c r="H15" s="814">
        <v>142.72800000000001</v>
      </c>
      <c r="I15" s="814">
        <v>83.66</v>
      </c>
      <c r="J15" s="818">
        <v>57977.443590000003</v>
      </c>
      <c r="K15" s="814">
        <v>44334.34</v>
      </c>
      <c r="L15" s="817">
        <v>85</v>
      </c>
      <c r="M15" s="469"/>
      <c r="N15" s="469"/>
      <c r="O15" s="471"/>
      <c r="T15" s="490"/>
    </row>
    <row r="16" spans="1:20">
      <c r="A16" s="473"/>
      <c r="B16" s="813" t="s">
        <v>752</v>
      </c>
      <c r="C16" s="814">
        <f t="shared" si="1"/>
        <v>143456.97999999998</v>
      </c>
      <c r="D16" s="814">
        <v>0</v>
      </c>
      <c r="E16" s="814">
        <v>0</v>
      </c>
      <c r="F16" s="814">
        <v>0</v>
      </c>
      <c r="G16" s="814">
        <v>0</v>
      </c>
      <c r="H16" s="814">
        <v>0</v>
      </c>
      <c r="I16" s="814">
        <v>265.70999999999998</v>
      </c>
      <c r="J16" s="818">
        <v>143191.26999999999</v>
      </c>
      <c r="K16" s="814">
        <v>0</v>
      </c>
      <c r="L16" s="817">
        <v>85</v>
      </c>
      <c r="M16" s="469"/>
      <c r="N16" s="469"/>
      <c r="O16" s="471"/>
      <c r="T16" s="490"/>
    </row>
    <row r="17" spans="1:20">
      <c r="A17" s="473">
        <v>2601</v>
      </c>
      <c r="B17" s="813" t="s">
        <v>753</v>
      </c>
      <c r="C17" s="814">
        <f t="shared" si="1"/>
        <v>103722.48140999999</v>
      </c>
      <c r="D17" s="814">
        <v>0</v>
      </c>
      <c r="E17" s="814">
        <v>0</v>
      </c>
      <c r="F17" s="814">
        <v>0</v>
      </c>
      <c r="G17" s="814">
        <v>18.72</v>
      </c>
      <c r="H17" s="814">
        <v>177.39</v>
      </c>
      <c r="I17" s="814">
        <v>504.8</v>
      </c>
      <c r="J17" s="818">
        <v>26080.87141</v>
      </c>
      <c r="K17" s="814">
        <v>76940.7</v>
      </c>
      <c r="L17" s="817">
        <v>85</v>
      </c>
      <c r="M17" s="469"/>
      <c r="N17" s="469"/>
      <c r="O17" s="471"/>
      <c r="T17" s="490"/>
    </row>
    <row r="18" spans="1:20">
      <c r="A18" s="473">
        <v>2602</v>
      </c>
      <c r="B18" s="813" t="s">
        <v>754</v>
      </c>
      <c r="C18" s="814">
        <f t="shared" si="1"/>
        <v>251999.86838</v>
      </c>
      <c r="D18" s="814">
        <v>0</v>
      </c>
      <c r="E18" s="814">
        <v>0</v>
      </c>
      <c r="F18" s="814">
        <v>0</v>
      </c>
      <c r="G18" s="814">
        <v>0</v>
      </c>
      <c r="H18" s="814">
        <v>0</v>
      </c>
      <c r="I18" s="814">
        <v>206.87</v>
      </c>
      <c r="J18" s="818">
        <v>165760.41838000002</v>
      </c>
      <c r="K18" s="814">
        <v>86032.58</v>
      </c>
      <c r="L18" s="817">
        <v>85</v>
      </c>
      <c r="M18" s="469"/>
      <c r="N18" s="469"/>
      <c r="O18" s="471"/>
      <c r="T18" s="490"/>
    </row>
    <row r="19" spans="1:20">
      <c r="A19" s="473">
        <v>2603</v>
      </c>
      <c r="B19" s="813" t="s">
        <v>755</v>
      </c>
      <c r="C19" s="814">
        <f t="shared" si="1"/>
        <v>97526.283930000005</v>
      </c>
      <c r="D19" s="814">
        <v>0</v>
      </c>
      <c r="E19" s="814">
        <v>0</v>
      </c>
      <c r="F19" s="814">
        <v>0</v>
      </c>
      <c r="G19" s="814">
        <v>0</v>
      </c>
      <c r="H19" s="814">
        <v>0</v>
      </c>
      <c r="I19" s="814">
        <v>273.5</v>
      </c>
      <c r="J19" s="818">
        <v>77745.323929999999</v>
      </c>
      <c r="K19" s="814">
        <v>19507.46</v>
      </c>
      <c r="L19" s="817">
        <v>85</v>
      </c>
      <c r="M19" s="469"/>
      <c r="N19" s="469"/>
      <c r="O19" s="471"/>
      <c r="T19" s="490"/>
    </row>
    <row r="20" spans="1:20">
      <c r="A20" s="473"/>
      <c r="B20" s="813" t="s">
        <v>756</v>
      </c>
      <c r="C20" s="814">
        <f t="shared" si="1"/>
        <v>66229.040000000008</v>
      </c>
      <c r="D20" s="814">
        <v>0</v>
      </c>
      <c r="E20" s="814">
        <v>0</v>
      </c>
      <c r="F20" s="814">
        <v>0</v>
      </c>
      <c r="G20" s="814">
        <v>164.86</v>
      </c>
      <c r="H20" s="814">
        <v>1282.8699999999999</v>
      </c>
      <c r="I20" s="814">
        <v>54120.800000000003</v>
      </c>
      <c r="J20" s="818">
        <v>10660.51</v>
      </c>
      <c r="K20" s="814">
        <v>0</v>
      </c>
      <c r="L20" s="817">
        <v>70</v>
      </c>
      <c r="M20" s="469"/>
      <c r="N20" s="469"/>
      <c r="O20" s="471"/>
      <c r="T20" s="490"/>
    </row>
    <row r="21" spans="1:20">
      <c r="A21" s="473">
        <v>2605</v>
      </c>
      <c r="B21" s="813" t="s">
        <v>757</v>
      </c>
      <c r="C21" s="814">
        <f t="shared" si="1"/>
        <v>288527.26655999996</v>
      </c>
      <c r="D21" s="814">
        <v>0</v>
      </c>
      <c r="E21" s="814">
        <v>0</v>
      </c>
      <c r="F21" s="814">
        <v>0</v>
      </c>
      <c r="G21" s="814">
        <v>0</v>
      </c>
      <c r="H21" s="814">
        <v>0</v>
      </c>
      <c r="I21" s="814">
        <v>259.11</v>
      </c>
      <c r="J21" s="818">
        <v>193768.15655999997</v>
      </c>
      <c r="K21" s="814">
        <v>94500</v>
      </c>
      <c r="L21" s="817">
        <v>85</v>
      </c>
      <c r="M21" s="469"/>
      <c r="N21" s="469"/>
      <c r="O21" s="471"/>
      <c r="T21" s="490"/>
    </row>
    <row r="22" spans="1:20">
      <c r="A22" s="473">
        <v>2609</v>
      </c>
      <c r="B22" s="813" t="s">
        <v>758</v>
      </c>
      <c r="C22" s="814">
        <f t="shared" si="1"/>
        <v>129207.48860999997</v>
      </c>
      <c r="D22" s="814">
        <v>0</v>
      </c>
      <c r="E22" s="814">
        <v>0</v>
      </c>
      <c r="F22" s="814">
        <v>0</v>
      </c>
      <c r="G22" s="814">
        <v>0</v>
      </c>
      <c r="H22" s="814">
        <v>0</v>
      </c>
      <c r="I22" s="814">
        <v>112.4</v>
      </c>
      <c r="J22" s="818">
        <v>71874.908609999969</v>
      </c>
      <c r="K22" s="814">
        <v>57220.18</v>
      </c>
      <c r="L22" s="817">
        <v>85</v>
      </c>
      <c r="M22" s="469"/>
      <c r="N22" s="469"/>
      <c r="O22" s="471"/>
      <c r="T22" s="490"/>
    </row>
    <row r="23" spans="1:20">
      <c r="A23" s="473">
        <v>2611</v>
      </c>
      <c r="B23" s="813" t="s">
        <v>759</v>
      </c>
      <c r="C23" s="814">
        <f t="shared" si="1"/>
        <v>83000.438800000004</v>
      </c>
      <c r="D23" s="814">
        <v>0</v>
      </c>
      <c r="E23" s="814">
        <v>0</v>
      </c>
      <c r="F23" s="814">
        <v>0</v>
      </c>
      <c r="G23" s="814">
        <v>0</v>
      </c>
      <c r="H23" s="814">
        <v>0</v>
      </c>
      <c r="I23" s="814">
        <v>119.51</v>
      </c>
      <c r="J23" s="818">
        <v>86.92880000000001</v>
      </c>
      <c r="K23" s="814">
        <v>82794</v>
      </c>
      <c r="L23" s="817">
        <v>85</v>
      </c>
      <c r="M23" s="469"/>
      <c r="N23" s="469"/>
      <c r="O23" s="471"/>
      <c r="T23" s="490"/>
    </row>
    <row r="24" spans="1:20">
      <c r="A24" s="473">
        <v>2612</v>
      </c>
      <c r="B24" s="813" t="s">
        <v>760</v>
      </c>
      <c r="C24" s="814">
        <f t="shared" si="1"/>
        <v>99999.311149999994</v>
      </c>
      <c r="D24" s="814">
        <v>0</v>
      </c>
      <c r="E24" s="814">
        <v>0</v>
      </c>
      <c r="F24" s="814">
        <v>0</v>
      </c>
      <c r="G24" s="814">
        <v>0</v>
      </c>
      <c r="H24" s="814">
        <v>0</v>
      </c>
      <c r="I24" s="814">
        <v>26</v>
      </c>
      <c r="J24" s="818">
        <v>13928.16115</v>
      </c>
      <c r="K24" s="814">
        <v>86045.15</v>
      </c>
      <c r="L24" s="817">
        <v>85</v>
      </c>
      <c r="M24" s="469"/>
      <c r="N24" s="469"/>
      <c r="O24" s="471"/>
      <c r="T24" s="490"/>
    </row>
    <row r="25" spans="1:20">
      <c r="A25" s="473">
        <v>2613</v>
      </c>
      <c r="B25" s="813" t="s">
        <v>761</v>
      </c>
      <c r="C25" s="814">
        <f t="shared" si="1"/>
        <v>71000.239400000006</v>
      </c>
      <c r="D25" s="814">
        <v>0</v>
      </c>
      <c r="E25" s="814">
        <v>0</v>
      </c>
      <c r="F25" s="814">
        <v>0</v>
      </c>
      <c r="G25" s="814">
        <v>0</v>
      </c>
      <c r="H25" s="814">
        <v>0</v>
      </c>
      <c r="I25" s="814">
        <v>36.247400000000006</v>
      </c>
      <c r="J25" s="818">
        <v>228.55199999999999</v>
      </c>
      <c r="K25" s="814">
        <v>70735.44</v>
      </c>
      <c r="L25" s="817">
        <v>85</v>
      </c>
      <c r="M25" s="469"/>
      <c r="N25" s="469"/>
      <c r="O25" s="471"/>
      <c r="T25" s="490"/>
    </row>
    <row r="26" spans="1:20">
      <c r="A26" s="473">
        <v>2614</v>
      </c>
      <c r="B26" s="813" t="s">
        <v>762</v>
      </c>
      <c r="C26" s="814">
        <f t="shared" si="1"/>
        <v>114999.8474</v>
      </c>
      <c r="D26" s="814">
        <v>0</v>
      </c>
      <c r="E26" s="814">
        <v>0</v>
      </c>
      <c r="F26" s="814">
        <v>0</v>
      </c>
      <c r="G26" s="814">
        <v>0</v>
      </c>
      <c r="H26" s="814">
        <v>0</v>
      </c>
      <c r="I26" s="814">
        <v>29.380400000000002</v>
      </c>
      <c r="J26" s="818">
        <v>212.37700000000004</v>
      </c>
      <c r="K26" s="814">
        <v>114758.09</v>
      </c>
      <c r="L26" s="817">
        <v>85</v>
      </c>
      <c r="M26" s="469"/>
      <c r="N26" s="469"/>
      <c r="O26" s="471"/>
      <c r="Q26" s="476"/>
      <c r="R26" s="802"/>
      <c r="T26" s="490"/>
    </row>
    <row r="27" spans="1:20">
      <c r="A27" s="473">
        <v>2615</v>
      </c>
      <c r="B27" s="813" t="s">
        <v>763</v>
      </c>
      <c r="C27" s="814">
        <f t="shared" si="1"/>
        <v>72000.006000000008</v>
      </c>
      <c r="D27" s="814">
        <v>0</v>
      </c>
      <c r="E27" s="814">
        <v>0</v>
      </c>
      <c r="F27" s="814">
        <v>0</v>
      </c>
      <c r="G27" s="814">
        <v>0</v>
      </c>
      <c r="H27" s="814">
        <v>0</v>
      </c>
      <c r="I27" s="814">
        <v>0</v>
      </c>
      <c r="J27" s="818">
        <v>197.48600000000002</v>
      </c>
      <c r="K27" s="814">
        <v>71802.52</v>
      </c>
      <c r="L27" s="817">
        <v>85</v>
      </c>
      <c r="M27" s="469"/>
      <c r="N27" s="469"/>
      <c r="O27" s="471"/>
      <c r="Q27" s="476"/>
      <c r="R27" s="802"/>
      <c r="T27" s="490"/>
    </row>
    <row r="28" spans="1:20">
      <c r="A28" s="473">
        <v>2616</v>
      </c>
      <c r="B28" s="813" t="s">
        <v>764</v>
      </c>
      <c r="C28" s="814">
        <f t="shared" si="1"/>
        <v>174203.58540000001</v>
      </c>
      <c r="D28" s="814">
        <v>0</v>
      </c>
      <c r="E28" s="814">
        <v>0</v>
      </c>
      <c r="F28" s="814">
        <v>0</v>
      </c>
      <c r="G28" s="814">
        <v>0</v>
      </c>
      <c r="H28" s="814">
        <v>0</v>
      </c>
      <c r="I28" s="814">
        <v>0</v>
      </c>
      <c r="J28" s="818">
        <v>133.24540000000002</v>
      </c>
      <c r="K28" s="814">
        <v>174070.34</v>
      </c>
      <c r="L28" s="817">
        <v>85</v>
      </c>
      <c r="M28" s="469"/>
      <c r="N28" s="469"/>
      <c r="O28" s="471"/>
      <c r="Q28" s="476"/>
      <c r="R28" s="802"/>
      <c r="T28" s="490"/>
    </row>
    <row r="29" spans="1:20">
      <c r="A29" s="473">
        <v>2617</v>
      </c>
      <c r="B29" s="813" t="s">
        <v>765</v>
      </c>
      <c r="C29" s="814">
        <f t="shared" si="1"/>
        <v>56000.0095</v>
      </c>
      <c r="D29" s="814">
        <v>0</v>
      </c>
      <c r="E29" s="814">
        <v>0</v>
      </c>
      <c r="F29" s="814">
        <v>0</v>
      </c>
      <c r="G29" s="814">
        <v>0</v>
      </c>
      <c r="H29" s="814">
        <v>0</v>
      </c>
      <c r="I29" s="814">
        <v>0</v>
      </c>
      <c r="J29" s="818">
        <v>83.759500000000017</v>
      </c>
      <c r="K29" s="814">
        <v>55916.25</v>
      </c>
      <c r="L29" s="817">
        <v>85</v>
      </c>
      <c r="M29" s="469"/>
      <c r="N29" s="469"/>
      <c r="O29" s="471"/>
      <c r="Q29" s="476"/>
      <c r="R29" s="802"/>
      <c r="T29" s="490"/>
    </row>
    <row r="30" spans="1:20">
      <c r="A30" s="473"/>
      <c r="B30" s="813" t="s">
        <v>766</v>
      </c>
      <c r="C30" s="814">
        <f t="shared" si="1"/>
        <v>141567.71</v>
      </c>
      <c r="D30" s="814">
        <v>14.04</v>
      </c>
      <c r="E30" s="814">
        <v>220.15</v>
      </c>
      <c r="F30" s="814">
        <v>56.64</v>
      </c>
      <c r="G30" s="814">
        <v>272.70999999999998</v>
      </c>
      <c r="H30" s="814">
        <v>49896.160000000003</v>
      </c>
      <c r="I30" s="814">
        <v>72482.240000000005</v>
      </c>
      <c r="J30" s="818">
        <v>2345.81</v>
      </c>
      <c r="K30" s="814">
        <v>16279.96</v>
      </c>
      <c r="L30" s="817">
        <v>70</v>
      </c>
      <c r="M30" s="469"/>
      <c r="N30" s="469"/>
      <c r="O30" s="471"/>
      <c r="P30" s="804"/>
      <c r="Q30" s="804"/>
      <c r="R30" s="803"/>
      <c r="T30" s="490"/>
    </row>
    <row r="31" spans="1:20" ht="24" customHeight="1" thickBot="1">
      <c r="A31" s="473">
        <v>2876</v>
      </c>
      <c r="B31" s="819" t="s">
        <v>767</v>
      </c>
      <c r="C31" s="814">
        <f t="shared" si="1"/>
        <v>9526.6046799999967</v>
      </c>
      <c r="D31" s="814">
        <v>1.45</v>
      </c>
      <c r="E31" s="814">
        <v>3.75</v>
      </c>
      <c r="F31" s="814">
        <v>0</v>
      </c>
      <c r="G31" s="814">
        <v>0</v>
      </c>
      <c r="H31" s="814">
        <v>24.86</v>
      </c>
      <c r="I31" s="814">
        <v>61.391999999999996</v>
      </c>
      <c r="J31" s="818">
        <v>8993.5426799999968</v>
      </c>
      <c r="K31" s="814">
        <v>441.61</v>
      </c>
      <c r="L31" s="817">
        <v>90</v>
      </c>
      <c r="M31" s="469"/>
      <c r="N31" s="469"/>
      <c r="O31" s="471"/>
      <c r="T31" s="490"/>
    </row>
    <row r="32" spans="1:20" ht="18" customHeight="1">
      <c r="A32" s="466"/>
      <c r="B32" s="810" t="s">
        <v>3955</v>
      </c>
      <c r="C32" s="811">
        <f t="shared" ref="C32:K32" si="2">SUM(C33:C38)</f>
        <v>868050.88029999996</v>
      </c>
      <c r="D32" s="811">
        <f t="shared" si="2"/>
        <v>0</v>
      </c>
      <c r="E32" s="811">
        <f t="shared" si="2"/>
        <v>0</v>
      </c>
      <c r="F32" s="811">
        <f t="shared" si="2"/>
        <v>0</v>
      </c>
      <c r="G32" s="811">
        <f t="shared" si="2"/>
        <v>0</v>
      </c>
      <c r="H32" s="811">
        <f t="shared" si="2"/>
        <v>0</v>
      </c>
      <c r="I32" s="811">
        <f t="shared" si="2"/>
        <v>43.96</v>
      </c>
      <c r="J32" s="811">
        <f t="shared" si="2"/>
        <v>2020.6803</v>
      </c>
      <c r="K32" s="811">
        <f t="shared" si="2"/>
        <v>865986.24</v>
      </c>
      <c r="L32" s="812" t="s">
        <v>421</v>
      </c>
      <c r="M32" s="467"/>
      <c r="T32" s="490"/>
    </row>
    <row r="33" spans="1:20" s="476" customFormat="1">
      <c r="A33" s="475">
        <v>2722</v>
      </c>
      <c r="B33" s="820" t="s">
        <v>768</v>
      </c>
      <c r="C33" s="814">
        <f t="shared" ref="C33:C38" si="3">SUM(D33:K33)</f>
        <v>251520.55530000001</v>
      </c>
      <c r="D33" s="814">
        <v>0</v>
      </c>
      <c r="E33" s="821">
        <v>0</v>
      </c>
      <c r="F33" s="821">
        <v>0</v>
      </c>
      <c r="G33" s="821">
        <v>0</v>
      </c>
      <c r="H33" s="821">
        <v>0</v>
      </c>
      <c r="I33" s="814">
        <v>43.96</v>
      </c>
      <c r="J33" s="818">
        <v>336.25530000000003</v>
      </c>
      <c r="K33" s="814">
        <v>251140.34</v>
      </c>
      <c r="L33" s="817">
        <v>85</v>
      </c>
      <c r="M33" s="469"/>
      <c r="N33" s="469"/>
      <c r="O33" s="471"/>
      <c r="P33" s="463"/>
      <c r="Q33" s="463"/>
      <c r="R33" s="490"/>
      <c r="T33" s="490"/>
    </row>
    <row r="34" spans="1:20" s="476" customFormat="1">
      <c r="A34" s="475">
        <v>2537</v>
      </c>
      <c r="B34" s="822" t="s">
        <v>769</v>
      </c>
      <c r="C34" s="814">
        <f t="shared" si="3"/>
        <v>111185.814</v>
      </c>
      <c r="D34" s="814">
        <v>0</v>
      </c>
      <c r="E34" s="814">
        <v>0</v>
      </c>
      <c r="F34" s="814">
        <v>0</v>
      </c>
      <c r="G34" s="814">
        <v>0</v>
      </c>
      <c r="H34" s="814">
        <v>0</v>
      </c>
      <c r="I34" s="814">
        <v>0</v>
      </c>
      <c r="J34" s="818">
        <v>202.07400000000001</v>
      </c>
      <c r="K34" s="814">
        <v>110983.74</v>
      </c>
      <c r="L34" s="817">
        <v>85</v>
      </c>
      <c r="M34" s="469"/>
      <c r="N34" s="469"/>
      <c r="O34" s="471"/>
      <c r="P34" s="463"/>
      <c r="Q34" s="463"/>
      <c r="R34" s="490"/>
      <c r="T34" s="490"/>
    </row>
    <row r="35" spans="1:20" s="476" customFormat="1">
      <c r="A35" s="475">
        <v>2720</v>
      </c>
      <c r="B35" s="822" t="s">
        <v>770</v>
      </c>
      <c r="C35" s="814">
        <f t="shared" si="3"/>
        <v>105644.45999999999</v>
      </c>
      <c r="D35" s="814">
        <v>0</v>
      </c>
      <c r="E35" s="814">
        <v>0</v>
      </c>
      <c r="F35" s="814">
        <v>0</v>
      </c>
      <c r="G35" s="814">
        <v>0</v>
      </c>
      <c r="H35" s="814">
        <v>0</v>
      </c>
      <c r="I35" s="814">
        <v>0</v>
      </c>
      <c r="J35" s="818">
        <v>56.589999999999996</v>
      </c>
      <c r="K35" s="814">
        <v>105587.87</v>
      </c>
      <c r="L35" s="817">
        <v>85</v>
      </c>
      <c r="M35" s="469"/>
      <c r="N35" s="469"/>
      <c r="O35" s="471"/>
      <c r="P35" s="463"/>
      <c r="Q35" s="463"/>
      <c r="R35" s="490"/>
      <c r="T35" s="490"/>
    </row>
    <row r="36" spans="1:20" s="476" customFormat="1">
      <c r="A36" s="475">
        <v>2725</v>
      </c>
      <c r="B36" s="823" t="s">
        <v>771</v>
      </c>
      <c r="C36" s="814">
        <f t="shared" si="3"/>
        <v>123200.039</v>
      </c>
      <c r="D36" s="814">
        <v>0</v>
      </c>
      <c r="E36" s="814">
        <v>0</v>
      </c>
      <c r="F36" s="814">
        <v>0</v>
      </c>
      <c r="G36" s="814">
        <v>0</v>
      </c>
      <c r="H36" s="814">
        <v>0</v>
      </c>
      <c r="I36" s="814">
        <v>0</v>
      </c>
      <c r="J36" s="818">
        <v>201.03899999999996</v>
      </c>
      <c r="K36" s="814">
        <v>122999</v>
      </c>
      <c r="L36" s="817">
        <v>85</v>
      </c>
      <c r="M36" s="469"/>
      <c r="N36" s="469"/>
      <c r="O36" s="471"/>
      <c r="P36" s="463"/>
      <c r="Q36" s="463"/>
      <c r="R36" s="490"/>
      <c r="T36" s="490"/>
    </row>
    <row r="37" spans="1:20" s="476" customFormat="1" ht="24" customHeight="1">
      <c r="A37" s="475">
        <v>2723</v>
      </c>
      <c r="B37" s="824" t="s">
        <v>772</v>
      </c>
      <c r="C37" s="814">
        <f t="shared" si="3"/>
        <v>30499.998</v>
      </c>
      <c r="D37" s="814">
        <v>0</v>
      </c>
      <c r="E37" s="821">
        <v>0</v>
      </c>
      <c r="F37" s="821">
        <v>0</v>
      </c>
      <c r="G37" s="821">
        <v>0</v>
      </c>
      <c r="H37" s="821">
        <v>0</v>
      </c>
      <c r="I37" s="814">
        <v>0</v>
      </c>
      <c r="J37" s="818">
        <v>457.88800000000003</v>
      </c>
      <c r="K37" s="814">
        <v>30042.11</v>
      </c>
      <c r="L37" s="817">
        <v>85</v>
      </c>
      <c r="M37" s="469"/>
      <c r="N37" s="469"/>
      <c r="O37" s="471"/>
      <c r="P37" s="463"/>
      <c r="Q37" s="463"/>
      <c r="R37" s="490"/>
      <c r="T37" s="490"/>
    </row>
    <row r="38" spans="1:20" s="476" customFormat="1" ht="13.5" thickBot="1">
      <c r="A38" s="475">
        <v>2724</v>
      </c>
      <c r="B38" s="826" t="s">
        <v>773</v>
      </c>
      <c r="C38" s="814">
        <f t="shared" si="3"/>
        <v>246000.014</v>
      </c>
      <c r="D38" s="814">
        <v>0</v>
      </c>
      <c r="E38" s="821">
        <v>0</v>
      </c>
      <c r="F38" s="821">
        <v>0</v>
      </c>
      <c r="G38" s="821">
        <v>0</v>
      </c>
      <c r="H38" s="821">
        <v>0</v>
      </c>
      <c r="I38" s="821">
        <v>0</v>
      </c>
      <c r="J38" s="818">
        <v>766.83399999999995</v>
      </c>
      <c r="K38" s="814">
        <v>245233.18</v>
      </c>
      <c r="L38" s="817">
        <v>85</v>
      </c>
      <c r="M38" s="469"/>
      <c r="N38" s="469"/>
      <c r="O38" s="471"/>
      <c r="P38" s="463"/>
      <c r="Q38" s="463"/>
      <c r="R38" s="490"/>
      <c r="T38" s="490"/>
    </row>
    <row r="39" spans="1:20" ht="18" customHeight="1">
      <c r="A39" s="466"/>
      <c r="B39" s="810" t="s">
        <v>904</v>
      </c>
      <c r="C39" s="811">
        <f t="shared" ref="C39:K39" si="4">SUM(C40:C41)</f>
        <v>54907.834199999998</v>
      </c>
      <c r="D39" s="811">
        <f t="shared" si="4"/>
        <v>0</v>
      </c>
      <c r="E39" s="811">
        <f t="shared" si="4"/>
        <v>0</v>
      </c>
      <c r="F39" s="811">
        <f t="shared" si="4"/>
        <v>0</v>
      </c>
      <c r="G39" s="811">
        <f t="shared" si="4"/>
        <v>0</v>
      </c>
      <c r="H39" s="811">
        <f t="shared" si="4"/>
        <v>0</v>
      </c>
      <c r="I39" s="811">
        <f t="shared" si="4"/>
        <v>1143.116</v>
      </c>
      <c r="J39" s="811">
        <f t="shared" si="4"/>
        <v>1766.3881999999999</v>
      </c>
      <c r="K39" s="811">
        <f t="shared" si="4"/>
        <v>51998.329999999994</v>
      </c>
      <c r="L39" s="812" t="s">
        <v>421</v>
      </c>
      <c r="M39" s="467"/>
      <c r="T39" s="490"/>
    </row>
    <row r="40" spans="1:20">
      <c r="A40" s="477">
        <v>2552</v>
      </c>
      <c r="B40" s="813" t="s">
        <v>905</v>
      </c>
      <c r="C40" s="814">
        <f>SUM(D40:K40)</f>
        <v>48407.198199999999</v>
      </c>
      <c r="D40" s="814">
        <v>0</v>
      </c>
      <c r="E40" s="831">
        <v>0</v>
      </c>
      <c r="F40" s="831">
        <v>0</v>
      </c>
      <c r="G40" s="831">
        <v>0</v>
      </c>
      <c r="H40" s="831">
        <v>0</v>
      </c>
      <c r="I40" s="831">
        <v>975.34799999999996</v>
      </c>
      <c r="J40" s="818">
        <v>1616.5101999999999</v>
      </c>
      <c r="K40" s="814">
        <v>45815.34</v>
      </c>
      <c r="L40" s="817">
        <v>85</v>
      </c>
      <c r="M40" s="469"/>
      <c r="N40" s="469"/>
      <c r="O40" s="471"/>
      <c r="T40" s="490"/>
    </row>
    <row r="41" spans="1:20" ht="21.75" thickBot="1">
      <c r="A41" s="477">
        <v>2560</v>
      </c>
      <c r="B41" s="813" t="s">
        <v>906</v>
      </c>
      <c r="C41" s="814">
        <f>SUM(D41:K41)</f>
        <v>6500.6359999999995</v>
      </c>
      <c r="D41" s="814">
        <v>0</v>
      </c>
      <c r="E41" s="831">
        <v>0</v>
      </c>
      <c r="F41" s="831">
        <v>0</v>
      </c>
      <c r="G41" s="831">
        <v>0</v>
      </c>
      <c r="H41" s="831">
        <v>0</v>
      </c>
      <c r="I41" s="831">
        <v>167.76800000000003</v>
      </c>
      <c r="J41" s="818">
        <v>149.87799999999999</v>
      </c>
      <c r="K41" s="814">
        <v>6182.99</v>
      </c>
      <c r="L41" s="817">
        <v>85</v>
      </c>
      <c r="M41" s="469"/>
      <c r="N41" s="469"/>
      <c r="O41" s="471"/>
      <c r="Q41" s="476"/>
      <c r="R41" s="802"/>
      <c r="T41" s="490"/>
    </row>
    <row r="42" spans="1:20" ht="18" customHeight="1">
      <c r="A42" s="466"/>
      <c r="B42" s="810" t="s">
        <v>780</v>
      </c>
      <c r="C42" s="811">
        <f t="shared" ref="C42:K42" si="5">SUM(C43:C48)</f>
        <v>16117.831390000001</v>
      </c>
      <c r="D42" s="811">
        <f t="shared" si="5"/>
        <v>0</v>
      </c>
      <c r="E42" s="811">
        <f t="shared" si="5"/>
        <v>0</v>
      </c>
      <c r="F42" s="811">
        <f t="shared" si="5"/>
        <v>0</v>
      </c>
      <c r="G42" s="811">
        <f t="shared" si="5"/>
        <v>230.47</v>
      </c>
      <c r="H42" s="811">
        <f t="shared" si="5"/>
        <v>2146.5660400000002</v>
      </c>
      <c r="I42" s="811">
        <f t="shared" si="5"/>
        <v>3432.86</v>
      </c>
      <c r="J42" s="811">
        <f t="shared" si="5"/>
        <v>5447.5953499999996</v>
      </c>
      <c r="K42" s="811">
        <f t="shared" si="5"/>
        <v>4860.34</v>
      </c>
      <c r="L42" s="812" t="s">
        <v>421</v>
      </c>
      <c r="M42" s="467"/>
      <c r="T42" s="490"/>
    </row>
    <row r="43" spans="1:20" ht="34.5" customHeight="1">
      <c r="A43" s="477">
        <v>2861</v>
      </c>
      <c r="B43" s="825" t="s">
        <v>781</v>
      </c>
      <c r="C43" s="814">
        <f t="shared" ref="C43:C48" si="6">SUM(D43:K43)</f>
        <v>8345.0066000000006</v>
      </c>
      <c r="D43" s="814">
        <v>0</v>
      </c>
      <c r="E43" s="814">
        <v>0</v>
      </c>
      <c r="F43" s="814">
        <v>0</v>
      </c>
      <c r="G43" s="814">
        <v>0</v>
      </c>
      <c r="H43" s="814">
        <v>1896.5460400000002</v>
      </c>
      <c r="I43" s="814">
        <v>2563.73</v>
      </c>
      <c r="J43" s="818">
        <v>1350.9605600000002</v>
      </c>
      <c r="K43" s="814">
        <v>2533.77</v>
      </c>
      <c r="L43" s="817">
        <v>100</v>
      </c>
      <c r="M43" s="469"/>
      <c r="N43" s="469"/>
      <c r="O43" s="471"/>
      <c r="T43" s="490"/>
    </row>
    <row r="44" spans="1:20">
      <c r="A44" s="477">
        <v>2755</v>
      </c>
      <c r="B44" s="823" t="s">
        <v>782</v>
      </c>
      <c r="C44" s="814">
        <f t="shared" si="6"/>
        <v>3277.0256899999995</v>
      </c>
      <c r="D44" s="814">
        <v>0</v>
      </c>
      <c r="E44" s="814">
        <v>0</v>
      </c>
      <c r="F44" s="814">
        <v>0</v>
      </c>
      <c r="G44" s="814">
        <v>0</v>
      </c>
      <c r="H44" s="814">
        <v>0</v>
      </c>
      <c r="I44" s="814">
        <v>0</v>
      </c>
      <c r="J44" s="818">
        <v>2295.8456899999996</v>
      </c>
      <c r="K44" s="814">
        <v>981.18</v>
      </c>
      <c r="L44" s="817">
        <v>100</v>
      </c>
      <c r="M44" s="469"/>
      <c r="N44" s="469"/>
      <c r="O44" s="471"/>
      <c r="T44" s="490"/>
    </row>
    <row r="45" spans="1:20">
      <c r="A45" s="478">
        <v>2887</v>
      </c>
      <c r="B45" s="813" t="s">
        <v>783</v>
      </c>
      <c r="C45" s="814">
        <f t="shared" si="6"/>
        <v>2623.0210900000002</v>
      </c>
      <c r="D45" s="814">
        <v>0</v>
      </c>
      <c r="E45" s="814">
        <v>0</v>
      </c>
      <c r="F45" s="814">
        <v>0</v>
      </c>
      <c r="G45" s="814">
        <v>0</v>
      </c>
      <c r="H45" s="814">
        <v>0</v>
      </c>
      <c r="I45" s="814">
        <v>158.96</v>
      </c>
      <c r="J45" s="818">
        <v>1139.51109</v>
      </c>
      <c r="K45" s="814">
        <v>1324.55</v>
      </c>
      <c r="L45" s="817">
        <v>90</v>
      </c>
      <c r="M45" s="469"/>
      <c r="N45" s="469"/>
      <c r="O45" s="471"/>
      <c r="T45" s="490"/>
    </row>
    <row r="46" spans="1:20" ht="21">
      <c r="A46" s="477"/>
      <c r="B46" s="825" t="s">
        <v>784</v>
      </c>
      <c r="C46" s="814">
        <f t="shared" si="6"/>
        <v>779.53</v>
      </c>
      <c r="D46" s="814">
        <v>0</v>
      </c>
      <c r="E46" s="814">
        <v>0</v>
      </c>
      <c r="F46" s="814">
        <v>0</v>
      </c>
      <c r="G46" s="814">
        <v>0</v>
      </c>
      <c r="H46" s="814">
        <v>0</v>
      </c>
      <c r="I46" s="814">
        <v>410.19</v>
      </c>
      <c r="J46" s="818">
        <v>369.34</v>
      </c>
      <c r="K46" s="814">
        <v>0</v>
      </c>
      <c r="L46" s="817">
        <v>100</v>
      </c>
      <c r="M46" s="469"/>
      <c r="N46" s="469"/>
      <c r="O46" s="471"/>
      <c r="T46" s="490"/>
    </row>
    <row r="47" spans="1:20" ht="24" customHeight="1">
      <c r="A47" s="477"/>
      <c r="B47" s="825" t="s">
        <v>785</v>
      </c>
      <c r="C47" s="814">
        <f t="shared" si="6"/>
        <v>799.37</v>
      </c>
      <c r="D47" s="814">
        <v>0</v>
      </c>
      <c r="E47" s="814">
        <v>0</v>
      </c>
      <c r="F47" s="814">
        <v>0</v>
      </c>
      <c r="G47" s="814">
        <v>230.47</v>
      </c>
      <c r="H47" s="814">
        <v>250.02</v>
      </c>
      <c r="I47" s="814">
        <v>299.98</v>
      </c>
      <c r="J47" s="818">
        <v>18.899999999999999</v>
      </c>
      <c r="K47" s="814">
        <v>0</v>
      </c>
      <c r="L47" s="817">
        <v>90</v>
      </c>
      <c r="M47" s="469"/>
      <c r="N47" s="469"/>
      <c r="O47" s="471"/>
      <c r="T47" s="490"/>
    </row>
    <row r="48" spans="1:20" ht="24" customHeight="1" thickBot="1">
      <c r="A48" s="479">
        <v>2866</v>
      </c>
      <c r="B48" s="825" t="s">
        <v>786</v>
      </c>
      <c r="C48" s="814">
        <f t="shared" si="6"/>
        <v>293.87800999999996</v>
      </c>
      <c r="D48" s="814">
        <v>0</v>
      </c>
      <c r="E48" s="814">
        <v>0</v>
      </c>
      <c r="F48" s="814">
        <v>0</v>
      </c>
      <c r="G48" s="814">
        <v>0</v>
      </c>
      <c r="H48" s="814">
        <v>0</v>
      </c>
      <c r="I48" s="814">
        <v>0</v>
      </c>
      <c r="J48" s="818">
        <v>273.03800999999999</v>
      </c>
      <c r="K48" s="814">
        <v>20.84</v>
      </c>
      <c r="L48" s="817">
        <v>90</v>
      </c>
      <c r="M48" s="469"/>
      <c r="N48" s="469"/>
      <c r="O48" s="471"/>
      <c r="T48" s="490"/>
    </row>
    <row r="49" spans="1:20" ht="18" customHeight="1">
      <c r="A49" s="466"/>
      <c r="B49" s="810" t="s">
        <v>774</v>
      </c>
      <c r="C49" s="811">
        <f t="shared" ref="C49:K49" si="7">SUM(C50:C54)</f>
        <v>65611.089070000002</v>
      </c>
      <c r="D49" s="811">
        <f t="shared" si="7"/>
        <v>0</v>
      </c>
      <c r="E49" s="811">
        <f t="shared" si="7"/>
        <v>0</v>
      </c>
      <c r="F49" s="811">
        <f t="shared" si="7"/>
        <v>0</v>
      </c>
      <c r="G49" s="811">
        <f t="shared" si="7"/>
        <v>1.1628000000000001</v>
      </c>
      <c r="H49" s="811">
        <f t="shared" si="7"/>
        <v>2976.9923000000003</v>
      </c>
      <c r="I49" s="811">
        <f t="shared" si="7"/>
        <v>12242.439999999999</v>
      </c>
      <c r="J49" s="811">
        <f t="shared" si="7"/>
        <v>32943.143970000005</v>
      </c>
      <c r="K49" s="811">
        <f t="shared" si="7"/>
        <v>17447.349999999999</v>
      </c>
      <c r="L49" s="812" t="s">
        <v>421</v>
      </c>
      <c r="M49" s="467"/>
      <c r="T49" s="490"/>
    </row>
    <row r="50" spans="1:20" ht="12.75" customHeight="1">
      <c r="A50" s="475">
        <v>2684</v>
      </c>
      <c r="B50" s="822" t="s">
        <v>775</v>
      </c>
      <c r="C50" s="814">
        <f>SUM(D50:K50)</f>
        <v>9688.3850000000002</v>
      </c>
      <c r="D50" s="814">
        <v>0</v>
      </c>
      <c r="E50" s="814">
        <v>0</v>
      </c>
      <c r="F50" s="814">
        <v>0</v>
      </c>
      <c r="G50" s="814">
        <v>0</v>
      </c>
      <c r="H50" s="814">
        <v>0</v>
      </c>
      <c r="I50" s="814">
        <v>0</v>
      </c>
      <c r="J50" s="818">
        <v>122.61500000000001</v>
      </c>
      <c r="K50" s="814">
        <v>9565.77</v>
      </c>
      <c r="L50" s="817">
        <v>85</v>
      </c>
      <c r="M50" s="469"/>
      <c r="N50" s="469"/>
      <c r="T50" s="490"/>
    </row>
    <row r="51" spans="1:20" ht="12.75" customHeight="1">
      <c r="A51" s="475"/>
      <c r="B51" s="822" t="s">
        <v>776</v>
      </c>
      <c r="C51" s="814">
        <f>SUM(D51:K51)</f>
        <v>11938.81</v>
      </c>
      <c r="D51" s="814">
        <v>0</v>
      </c>
      <c r="E51" s="814">
        <v>0</v>
      </c>
      <c r="F51" s="814">
        <v>0</v>
      </c>
      <c r="G51" s="814">
        <v>0</v>
      </c>
      <c r="H51" s="814">
        <v>2399.13</v>
      </c>
      <c r="I51" s="814">
        <v>5721.49</v>
      </c>
      <c r="J51" s="818">
        <v>3818.19</v>
      </c>
      <c r="K51" s="814">
        <v>0</v>
      </c>
      <c r="L51" s="817">
        <v>85</v>
      </c>
      <c r="M51" s="469"/>
      <c r="N51" s="469"/>
      <c r="O51" s="471"/>
      <c r="T51" s="490"/>
    </row>
    <row r="52" spans="1:20" ht="12.75" customHeight="1">
      <c r="A52" s="473">
        <v>2682</v>
      </c>
      <c r="B52" s="822" t="s">
        <v>777</v>
      </c>
      <c r="C52" s="814">
        <f>SUM(D52:K52)</f>
        <v>4669.0155699999996</v>
      </c>
      <c r="D52" s="814">
        <v>0</v>
      </c>
      <c r="E52" s="814">
        <v>0</v>
      </c>
      <c r="F52" s="814">
        <v>0</v>
      </c>
      <c r="G52" s="814">
        <v>0</v>
      </c>
      <c r="H52" s="814">
        <v>0</v>
      </c>
      <c r="I52" s="814">
        <v>501.55</v>
      </c>
      <c r="J52" s="818">
        <v>2517.6555699999999</v>
      </c>
      <c r="K52" s="814">
        <v>1649.81</v>
      </c>
      <c r="L52" s="817">
        <v>85</v>
      </c>
      <c r="M52" s="469"/>
      <c r="N52" s="469"/>
      <c r="O52" s="471"/>
      <c r="T52" s="490"/>
    </row>
    <row r="53" spans="1:20" ht="12.75" customHeight="1">
      <c r="A53" s="473">
        <v>2545</v>
      </c>
      <c r="B53" s="822" t="s">
        <v>778</v>
      </c>
      <c r="C53" s="814">
        <f>SUM(D53:K53)</f>
        <v>17476.791499999999</v>
      </c>
      <c r="D53" s="814">
        <v>0</v>
      </c>
      <c r="E53" s="814">
        <v>0</v>
      </c>
      <c r="F53" s="814">
        <v>0</v>
      </c>
      <c r="G53" s="814">
        <v>1.1628000000000001</v>
      </c>
      <c r="H53" s="814">
        <v>553.26529999999991</v>
      </c>
      <c r="I53" s="814">
        <v>3155.35</v>
      </c>
      <c r="J53" s="818">
        <v>11498.853400000002</v>
      </c>
      <c r="K53" s="814">
        <v>2268.16</v>
      </c>
      <c r="L53" s="817">
        <v>85</v>
      </c>
      <c r="M53" s="469"/>
      <c r="N53" s="469"/>
      <c r="O53" s="474"/>
      <c r="T53" s="490"/>
    </row>
    <row r="54" spans="1:20" ht="12.75" customHeight="1" thickBot="1">
      <c r="A54" s="473">
        <v>2546</v>
      </c>
      <c r="B54" s="822" t="s">
        <v>779</v>
      </c>
      <c r="C54" s="814">
        <f>SUM(D54:K54)</f>
        <v>21838.087</v>
      </c>
      <c r="D54" s="814">
        <v>0</v>
      </c>
      <c r="E54" s="814">
        <v>0</v>
      </c>
      <c r="F54" s="814">
        <v>0</v>
      </c>
      <c r="G54" s="814">
        <v>0</v>
      </c>
      <c r="H54" s="814">
        <v>24.596999999999998</v>
      </c>
      <c r="I54" s="814">
        <v>2864.05</v>
      </c>
      <c r="J54" s="818">
        <v>14985.83</v>
      </c>
      <c r="K54" s="814">
        <v>3963.61</v>
      </c>
      <c r="L54" s="817">
        <v>85</v>
      </c>
      <c r="M54" s="469"/>
      <c r="N54" s="469"/>
      <c r="O54" s="471"/>
      <c r="T54" s="490"/>
    </row>
    <row r="55" spans="1:20" ht="18" customHeight="1">
      <c r="A55" s="466"/>
      <c r="B55" s="810" t="s">
        <v>787</v>
      </c>
      <c r="C55" s="811">
        <f t="shared" ref="C55:K55" si="8">SUM(C56:C86)</f>
        <v>772315.48214999971</v>
      </c>
      <c r="D55" s="811">
        <f t="shared" si="8"/>
        <v>0</v>
      </c>
      <c r="E55" s="811">
        <f t="shared" si="8"/>
        <v>0</v>
      </c>
      <c r="F55" s="811">
        <f t="shared" si="8"/>
        <v>848.64</v>
      </c>
      <c r="G55" s="811">
        <f t="shared" si="8"/>
        <v>4565.75</v>
      </c>
      <c r="H55" s="811">
        <f t="shared" si="8"/>
        <v>31815.578250000002</v>
      </c>
      <c r="I55" s="811">
        <f t="shared" si="8"/>
        <v>142673.66389</v>
      </c>
      <c r="J55" s="811">
        <f t="shared" si="8"/>
        <v>196704.26001000003</v>
      </c>
      <c r="K55" s="811">
        <f t="shared" si="8"/>
        <v>395707.59</v>
      </c>
      <c r="L55" s="812" t="s">
        <v>421</v>
      </c>
      <c r="M55" s="467"/>
      <c r="T55" s="490"/>
    </row>
    <row r="56" spans="1:20" ht="12.75" customHeight="1">
      <c r="A56" s="473">
        <v>2821</v>
      </c>
      <c r="B56" s="813" t="s">
        <v>788</v>
      </c>
      <c r="C56" s="814">
        <f t="shared" ref="C56:C86" si="9">SUM(D56:K56)</f>
        <v>64870.511770000005</v>
      </c>
      <c r="D56" s="814">
        <v>0</v>
      </c>
      <c r="E56" s="814">
        <v>0</v>
      </c>
      <c r="F56" s="814">
        <v>0</v>
      </c>
      <c r="G56" s="814">
        <v>0</v>
      </c>
      <c r="H56" s="814">
        <v>130.93400000000003</v>
      </c>
      <c r="I56" s="814">
        <v>1739.43</v>
      </c>
      <c r="J56" s="818">
        <v>6887.1477700000023</v>
      </c>
      <c r="K56" s="814">
        <v>56113</v>
      </c>
      <c r="L56" s="817">
        <v>100</v>
      </c>
      <c r="M56" s="469"/>
      <c r="N56" s="469"/>
      <c r="O56" s="471"/>
      <c r="T56" s="490"/>
    </row>
    <row r="57" spans="1:20" ht="12.75" customHeight="1">
      <c r="A57" s="480">
        <v>2820</v>
      </c>
      <c r="B57" s="813" t="s">
        <v>789</v>
      </c>
      <c r="C57" s="814">
        <f t="shared" si="9"/>
        <v>25984.930999999997</v>
      </c>
      <c r="D57" s="814">
        <v>0</v>
      </c>
      <c r="E57" s="814">
        <v>0</v>
      </c>
      <c r="F57" s="814">
        <v>0</v>
      </c>
      <c r="G57" s="814">
        <v>4200</v>
      </c>
      <c r="H57" s="814">
        <v>5368.94</v>
      </c>
      <c r="I57" s="814">
        <v>81.076000000000008</v>
      </c>
      <c r="J57" s="818">
        <v>242.36500000000001</v>
      </c>
      <c r="K57" s="814">
        <v>16092.55</v>
      </c>
      <c r="L57" s="817">
        <v>100</v>
      </c>
      <c r="M57" s="469"/>
      <c r="N57" s="469"/>
      <c r="O57" s="471"/>
      <c r="T57" s="490"/>
    </row>
    <row r="58" spans="1:20" s="476" customFormat="1" ht="12.75" customHeight="1">
      <c r="A58" s="473"/>
      <c r="B58" s="826" t="s">
        <v>790</v>
      </c>
      <c r="C58" s="814">
        <f t="shared" si="9"/>
        <v>4837.67</v>
      </c>
      <c r="D58" s="814">
        <v>0</v>
      </c>
      <c r="E58" s="814">
        <v>0</v>
      </c>
      <c r="F58" s="814">
        <v>0</v>
      </c>
      <c r="G58" s="814">
        <v>0</v>
      </c>
      <c r="H58" s="814">
        <v>4821.18</v>
      </c>
      <c r="I58" s="814">
        <v>0</v>
      </c>
      <c r="J58" s="818">
        <v>16.489999999999998</v>
      </c>
      <c r="K58" s="814">
        <v>0</v>
      </c>
      <c r="L58" s="817">
        <v>100</v>
      </c>
      <c r="M58" s="469"/>
      <c r="N58" s="469"/>
      <c r="O58" s="471"/>
      <c r="T58" s="490"/>
    </row>
    <row r="59" spans="1:20" ht="12.75" customHeight="1">
      <c r="A59" s="475">
        <v>2825</v>
      </c>
      <c r="B59" s="827" t="s">
        <v>791</v>
      </c>
      <c r="C59" s="814">
        <f t="shared" si="9"/>
        <v>10495.407000000001</v>
      </c>
      <c r="D59" s="814">
        <v>0</v>
      </c>
      <c r="E59" s="814">
        <v>0</v>
      </c>
      <c r="F59" s="814">
        <v>0</v>
      </c>
      <c r="G59" s="814">
        <v>0</v>
      </c>
      <c r="H59" s="814">
        <v>0</v>
      </c>
      <c r="I59" s="814">
        <v>22.41</v>
      </c>
      <c r="J59" s="818">
        <v>58.386999999999993</v>
      </c>
      <c r="K59" s="814">
        <v>10414.61</v>
      </c>
      <c r="L59" s="817">
        <v>100</v>
      </c>
      <c r="M59" s="469"/>
      <c r="N59" s="469"/>
      <c r="O59" s="471"/>
      <c r="T59" s="490"/>
    </row>
    <row r="60" spans="1:20" ht="12.75" customHeight="1">
      <c r="A60" s="473">
        <v>2740</v>
      </c>
      <c r="B60" s="826" t="s">
        <v>792</v>
      </c>
      <c r="C60" s="814">
        <f t="shared" si="9"/>
        <v>12999.984240000002</v>
      </c>
      <c r="D60" s="814">
        <v>0</v>
      </c>
      <c r="E60" s="814">
        <v>0</v>
      </c>
      <c r="F60" s="814">
        <v>0</v>
      </c>
      <c r="G60" s="814">
        <v>0</v>
      </c>
      <c r="H60" s="814">
        <v>0</v>
      </c>
      <c r="I60" s="814">
        <v>150.44999999999999</v>
      </c>
      <c r="J60" s="818">
        <v>1766.9342400000003</v>
      </c>
      <c r="K60" s="814">
        <v>11082.6</v>
      </c>
      <c r="L60" s="817">
        <v>85</v>
      </c>
      <c r="M60" s="469"/>
      <c r="N60" s="469"/>
      <c r="O60" s="471"/>
      <c r="T60" s="490"/>
    </row>
    <row r="61" spans="1:20" ht="12.75" customHeight="1">
      <c r="A61" s="473">
        <v>2743</v>
      </c>
      <c r="B61" s="826" t="s">
        <v>793</v>
      </c>
      <c r="C61" s="814">
        <f t="shared" si="9"/>
        <v>21500.201000000001</v>
      </c>
      <c r="D61" s="814">
        <v>0</v>
      </c>
      <c r="E61" s="814">
        <v>0</v>
      </c>
      <c r="F61" s="814">
        <v>0</v>
      </c>
      <c r="G61" s="814">
        <v>0</v>
      </c>
      <c r="H61" s="814">
        <v>0</v>
      </c>
      <c r="I61" s="814">
        <v>146.82</v>
      </c>
      <c r="J61" s="818">
        <v>788.38099999999986</v>
      </c>
      <c r="K61" s="814">
        <v>20565</v>
      </c>
      <c r="L61" s="817">
        <v>85</v>
      </c>
      <c r="M61" s="469"/>
      <c r="N61" s="469"/>
      <c r="O61" s="471"/>
      <c r="Q61" s="476"/>
      <c r="R61" s="802"/>
      <c r="T61" s="490"/>
    </row>
    <row r="62" spans="1:20">
      <c r="A62" s="481">
        <v>2751</v>
      </c>
      <c r="B62" s="828" t="s">
        <v>794</v>
      </c>
      <c r="C62" s="814">
        <f t="shared" si="9"/>
        <v>7104.8770800000002</v>
      </c>
      <c r="D62" s="814">
        <v>0</v>
      </c>
      <c r="E62" s="814">
        <v>0</v>
      </c>
      <c r="F62" s="814">
        <v>0</v>
      </c>
      <c r="G62" s="814">
        <v>0</v>
      </c>
      <c r="H62" s="814">
        <v>0</v>
      </c>
      <c r="I62" s="814">
        <v>0</v>
      </c>
      <c r="J62" s="818">
        <v>2849.3370800000002</v>
      </c>
      <c r="K62" s="814">
        <v>4255.54</v>
      </c>
      <c r="L62" s="817">
        <v>100</v>
      </c>
      <c r="M62" s="469"/>
      <c r="N62" s="469"/>
      <c r="O62" s="471"/>
      <c r="T62" s="490"/>
    </row>
    <row r="63" spans="1:20">
      <c r="A63" s="475">
        <v>3201</v>
      </c>
      <c r="B63" s="827" t="s">
        <v>795</v>
      </c>
      <c r="C63" s="814">
        <f t="shared" si="9"/>
        <v>45250.230320000002</v>
      </c>
      <c r="D63" s="814">
        <v>0</v>
      </c>
      <c r="E63" s="814">
        <v>0</v>
      </c>
      <c r="F63" s="814">
        <v>0</v>
      </c>
      <c r="G63" s="814">
        <v>140.16999999999999</v>
      </c>
      <c r="H63" s="814">
        <v>41.4</v>
      </c>
      <c r="I63" s="814">
        <v>80.951960000000014</v>
      </c>
      <c r="J63" s="818">
        <v>245.08836000000002</v>
      </c>
      <c r="K63" s="814">
        <v>44742.62</v>
      </c>
      <c r="L63" s="817">
        <v>85</v>
      </c>
      <c r="M63" s="469"/>
      <c r="N63" s="469"/>
      <c r="O63" s="471"/>
      <c r="T63" s="490"/>
    </row>
    <row r="64" spans="1:20" ht="12.75" customHeight="1">
      <c r="A64" s="473">
        <v>2744</v>
      </c>
      <c r="B64" s="826" t="s">
        <v>796</v>
      </c>
      <c r="C64" s="814">
        <f t="shared" si="9"/>
        <v>9999.9979999999996</v>
      </c>
      <c r="D64" s="814">
        <v>0</v>
      </c>
      <c r="E64" s="814">
        <v>0</v>
      </c>
      <c r="F64" s="814">
        <v>0</v>
      </c>
      <c r="G64" s="814">
        <v>0</v>
      </c>
      <c r="H64" s="814">
        <v>0</v>
      </c>
      <c r="I64" s="814">
        <v>0</v>
      </c>
      <c r="J64" s="818">
        <v>101.25800000000001</v>
      </c>
      <c r="K64" s="814">
        <v>9898.74</v>
      </c>
      <c r="L64" s="817">
        <v>85</v>
      </c>
      <c r="M64" s="469"/>
      <c r="N64" s="469"/>
      <c r="O64" s="471"/>
      <c r="T64" s="490"/>
    </row>
    <row r="65" spans="1:20" ht="21">
      <c r="A65" s="473">
        <v>2735</v>
      </c>
      <c r="B65" s="828" t="s">
        <v>797</v>
      </c>
      <c r="C65" s="814">
        <f t="shared" si="9"/>
        <v>33691.232359999995</v>
      </c>
      <c r="D65" s="814">
        <v>0</v>
      </c>
      <c r="E65" s="814">
        <v>0</v>
      </c>
      <c r="F65" s="814">
        <v>0</v>
      </c>
      <c r="G65" s="814">
        <v>0</v>
      </c>
      <c r="H65" s="814">
        <v>132.61000000000001</v>
      </c>
      <c r="I65" s="814">
        <v>1267.3800000000001</v>
      </c>
      <c r="J65" s="818">
        <v>22647.562359999993</v>
      </c>
      <c r="K65" s="814">
        <v>9643.68</v>
      </c>
      <c r="L65" s="817">
        <v>85</v>
      </c>
      <c r="M65" s="469"/>
      <c r="N65" s="469"/>
      <c r="O65" s="471"/>
      <c r="T65" s="490"/>
    </row>
    <row r="66" spans="1:20" ht="21">
      <c r="A66" s="482">
        <v>2766</v>
      </c>
      <c r="B66" s="827" t="s">
        <v>798</v>
      </c>
      <c r="C66" s="814">
        <f t="shared" si="9"/>
        <v>229720.14296999999</v>
      </c>
      <c r="D66" s="814">
        <v>0</v>
      </c>
      <c r="E66" s="814">
        <v>0</v>
      </c>
      <c r="F66" s="814">
        <v>0</v>
      </c>
      <c r="G66" s="814">
        <v>0</v>
      </c>
      <c r="H66" s="814">
        <v>0</v>
      </c>
      <c r="I66" s="814">
        <v>86761.44</v>
      </c>
      <c r="J66" s="818">
        <v>90422.04296999998</v>
      </c>
      <c r="K66" s="814">
        <v>52536.66</v>
      </c>
      <c r="L66" s="817">
        <v>100</v>
      </c>
      <c r="M66" s="469"/>
      <c r="N66" s="469"/>
      <c r="O66" s="471"/>
      <c r="T66" s="490"/>
    </row>
    <row r="67" spans="1:20" ht="12.75" customHeight="1">
      <c r="A67" s="481">
        <v>2758</v>
      </c>
      <c r="B67" s="826" t="s">
        <v>799</v>
      </c>
      <c r="C67" s="814">
        <f t="shared" si="9"/>
        <v>3123.3010699999995</v>
      </c>
      <c r="D67" s="814">
        <v>0</v>
      </c>
      <c r="E67" s="814">
        <v>0</v>
      </c>
      <c r="F67" s="814">
        <v>0</v>
      </c>
      <c r="G67" s="814">
        <v>0</v>
      </c>
      <c r="H67" s="814">
        <v>0</v>
      </c>
      <c r="I67" s="814">
        <v>0</v>
      </c>
      <c r="J67" s="818">
        <v>755.08106999999995</v>
      </c>
      <c r="K67" s="814">
        <v>2368.2199999999998</v>
      </c>
      <c r="L67" s="817">
        <v>100</v>
      </c>
      <c r="M67" s="469"/>
      <c r="N67" s="469"/>
      <c r="O67" s="471"/>
      <c r="T67" s="490"/>
    </row>
    <row r="68" spans="1:20">
      <c r="A68" s="482">
        <v>2764</v>
      </c>
      <c r="B68" s="827" t="s">
        <v>800</v>
      </c>
      <c r="C68" s="814">
        <f t="shared" si="9"/>
        <v>32429.23414</v>
      </c>
      <c r="D68" s="814">
        <v>0</v>
      </c>
      <c r="E68" s="814">
        <v>0</v>
      </c>
      <c r="F68" s="814">
        <v>0</v>
      </c>
      <c r="G68" s="814">
        <v>0</v>
      </c>
      <c r="H68" s="814">
        <v>20655.564250000003</v>
      </c>
      <c r="I68" s="814">
        <v>11744.609200000001</v>
      </c>
      <c r="J68" s="818">
        <v>28.96069</v>
      </c>
      <c r="K68" s="814">
        <v>0.1</v>
      </c>
      <c r="L68" s="817">
        <v>100</v>
      </c>
      <c r="M68" s="469"/>
      <c r="N68" s="469"/>
      <c r="O68" s="471"/>
      <c r="T68" s="490"/>
    </row>
    <row r="69" spans="1:20" ht="12.75" customHeight="1">
      <c r="A69" s="481">
        <v>2752</v>
      </c>
      <c r="B69" s="826" t="s">
        <v>801</v>
      </c>
      <c r="C69" s="814">
        <f t="shared" si="9"/>
        <v>5919.7459799999997</v>
      </c>
      <c r="D69" s="814">
        <v>0</v>
      </c>
      <c r="E69" s="814">
        <v>0</v>
      </c>
      <c r="F69" s="814">
        <v>0</v>
      </c>
      <c r="G69" s="814">
        <v>0</v>
      </c>
      <c r="H69" s="814">
        <v>0</v>
      </c>
      <c r="I69" s="814">
        <v>0</v>
      </c>
      <c r="J69" s="818">
        <v>2097.6359799999996</v>
      </c>
      <c r="K69" s="814">
        <v>3822.11</v>
      </c>
      <c r="L69" s="817">
        <v>100</v>
      </c>
      <c r="M69" s="469"/>
      <c r="N69" s="469"/>
      <c r="O69" s="471"/>
      <c r="T69" s="490"/>
    </row>
    <row r="70" spans="1:20" ht="24" customHeight="1">
      <c r="A70" s="481">
        <v>2759</v>
      </c>
      <c r="B70" s="828" t="s">
        <v>802</v>
      </c>
      <c r="C70" s="814">
        <f t="shared" si="9"/>
        <v>7806.1100099999985</v>
      </c>
      <c r="D70" s="814">
        <v>0</v>
      </c>
      <c r="E70" s="814">
        <v>0</v>
      </c>
      <c r="F70" s="814">
        <v>0</v>
      </c>
      <c r="G70" s="814">
        <v>0</v>
      </c>
      <c r="H70" s="814">
        <v>0</v>
      </c>
      <c r="I70" s="814">
        <v>165.7</v>
      </c>
      <c r="J70" s="818">
        <v>2914.3500099999987</v>
      </c>
      <c r="K70" s="814">
        <v>4726.0600000000004</v>
      </c>
      <c r="L70" s="817">
        <v>100</v>
      </c>
      <c r="M70" s="469"/>
      <c r="N70" s="469"/>
      <c r="O70" s="471"/>
      <c r="T70" s="490"/>
    </row>
    <row r="71" spans="1:20" ht="24" customHeight="1">
      <c r="A71" s="481">
        <v>2760</v>
      </c>
      <c r="B71" s="828" t="s">
        <v>803</v>
      </c>
      <c r="C71" s="814">
        <f t="shared" si="9"/>
        <v>27874.656989999999</v>
      </c>
      <c r="D71" s="814">
        <v>0</v>
      </c>
      <c r="E71" s="814">
        <v>0</v>
      </c>
      <c r="F71" s="814">
        <v>0</v>
      </c>
      <c r="G71" s="814">
        <v>0</v>
      </c>
      <c r="H71" s="814">
        <v>0</v>
      </c>
      <c r="I71" s="814">
        <v>4187.2700000000004</v>
      </c>
      <c r="J71" s="818">
        <v>14359.186989999998</v>
      </c>
      <c r="K71" s="814">
        <v>9328.2000000000007</v>
      </c>
      <c r="L71" s="817">
        <v>100</v>
      </c>
      <c r="M71" s="469"/>
      <c r="N71" s="469"/>
      <c r="O71" s="471"/>
      <c r="T71" s="490"/>
    </row>
    <row r="72" spans="1:20">
      <c r="A72" s="482">
        <v>2768</v>
      </c>
      <c r="B72" s="827" t="s">
        <v>804</v>
      </c>
      <c r="C72" s="814">
        <f t="shared" si="9"/>
        <v>12345.130830000002</v>
      </c>
      <c r="D72" s="814">
        <v>0</v>
      </c>
      <c r="E72" s="814">
        <v>0</v>
      </c>
      <c r="F72" s="814">
        <v>0</v>
      </c>
      <c r="G72" s="814">
        <v>0</v>
      </c>
      <c r="H72" s="814">
        <v>0</v>
      </c>
      <c r="I72" s="814">
        <v>0</v>
      </c>
      <c r="J72" s="818">
        <v>5086.4708300000011</v>
      </c>
      <c r="K72" s="814">
        <v>7258.66</v>
      </c>
      <c r="L72" s="817">
        <v>100</v>
      </c>
      <c r="M72" s="469"/>
      <c r="N72" s="469"/>
      <c r="O72" s="471"/>
      <c r="T72" s="490"/>
    </row>
    <row r="73" spans="1:20">
      <c r="A73" s="482">
        <v>2776</v>
      </c>
      <c r="B73" s="827" t="s">
        <v>805</v>
      </c>
      <c r="C73" s="814">
        <f t="shared" si="9"/>
        <v>7661.2089599999999</v>
      </c>
      <c r="D73" s="814">
        <v>0</v>
      </c>
      <c r="E73" s="814">
        <v>0</v>
      </c>
      <c r="F73" s="814">
        <v>0</v>
      </c>
      <c r="G73" s="814">
        <v>0</v>
      </c>
      <c r="H73" s="814">
        <v>0</v>
      </c>
      <c r="I73" s="814">
        <v>58.663729999999994</v>
      </c>
      <c r="J73" s="818">
        <v>699.2552300000001</v>
      </c>
      <c r="K73" s="814">
        <v>6903.29</v>
      </c>
      <c r="L73" s="817">
        <v>100</v>
      </c>
      <c r="M73" s="469"/>
      <c r="N73" s="469"/>
      <c r="O73" s="471"/>
      <c r="T73" s="490"/>
    </row>
    <row r="74" spans="1:20" ht="12.75" customHeight="1">
      <c r="A74" s="481">
        <v>2753</v>
      </c>
      <c r="B74" s="826" t="s">
        <v>806</v>
      </c>
      <c r="C74" s="814">
        <f t="shared" si="9"/>
        <v>7198.7977100000007</v>
      </c>
      <c r="D74" s="814">
        <v>0</v>
      </c>
      <c r="E74" s="814">
        <v>0</v>
      </c>
      <c r="F74" s="814">
        <v>0</v>
      </c>
      <c r="G74" s="814">
        <v>0</v>
      </c>
      <c r="H74" s="814">
        <v>0</v>
      </c>
      <c r="I74" s="814">
        <v>0</v>
      </c>
      <c r="J74" s="818">
        <v>1977.65771</v>
      </c>
      <c r="K74" s="814">
        <v>5221.1400000000003</v>
      </c>
      <c r="L74" s="817">
        <v>100</v>
      </c>
      <c r="M74" s="469"/>
      <c r="N74" s="469"/>
      <c r="O74" s="471"/>
      <c r="T74" s="490"/>
    </row>
    <row r="75" spans="1:20" s="476" customFormat="1" ht="12.75" customHeight="1">
      <c r="A75" s="473">
        <v>2564</v>
      </c>
      <c r="B75" s="813" t="s">
        <v>807</v>
      </c>
      <c r="C75" s="814">
        <f t="shared" si="9"/>
        <v>6998.6417300000003</v>
      </c>
      <c r="D75" s="814">
        <v>0</v>
      </c>
      <c r="E75" s="814">
        <v>0</v>
      </c>
      <c r="F75" s="814">
        <v>0</v>
      </c>
      <c r="G75" s="814">
        <v>0</v>
      </c>
      <c r="H75" s="814">
        <v>0</v>
      </c>
      <c r="I75" s="814">
        <v>194.98000000000002</v>
      </c>
      <c r="J75" s="818">
        <v>704.41172999999992</v>
      </c>
      <c r="K75" s="814">
        <v>6099.25</v>
      </c>
      <c r="L75" s="817">
        <v>85</v>
      </c>
      <c r="M75" s="469"/>
      <c r="N75" s="469"/>
      <c r="O75" s="471"/>
      <c r="P75" s="463"/>
      <c r="Q75" s="463"/>
      <c r="R75" s="490"/>
      <c r="T75" s="490"/>
    </row>
    <row r="76" spans="1:20" s="476" customFormat="1" ht="12.75" customHeight="1">
      <c r="A76" s="473">
        <v>2565</v>
      </c>
      <c r="B76" s="826" t="s">
        <v>808</v>
      </c>
      <c r="C76" s="814">
        <f t="shared" si="9"/>
        <v>27171.792999999998</v>
      </c>
      <c r="D76" s="814">
        <v>0</v>
      </c>
      <c r="E76" s="814">
        <v>0</v>
      </c>
      <c r="F76" s="814">
        <v>0</v>
      </c>
      <c r="G76" s="814">
        <v>0</v>
      </c>
      <c r="H76" s="814">
        <v>0</v>
      </c>
      <c r="I76" s="814">
        <v>11.46</v>
      </c>
      <c r="J76" s="818">
        <v>459.89299999999997</v>
      </c>
      <c r="K76" s="814">
        <v>26700.44</v>
      </c>
      <c r="L76" s="817">
        <v>85</v>
      </c>
      <c r="M76" s="469"/>
      <c r="N76" s="469"/>
      <c r="O76" s="471"/>
      <c r="P76" s="463"/>
      <c r="Q76" s="463"/>
      <c r="R76" s="490"/>
      <c r="T76" s="490"/>
    </row>
    <row r="77" spans="1:20" s="476" customFormat="1" ht="21">
      <c r="A77" s="473"/>
      <c r="B77" s="826" t="s">
        <v>809</v>
      </c>
      <c r="C77" s="814">
        <f t="shared" si="9"/>
        <v>24357.200000000001</v>
      </c>
      <c r="D77" s="814">
        <v>0</v>
      </c>
      <c r="E77" s="814">
        <v>0</v>
      </c>
      <c r="F77" s="814">
        <v>0</v>
      </c>
      <c r="G77" s="814">
        <v>0</v>
      </c>
      <c r="H77" s="814">
        <v>143.27000000000001</v>
      </c>
      <c r="I77" s="814">
        <v>2139.84</v>
      </c>
      <c r="J77" s="818">
        <v>22074.09</v>
      </c>
      <c r="K77" s="814">
        <v>0</v>
      </c>
      <c r="L77" s="817">
        <v>85</v>
      </c>
      <c r="M77" s="469"/>
      <c r="N77" s="469"/>
      <c r="O77" s="471"/>
      <c r="T77" s="490"/>
    </row>
    <row r="78" spans="1:20" ht="24" customHeight="1">
      <c r="A78" s="473">
        <v>2737</v>
      </c>
      <c r="B78" s="828" t="s">
        <v>810</v>
      </c>
      <c r="C78" s="814">
        <f t="shared" si="9"/>
        <v>22355.375240000001</v>
      </c>
      <c r="D78" s="814">
        <v>0</v>
      </c>
      <c r="E78" s="814">
        <v>0</v>
      </c>
      <c r="F78" s="814">
        <v>0</v>
      </c>
      <c r="G78" s="814">
        <v>0</v>
      </c>
      <c r="H78" s="814">
        <v>153.86000000000001</v>
      </c>
      <c r="I78" s="814">
        <v>2927.49</v>
      </c>
      <c r="J78" s="818">
        <v>1637.44524</v>
      </c>
      <c r="K78" s="814">
        <v>17636.580000000002</v>
      </c>
      <c r="L78" s="817">
        <v>85</v>
      </c>
      <c r="M78" s="469"/>
      <c r="N78" s="469"/>
      <c r="O78" s="471"/>
      <c r="T78" s="490"/>
    </row>
    <row r="79" spans="1:20" ht="24" customHeight="1">
      <c r="A79" s="473">
        <v>2731</v>
      </c>
      <c r="B79" s="828" t="s">
        <v>811</v>
      </c>
      <c r="C79" s="814">
        <f t="shared" si="9"/>
        <v>26162.24322</v>
      </c>
      <c r="D79" s="814">
        <v>0</v>
      </c>
      <c r="E79" s="814">
        <v>0</v>
      </c>
      <c r="F79" s="814">
        <v>848.64</v>
      </c>
      <c r="G79" s="814">
        <v>225.58</v>
      </c>
      <c r="H79" s="814">
        <v>97.62</v>
      </c>
      <c r="I79" s="814">
        <v>19615.63</v>
      </c>
      <c r="J79" s="818">
        <v>3073.9732199999999</v>
      </c>
      <c r="K79" s="814">
        <v>2300.8000000000002</v>
      </c>
      <c r="L79" s="817">
        <v>85</v>
      </c>
      <c r="M79" s="469"/>
      <c r="N79" s="469"/>
      <c r="O79" s="471"/>
      <c r="T79" s="490"/>
    </row>
    <row r="80" spans="1:20" ht="24" customHeight="1">
      <c r="A80" s="473"/>
      <c r="B80" s="828" t="s">
        <v>812</v>
      </c>
      <c r="C80" s="814">
        <f t="shared" si="9"/>
        <v>10487.35</v>
      </c>
      <c r="D80" s="814">
        <v>0</v>
      </c>
      <c r="E80" s="814">
        <v>0</v>
      </c>
      <c r="F80" s="814">
        <v>0</v>
      </c>
      <c r="G80" s="814">
        <v>0</v>
      </c>
      <c r="H80" s="814">
        <v>138.88</v>
      </c>
      <c r="I80" s="814">
        <v>5821.66</v>
      </c>
      <c r="J80" s="818">
        <v>4526.8100000000004</v>
      </c>
      <c r="K80" s="814">
        <v>0</v>
      </c>
      <c r="L80" s="817">
        <v>85</v>
      </c>
      <c r="M80" s="469"/>
      <c r="N80" s="469"/>
      <c r="O80" s="471"/>
      <c r="T80" s="490"/>
    </row>
    <row r="81" spans="1:20">
      <c r="A81" s="473">
        <v>2742</v>
      </c>
      <c r="B81" s="828" t="s">
        <v>813</v>
      </c>
      <c r="C81" s="814">
        <f t="shared" si="9"/>
        <v>11169.803460000001</v>
      </c>
      <c r="D81" s="814">
        <v>0</v>
      </c>
      <c r="E81" s="814">
        <v>0</v>
      </c>
      <c r="F81" s="814">
        <v>0</v>
      </c>
      <c r="G81" s="814">
        <v>0</v>
      </c>
      <c r="H81" s="814">
        <v>0</v>
      </c>
      <c r="I81" s="814">
        <v>385.00299999999993</v>
      </c>
      <c r="J81" s="818">
        <v>284.02045999999996</v>
      </c>
      <c r="K81" s="814">
        <v>10500.78</v>
      </c>
      <c r="L81" s="817">
        <v>85</v>
      </c>
      <c r="M81" s="469"/>
      <c r="N81" s="469"/>
      <c r="O81" s="471"/>
      <c r="Q81" s="476"/>
      <c r="R81" s="802"/>
      <c r="T81" s="490"/>
    </row>
    <row r="82" spans="1:20">
      <c r="A82" s="481">
        <v>2754</v>
      </c>
      <c r="B82" s="828" t="s">
        <v>814</v>
      </c>
      <c r="C82" s="814">
        <f t="shared" si="9"/>
        <v>4212.2349399999994</v>
      </c>
      <c r="D82" s="814">
        <v>0</v>
      </c>
      <c r="E82" s="814">
        <v>0</v>
      </c>
      <c r="F82" s="814">
        <v>0</v>
      </c>
      <c r="G82" s="814">
        <v>0</v>
      </c>
      <c r="H82" s="814">
        <v>0</v>
      </c>
      <c r="I82" s="814">
        <v>0</v>
      </c>
      <c r="J82" s="818">
        <v>563.09493999999984</v>
      </c>
      <c r="K82" s="814">
        <v>3649.14</v>
      </c>
      <c r="L82" s="817">
        <v>100</v>
      </c>
      <c r="M82" s="469"/>
      <c r="N82" s="469"/>
      <c r="O82" s="471"/>
      <c r="T82" s="490"/>
    </row>
    <row r="83" spans="1:20" ht="12.75" customHeight="1">
      <c r="A83" s="481"/>
      <c r="B83" s="828" t="s">
        <v>815</v>
      </c>
      <c r="C83" s="814">
        <f t="shared" si="9"/>
        <v>990.6099999999999</v>
      </c>
      <c r="D83" s="814">
        <v>0</v>
      </c>
      <c r="E83" s="814">
        <v>0</v>
      </c>
      <c r="F83" s="814">
        <v>0</v>
      </c>
      <c r="G83" s="814">
        <v>0</v>
      </c>
      <c r="H83" s="814">
        <v>0</v>
      </c>
      <c r="I83" s="814">
        <v>963.8</v>
      </c>
      <c r="J83" s="818">
        <v>26.81</v>
      </c>
      <c r="K83" s="814">
        <v>0</v>
      </c>
      <c r="L83" s="817">
        <v>100</v>
      </c>
      <c r="M83" s="469"/>
      <c r="N83" s="469"/>
      <c r="O83" s="471"/>
      <c r="T83" s="490"/>
    </row>
    <row r="84" spans="1:20" ht="12.75" customHeight="1">
      <c r="A84" s="473">
        <v>2741</v>
      </c>
      <c r="B84" s="826" t="s">
        <v>816</v>
      </c>
      <c r="C84" s="814">
        <f t="shared" si="9"/>
        <v>27652.993130000003</v>
      </c>
      <c r="D84" s="814">
        <v>0</v>
      </c>
      <c r="E84" s="814">
        <v>0</v>
      </c>
      <c r="F84" s="814">
        <v>0</v>
      </c>
      <c r="G84" s="814">
        <v>0</v>
      </c>
      <c r="H84" s="814">
        <v>0</v>
      </c>
      <c r="I84" s="814">
        <v>142.03000000000003</v>
      </c>
      <c r="J84" s="818">
        <v>4742.7231300000003</v>
      </c>
      <c r="K84" s="814">
        <v>22768.240000000002</v>
      </c>
      <c r="L84" s="817">
        <v>85</v>
      </c>
      <c r="M84" s="469"/>
      <c r="N84" s="469"/>
      <c r="O84" s="471"/>
      <c r="Q84" s="476"/>
      <c r="R84" s="802"/>
      <c r="T84" s="490"/>
    </row>
    <row r="85" spans="1:20" ht="12.75" customHeight="1">
      <c r="A85" s="475">
        <v>2824</v>
      </c>
      <c r="B85" s="827" t="s">
        <v>817</v>
      </c>
      <c r="C85" s="814">
        <f t="shared" si="9"/>
        <v>33456.376000000004</v>
      </c>
      <c r="D85" s="814">
        <v>0</v>
      </c>
      <c r="E85" s="814">
        <v>0</v>
      </c>
      <c r="F85" s="814">
        <v>0</v>
      </c>
      <c r="G85" s="814">
        <v>0</v>
      </c>
      <c r="H85" s="814">
        <v>0</v>
      </c>
      <c r="I85" s="814">
        <v>2257.2800000000002</v>
      </c>
      <c r="J85" s="818">
        <v>119.51599999999999</v>
      </c>
      <c r="K85" s="814">
        <v>31079.58</v>
      </c>
      <c r="L85" s="817">
        <v>85</v>
      </c>
      <c r="M85" s="469"/>
      <c r="N85" s="469"/>
      <c r="O85" s="471"/>
      <c r="T85" s="490"/>
    </row>
    <row r="86" spans="1:20" ht="24" customHeight="1" thickBot="1">
      <c r="A86" s="475"/>
      <c r="B86" s="827" t="s">
        <v>818</v>
      </c>
      <c r="C86" s="814">
        <f t="shared" si="9"/>
        <v>6487.49</v>
      </c>
      <c r="D86" s="814">
        <v>0</v>
      </c>
      <c r="E86" s="814">
        <v>0</v>
      </c>
      <c r="F86" s="814">
        <v>0</v>
      </c>
      <c r="G86" s="814">
        <v>0</v>
      </c>
      <c r="H86" s="814">
        <v>131.32</v>
      </c>
      <c r="I86" s="814">
        <v>1808.29</v>
      </c>
      <c r="J86" s="818">
        <v>4547.88</v>
      </c>
      <c r="K86" s="814">
        <v>0</v>
      </c>
      <c r="L86" s="817">
        <v>85</v>
      </c>
      <c r="M86" s="469"/>
      <c r="N86" s="469"/>
      <c r="O86" s="471"/>
      <c r="T86" s="490"/>
    </row>
    <row r="87" spans="1:20" ht="18" customHeight="1">
      <c r="A87" s="466"/>
      <c r="B87" s="810" t="s">
        <v>819</v>
      </c>
      <c r="C87" s="811">
        <f t="shared" ref="C87:K87" si="10">SUM(C88:C153)</f>
        <v>2741611.0332899992</v>
      </c>
      <c r="D87" s="811">
        <f t="shared" si="10"/>
        <v>34463.824009999997</v>
      </c>
      <c r="E87" s="811">
        <f t="shared" si="10"/>
        <v>141416.37</v>
      </c>
      <c r="F87" s="811">
        <f t="shared" si="10"/>
        <v>206445.64</v>
      </c>
      <c r="G87" s="811">
        <f t="shared" si="10"/>
        <v>297699.38999999996</v>
      </c>
      <c r="H87" s="811">
        <f t="shared" si="10"/>
        <v>402090.26352000004</v>
      </c>
      <c r="I87" s="811">
        <f t="shared" si="10"/>
        <v>445806.4059099998</v>
      </c>
      <c r="J87" s="811">
        <f t="shared" si="10"/>
        <v>522450.2398499999</v>
      </c>
      <c r="K87" s="811">
        <f t="shared" si="10"/>
        <v>691238.90000000014</v>
      </c>
      <c r="L87" s="812" t="s">
        <v>421</v>
      </c>
      <c r="M87" s="467"/>
      <c r="T87" s="490"/>
    </row>
    <row r="88" spans="1:20" ht="12.75" customHeight="1">
      <c r="A88" s="478">
        <v>2709</v>
      </c>
      <c r="B88" s="813" t="s">
        <v>820</v>
      </c>
      <c r="C88" s="814">
        <f t="shared" ref="C88:C119" si="11">SUM(D88:K88)</f>
        <v>9530.4980000000014</v>
      </c>
      <c r="D88" s="814">
        <v>0</v>
      </c>
      <c r="E88" s="814">
        <v>0</v>
      </c>
      <c r="F88" s="814">
        <v>0</v>
      </c>
      <c r="G88" s="814">
        <v>0</v>
      </c>
      <c r="H88" s="814">
        <v>0</v>
      </c>
      <c r="I88" s="814">
        <v>0</v>
      </c>
      <c r="J88" s="818">
        <v>188.958</v>
      </c>
      <c r="K88" s="814">
        <v>9341.5400000000009</v>
      </c>
      <c r="L88" s="817">
        <v>85</v>
      </c>
      <c r="M88" s="469"/>
      <c r="N88" s="469"/>
      <c r="O88" s="471"/>
      <c r="T88" s="490"/>
    </row>
    <row r="89" spans="1:20" ht="12.75" customHeight="1">
      <c r="A89" s="478">
        <v>3061</v>
      </c>
      <c r="B89" s="813" t="s">
        <v>821</v>
      </c>
      <c r="C89" s="814">
        <f t="shared" si="11"/>
        <v>424</v>
      </c>
      <c r="D89" s="814">
        <v>0</v>
      </c>
      <c r="E89" s="814">
        <v>0</v>
      </c>
      <c r="F89" s="814">
        <v>0</v>
      </c>
      <c r="G89" s="814">
        <v>0</v>
      </c>
      <c r="H89" s="814">
        <v>0</v>
      </c>
      <c r="I89" s="814">
        <v>0</v>
      </c>
      <c r="J89" s="818">
        <v>0</v>
      </c>
      <c r="K89" s="814">
        <v>424</v>
      </c>
      <c r="L89" s="817">
        <v>100</v>
      </c>
      <c r="M89" s="469"/>
      <c r="N89" s="469"/>
      <c r="O89" s="471"/>
      <c r="T89" s="490"/>
    </row>
    <row r="90" spans="1:20" ht="24" customHeight="1">
      <c r="A90" s="478"/>
      <c r="B90" s="813" t="s">
        <v>822</v>
      </c>
      <c r="C90" s="814">
        <f t="shared" si="11"/>
        <v>8311.4600000000009</v>
      </c>
      <c r="D90" s="814">
        <v>0</v>
      </c>
      <c r="E90" s="814">
        <v>0</v>
      </c>
      <c r="F90" s="814">
        <v>0</v>
      </c>
      <c r="G90" s="814">
        <v>91.16</v>
      </c>
      <c r="H90" s="814">
        <v>95.28</v>
      </c>
      <c r="I90" s="814">
        <v>886.88</v>
      </c>
      <c r="J90" s="818">
        <v>7238.14</v>
      </c>
      <c r="K90" s="814">
        <v>0</v>
      </c>
      <c r="L90" s="817">
        <v>85</v>
      </c>
      <c r="M90" s="469"/>
      <c r="N90" s="469"/>
      <c r="O90" s="471"/>
      <c r="T90" s="490"/>
    </row>
    <row r="91" spans="1:20" ht="24" customHeight="1">
      <c r="A91" s="478">
        <v>2509</v>
      </c>
      <c r="B91" s="813" t="s">
        <v>823</v>
      </c>
      <c r="C91" s="814">
        <f t="shared" si="11"/>
        <v>8825.84231</v>
      </c>
      <c r="D91" s="814">
        <v>0</v>
      </c>
      <c r="E91" s="814">
        <v>0</v>
      </c>
      <c r="F91" s="814">
        <v>0</v>
      </c>
      <c r="G91" s="814">
        <v>114.22</v>
      </c>
      <c r="H91" s="814">
        <v>78.605000000000004</v>
      </c>
      <c r="I91" s="814">
        <v>77.8</v>
      </c>
      <c r="J91" s="818">
        <v>6041.46731</v>
      </c>
      <c r="K91" s="814">
        <v>2513.75</v>
      </c>
      <c r="L91" s="817">
        <v>85</v>
      </c>
      <c r="M91" s="469"/>
      <c r="N91" s="469"/>
      <c r="O91" s="471"/>
      <c r="T91" s="490"/>
    </row>
    <row r="92" spans="1:20" ht="24" customHeight="1">
      <c r="A92" s="478"/>
      <c r="B92" s="813" t="s">
        <v>824</v>
      </c>
      <c r="C92" s="814">
        <f t="shared" si="11"/>
        <v>124896.44</v>
      </c>
      <c r="D92" s="814">
        <v>0</v>
      </c>
      <c r="E92" s="814">
        <v>9002.1</v>
      </c>
      <c r="F92" s="814">
        <v>1.18</v>
      </c>
      <c r="G92" s="814">
        <v>532.07000000000005</v>
      </c>
      <c r="H92" s="814">
        <v>54166.46</v>
      </c>
      <c r="I92" s="814">
        <v>56988.7</v>
      </c>
      <c r="J92" s="818">
        <v>4205.93</v>
      </c>
      <c r="K92" s="814">
        <v>0</v>
      </c>
      <c r="L92" s="817" t="s">
        <v>3956</v>
      </c>
      <c r="M92" s="469"/>
      <c r="N92" s="469"/>
      <c r="O92" s="471"/>
      <c r="T92" s="490"/>
    </row>
    <row r="93" spans="1:20" ht="24" customHeight="1">
      <c r="A93" s="478">
        <v>2929</v>
      </c>
      <c r="B93" s="813" t="s">
        <v>825</v>
      </c>
      <c r="C93" s="814">
        <f t="shared" si="11"/>
        <v>36052.521999999997</v>
      </c>
      <c r="D93" s="814">
        <v>0</v>
      </c>
      <c r="E93" s="814">
        <v>0</v>
      </c>
      <c r="F93" s="814">
        <v>0</v>
      </c>
      <c r="G93" s="814">
        <v>0</v>
      </c>
      <c r="H93" s="814">
        <v>0</v>
      </c>
      <c r="I93" s="814">
        <v>2046.7360000000003</v>
      </c>
      <c r="J93" s="818">
        <v>9005.7859999999982</v>
      </c>
      <c r="K93" s="814">
        <v>25000</v>
      </c>
      <c r="L93" s="817">
        <v>90</v>
      </c>
      <c r="M93" s="469"/>
      <c r="N93" s="469"/>
      <c r="O93" s="471"/>
      <c r="T93" s="490"/>
    </row>
    <row r="94" spans="1:20" ht="12.75" customHeight="1">
      <c r="A94" s="478">
        <v>3058</v>
      </c>
      <c r="B94" s="813" t="s">
        <v>826</v>
      </c>
      <c r="C94" s="814">
        <f t="shared" si="11"/>
        <v>547.28361999999993</v>
      </c>
      <c r="D94" s="814">
        <v>0</v>
      </c>
      <c r="E94" s="814">
        <v>0</v>
      </c>
      <c r="F94" s="814">
        <v>0</v>
      </c>
      <c r="G94" s="814">
        <v>0</v>
      </c>
      <c r="H94" s="814">
        <v>0</v>
      </c>
      <c r="I94" s="814">
        <v>0.32</v>
      </c>
      <c r="J94" s="818">
        <v>272.93362000000002</v>
      </c>
      <c r="K94" s="814">
        <v>274.02999999999997</v>
      </c>
      <c r="L94" s="817">
        <v>100</v>
      </c>
      <c r="M94" s="469"/>
      <c r="N94" s="469"/>
      <c r="O94" s="471"/>
      <c r="T94" s="490"/>
    </row>
    <row r="95" spans="1:20" ht="12.75" customHeight="1">
      <c r="A95" s="478">
        <v>3059</v>
      </c>
      <c r="B95" s="813" t="s">
        <v>827</v>
      </c>
      <c r="C95" s="814">
        <f t="shared" si="11"/>
        <v>790.21939999999995</v>
      </c>
      <c r="D95" s="814">
        <v>0</v>
      </c>
      <c r="E95" s="814">
        <v>0</v>
      </c>
      <c r="F95" s="814">
        <v>0</v>
      </c>
      <c r="G95" s="814">
        <v>0</v>
      </c>
      <c r="H95" s="814">
        <v>0</v>
      </c>
      <c r="I95" s="814">
        <v>53.122459999999997</v>
      </c>
      <c r="J95" s="818">
        <v>213.18694000000002</v>
      </c>
      <c r="K95" s="814">
        <v>523.91</v>
      </c>
      <c r="L95" s="817">
        <v>100</v>
      </c>
      <c r="M95" s="469"/>
      <c r="N95" s="469"/>
      <c r="O95" s="471"/>
      <c r="T95" s="490"/>
    </row>
    <row r="96" spans="1:20" ht="24" customHeight="1">
      <c r="A96" s="483">
        <v>2857</v>
      </c>
      <c r="B96" s="813" t="s">
        <v>828</v>
      </c>
      <c r="C96" s="814">
        <f t="shared" si="11"/>
        <v>126834.80355</v>
      </c>
      <c r="D96" s="814">
        <v>0</v>
      </c>
      <c r="E96" s="814">
        <v>0</v>
      </c>
      <c r="F96" s="814">
        <v>0</v>
      </c>
      <c r="G96" s="814">
        <v>0</v>
      </c>
      <c r="H96" s="814">
        <v>22184.182000000001</v>
      </c>
      <c r="I96" s="814">
        <v>39326.890299999992</v>
      </c>
      <c r="J96" s="818">
        <v>39615.511250000003</v>
      </c>
      <c r="K96" s="814">
        <v>25708.22</v>
      </c>
      <c r="L96" s="817">
        <v>100</v>
      </c>
      <c r="M96" s="469"/>
      <c r="N96" s="469"/>
      <c r="O96" s="471"/>
      <c r="T96" s="490"/>
    </row>
    <row r="97" spans="1:20">
      <c r="A97" s="483">
        <v>2838</v>
      </c>
      <c r="B97" s="813" t="s">
        <v>829</v>
      </c>
      <c r="C97" s="814">
        <f t="shared" si="11"/>
        <v>205627.37412000002</v>
      </c>
      <c r="D97" s="814">
        <v>7677.9040099999993</v>
      </c>
      <c r="E97" s="814">
        <v>36840.410000000003</v>
      </c>
      <c r="F97" s="814">
        <v>42449.59</v>
      </c>
      <c r="G97" s="814">
        <v>68817.440000000002</v>
      </c>
      <c r="H97" s="814">
        <v>38116.895220000006</v>
      </c>
      <c r="I97" s="814">
        <v>10549.064890000001</v>
      </c>
      <c r="J97" s="818">
        <v>9.6199999999999992</v>
      </c>
      <c r="K97" s="814">
        <v>1166.45</v>
      </c>
      <c r="L97" s="817">
        <v>100</v>
      </c>
      <c r="M97" s="469"/>
      <c r="N97" s="469"/>
      <c r="O97" s="471"/>
      <c r="T97" s="490"/>
    </row>
    <row r="98" spans="1:20">
      <c r="A98" s="483">
        <v>2851</v>
      </c>
      <c r="B98" s="813" t="s">
        <v>830</v>
      </c>
      <c r="C98" s="814">
        <f t="shared" si="11"/>
        <v>438306.80317000009</v>
      </c>
      <c r="D98" s="814">
        <v>0</v>
      </c>
      <c r="E98" s="814">
        <v>0</v>
      </c>
      <c r="F98" s="814">
        <v>32861.279999999999</v>
      </c>
      <c r="G98" s="814">
        <v>75076.47</v>
      </c>
      <c r="H98" s="814">
        <v>100053.21</v>
      </c>
      <c r="I98" s="814">
        <v>111890.13704000003</v>
      </c>
      <c r="J98" s="818">
        <v>76848.856130000058</v>
      </c>
      <c r="K98" s="814">
        <v>41576.85</v>
      </c>
      <c r="L98" s="817">
        <v>100</v>
      </c>
      <c r="M98" s="469"/>
      <c r="N98" s="469"/>
      <c r="O98" s="471"/>
      <c r="T98" s="490"/>
    </row>
    <row r="99" spans="1:20" ht="24" customHeight="1">
      <c r="A99" s="483">
        <v>2856</v>
      </c>
      <c r="B99" s="813" t="s">
        <v>831</v>
      </c>
      <c r="C99" s="814">
        <f t="shared" si="11"/>
        <v>101042.64917999999</v>
      </c>
      <c r="D99" s="814">
        <v>0</v>
      </c>
      <c r="E99" s="814">
        <v>0</v>
      </c>
      <c r="F99" s="814">
        <v>0</v>
      </c>
      <c r="G99" s="814">
        <v>0</v>
      </c>
      <c r="H99" s="814">
        <v>23811.954409999998</v>
      </c>
      <c r="I99" s="814">
        <v>29394.209169999998</v>
      </c>
      <c r="J99" s="818">
        <v>34070.905599999991</v>
      </c>
      <c r="K99" s="814">
        <v>13765.58</v>
      </c>
      <c r="L99" s="817">
        <v>100</v>
      </c>
      <c r="M99" s="469"/>
      <c r="N99" s="469"/>
      <c r="O99" s="471"/>
      <c r="T99" s="490"/>
    </row>
    <row r="100" spans="1:20">
      <c r="A100" s="483">
        <v>2836</v>
      </c>
      <c r="B100" s="813" t="s">
        <v>832</v>
      </c>
      <c r="C100" s="814">
        <f t="shared" si="11"/>
        <v>488343.08408000006</v>
      </c>
      <c r="D100" s="814">
        <v>26695.279999999999</v>
      </c>
      <c r="E100" s="814">
        <v>95020.26</v>
      </c>
      <c r="F100" s="814">
        <v>130457.38</v>
      </c>
      <c r="G100" s="814">
        <v>150782.89000000001</v>
      </c>
      <c r="H100" s="814">
        <v>67533.168030000044</v>
      </c>
      <c r="I100" s="814">
        <v>16751.992050000004</v>
      </c>
      <c r="J100" s="818">
        <v>5.6739999999999995</v>
      </c>
      <c r="K100" s="814">
        <v>1096.44</v>
      </c>
      <c r="L100" s="817">
        <v>100</v>
      </c>
      <c r="M100" s="469"/>
      <c r="N100" s="469"/>
      <c r="O100" s="471"/>
      <c r="T100" s="490"/>
    </row>
    <row r="101" spans="1:20">
      <c r="A101" s="483">
        <v>2855</v>
      </c>
      <c r="B101" s="813" t="s">
        <v>833</v>
      </c>
      <c r="C101" s="814">
        <f t="shared" si="11"/>
        <v>318580.52598999988</v>
      </c>
      <c r="D101" s="814">
        <v>0</v>
      </c>
      <c r="E101" s="814">
        <v>0</v>
      </c>
      <c r="F101" s="814">
        <v>0</v>
      </c>
      <c r="G101" s="814">
        <v>0</v>
      </c>
      <c r="H101" s="814">
        <v>83731.648019999964</v>
      </c>
      <c r="I101" s="814">
        <v>107588.20930999995</v>
      </c>
      <c r="J101" s="818">
        <v>84165.178660000005</v>
      </c>
      <c r="K101" s="814">
        <v>43095.49</v>
      </c>
      <c r="L101" s="817">
        <v>100</v>
      </c>
      <c r="M101" s="469"/>
      <c r="N101" s="469"/>
      <c r="O101" s="471"/>
      <c r="T101" s="490"/>
    </row>
    <row r="102" spans="1:20" ht="24" customHeight="1">
      <c r="A102" s="478">
        <v>3002</v>
      </c>
      <c r="B102" s="813" t="s">
        <v>834</v>
      </c>
      <c r="C102" s="814">
        <f t="shared" si="11"/>
        <v>4768.39257</v>
      </c>
      <c r="D102" s="814">
        <v>0</v>
      </c>
      <c r="E102" s="814">
        <v>0</v>
      </c>
      <c r="F102" s="814">
        <v>0</v>
      </c>
      <c r="G102" s="814">
        <v>0</v>
      </c>
      <c r="H102" s="814">
        <v>0</v>
      </c>
      <c r="I102" s="814">
        <v>0</v>
      </c>
      <c r="J102" s="818">
        <v>3656.1125699999998</v>
      </c>
      <c r="K102" s="814">
        <v>1112.28</v>
      </c>
      <c r="L102" s="817">
        <v>90</v>
      </c>
      <c r="M102" s="469"/>
      <c r="N102" s="469"/>
      <c r="O102" s="471"/>
      <c r="T102" s="490"/>
    </row>
    <row r="103" spans="1:20" ht="12.75" customHeight="1">
      <c r="A103" s="478"/>
      <c r="B103" s="813" t="s">
        <v>835</v>
      </c>
      <c r="C103" s="814">
        <f t="shared" si="11"/>
        <v>584.8599999999999</v>
      </c>
      <c r="D103" s="814">
        <v>0</v>
      </c>
      <c r="E103" s="814">
        <v>0</v>
      </c>
      <c r="F103" s="814">
        <v>0</v>
      </c>
      <c r="G103" s="814">
        <v>0</v>
      </c>
      <c r="H103" s="814">
        <v>146.94999999999999</v>
      </c>
      <c r="I103" s="814">
        <v>147.72999999999999</v>
      </c>
      <c r="J103" s="818">
        <v>290.18</v>
      </c>
      <c r="K103" s="814">
        <v>0</v>
      </c>
      <c r="L103" s="817">
        <v>100</v>
      </c>
      <c r="M103" s="469"/>
      <c r="N103" s="469"/>
      <c r="O103" s="471"/>
      <c r="T103" s="490"/>
    </row>
    <row r="104" spans="1:20" ht="24" customHeight="1">
      <c r="A104" s="478"/>
      <c r="B104" s="813" t="s">
        <v>836</v>
      </c>
      <c r="C104" s="814">
        <f t="shared" si="11"/>
        <v>716.63000000000011</v>
      </c>
      <c r="D104" s="814">
        <v>0</v>
      </c>
      <c r="E104" s="814">
        <v>0</v>
      </c>
      <c r="F104" s="814">
        <v>0</v>
      </c>
      <c r="G104" s="814">
        <v>0</v>
      </c>
      <c r="H104" s="814">
        <v>111.11</v>
      </c>
      <c r="I104" s="814">
        <v>229.86</v>
      </c>
      <c r="J104" s="818">
        <v>375.66</v>
      </c>
      <c r="K104" s="814">
        <v>0</v>
      </c>
      <c r="L104" s="817">
        <v>100</v>
      </c>
      <c r="M104" s="469"/>
      <c r="N104" s="469"/>
      <c r="O104" s="471"/>
      <c r="T104" s="490"/>
    </row>
    <row r="105" spans="1:20" ht="12.75" customHeight="1">
      <c r="A105" s="478">
        <v>2710</v>
      </c>
      <c r="B105" s="813" t="s">
        <v>837</v>
      </c>
      <c r="C105" s="814">
        <f t="shared" si="11"/>
        <v>9999.9969999999994</v>
      </c>
      <c r="D105" s="814">
        <v>0</v>
      </c>
      <c r="E105" s="814">
        <v>0</v>
      </c>
      <c r="F105" s="814">
        <v>0</v>
      </c>
      <c r="G105" s="814">
        <v>0</v>
      </c>
      <c r="H105" s="814">
        <v>0</v>
      </c>
      <c r="I105" s="814">
        <v>0</v>
      </c>
      <c r="J105" s="818">
        <v>157.65700000000001</v>
      </c>
      <c r="K105" s="814">
        <v>9842.34</v>
      </c>
      <c r="L105" s="817">
        <v>85</v>
      </c>
      <c r="M105" s="469"/>
      <c r="N105" s="469"/>
      <c r="O105" s="471"/>
      <c r="T105" s="490"/>
    </row>
    <row r="106" spans="1:20" ht="12.75" customHeight="1">
      <c r="A106" s="484">
        <v>2847</v>
      </c>
      <c r="B106" s="813" t="s">
        <v>838</v>
      </c>
      <c r="C106" s="814">
        <f t="shared" si="11"/>
        <v>2077.43361</v>
      </c>
      <c r="D106" s="814">
        <v>0</v>
      </c>
      <c r="E106" s="814">
        <v>0</v>
      </c>
      <c r="F106" s="814">
        <v>0</v>
      </c>
      <c r="G106" s="814">
        <v>0</v>
      </c>
      <c r="H106" s="814">
        <v>0</v>
      </c>
      <c r="I106" s="814">
        <v>0</v>
      </c>
      <c r="J106" s="818">
        <v>1171.68361</v>
      </c>
      <c r="K106" s="814">
        <v>905.75</v>
      </c>
      <c r="L106" s="817">
        <v>100</v>
      </c>
      <c r="M106" s="469"/>
      <c r="N106" s="469"/>
      <c r="O106" s="471"/>
      <c r="T106" s="490"/>
    </row>
    <row r="107" spans="1:20" ht="12.75" customHeight="1">
      <c r="A107" s="478"/>
      <c r="B107" s="813" t="s">
        <v>839</v>
      </c>
      <c r="C107" s="814">
        <f t="shared" si="11"/>
        <v>8383.15</v>
      </c>
      <c r="D107" s="814">
        <v>0</v>
      </c>
      <c r="E107" s="814">
        <v>0</v>
      </c>
      <c r="F107" s="814">
        <v>0</v>
      </c>
      <c r="G107" s="814">
        <v>0</v>
      </c>
      <c r="H107" s="814">
        <v>233.62</v>
      </c>
      <c r="I107" s="814">
        <v>315.87</v>
      </c>
      <c r="J107" s="818">
        <v>7833.66</v>
      </c>
      <c r="K107" s="814">
        <v>0</v>
      </c>
      <c r="L107" s="817">
        <v>85</v>
      </c>
      <c r="M107" s="469"/>
      <c r="N107" s="469"/>
      <c r="O107" s="471"/>
      <c r="T107" s="490"/>
    </row>
    <row r="108" spans="1:20">
      <c r="A108" s="478">
        <v>2715</v>
      </c>
      <c r="B108" s="813" t="s">
        <v>840</v>
      </c>
      <c r="C108" s="814">
        <f t="shared" si="11"/>
        <v>7036.6036000000031</v>
      </c>
      <c r="D108" s="814">
        <v>0</v>
      </c>
      <c r="E108" s="814">
        <v>0</v>
      </c>
      <c r="F108" s="814">
        <v>0</v>
      </c>
      <c r="G108" s="814">
        <v>0</v>
      </c>
      <c r="H108" s="814">
        <v>0</v>
      </c>
      <c r="I108" s="814">
        <v>111.02</v>
      </c>
      <c r="J108" s="818">
        <v>6596.1536000000024</v>
      </c>
      <c r="K108" s="814">
        <v>329.43</v>
      </c>
      <c r="L108" s="817">
        <v>85</v>
      </c>
      <c r="M108" s="469"/>
      <c r="N108" s="469"/>
      <c r="O108" s="471"/>
      <c r="T108" s="490"/>
    </row>
    <row r="109" spans="1:20" ht="24" customHeight="1">
      <c r="A109" s="478">
        <v>2533</v>
      </c>
      <c r="B109" s="813" t="s">
        <v>841</v>
      </c>
      <c r="C109" s="814">
        <f t="shared" si="11"/>
        <v>9799.9950000000008</v>
      </c>
      <c r="D109" s="814">
        <v>0</v>
      </c>
      <c r="E109" s="814">
        <v>0</v>
      </c>
      <c r="F109" s="814">
        <v>0</v>
      </c>
      <c r="G109" s="814">
        <v>0</v>
      </c>
      <c r="H109" s="814">
        <v>0</v>
      </c>
      <c r="I109" s="814">
        <v>0</v>
      </c>
      <c r="J109" s="818">
        <v>190.54499999999999</v>
      </c>
      <c r="K109" s="814">
        <v>9609.4500000000007</v>
      </c>
      <c r="L109" s="817">
        <v>85</v>
      </c>
      <c r="M109" s="469"/>
      <c r="N109" s="469"/>
      <c r="O109" s="471"/>
      <c r="T109" s="490"/>
    </row>
    <row r="110" spans="1:20" ht="12.75" customHeight="1">
      <c r="A110" s="478"/>
      <c r="B110" s="813" t="s">
        <v>842</v>
      </c>
      <c r="C110" s="814">
        <f t="shared" si="11"/>
        <v>18389.82</v>
      </c>
      <c r="D110" s="814">
        <v>0</v>
      </c>
      <c r="E110" s="814">
        <v>0</v>
      </c>
      <c r="F110" s="814">
        <v>0</v>
      </c>
      <c r="G110" s="814">
        <v>0</v>
      </c>
      <c r="H110" s="814">
        <v>286.36</v>
      </c>
      <c r="I110" s="814">
        <v>225.8</v>
      </c>
      <c r="J110" s="818">
        <v>17877.66</v>
      </c>
      <c r="K110" s="814">
        <v>0</v>
      </c>
      <c r="L110" s="817">
        <v>85</v>
      </c>
      <c r="M110" s="469"/>
      <c r="N110" s="469"/>
      <c r="O110" s="471"/>
      <c r="T110" s="490"/>
    </row>
    <row r="111" spans="1:20" ht="12.75" customHeight="1">
      <c r="A111" s="478">
        <v>2716</v>
      </c>
      <c r="B111" s="813" t="s">
        <v>843</v>
      </c>
      <c r="C111" s="814">
        <f t="shared" si="11"/>
        <v>9185.0830000000005</v>
      </c>
      <c r="D111" s="814">
        <v>0</v>
      </c>
      <c r="E111" s="814">
        <v>0</v>
      </c>
      <c r="F111" s="814">
        <v>0</v>
      </c>
      <c r="G111" s="814">
        <v>0</v>
      </c>
      <c r="H111" s="814">
        <v>0</v>
      </c>
      <c r="I111" s="814">
        <v>22.41</v>
      </c>
      <c r="J111" s="818">
        <v>133.76300000000001</v>
      </c>
      <c r="K111" s="814">
        <v>9028.91</v>
      </c>
      <c r="L111" s="817">
        <v>85</v>
      </c>
      <c r="M111" s="469"/>
      <c r="N111" s="469"/>
      <c r="O111" s="471"/>
      <c r="T111" s="490"/>
    </row>
    <row r="112" spans="1:20" ht="12.75" customHeight="1">
      <c r="A112" s="478">
        <v>2712</v>
      </c>
      <c r="B112" s="813" t="s">
        <v>844</v>
      </c>
      <c r="C112" s="814">
        <f t="shared" si="11"/>
        <v>19007.748359999998</v>
      </c>
      <c r="D112" s="814">
        <v>0</v>
      </c>
      <c r="E112" s="814">
        <v>0</v>
      </c>
      <c r="F112" s="814">
        <v>0</v>
      </c>
      <c r="G112" s="814">
        <v>0</v>
      </c>
      <c r="H112" s="814">
        <v>156.78199999999998</v>
      </c>
      <c r="I112" s="814">
        <v>368.18337000000002</v>
      </c>
      <c r="J112" s="818">
        <v>8546.3929900000003</v>
      </c>
      <c r="K112" s="814">
        <v>9936.39</v>
      </c>
      <c r="L112" s="817">
        <v>85</v>
      </c>
      <c r="M112" s="469"/>
      <c r="N112" s="469"/>
      <c r="O112" s="471"/>
      <c r="T112" s="490"/>
    </row>
    <row r="113" spans="1:20" ht="24" customHeight="1">
      <c r="A113" s="478">
        <v>2513</v>
      </c>
      <c r="B113" s="813" t="s">
        <v>845</v>
      </c>
      <c r="C113" s="814">
        <f t="shared" si="11"/>
        <v>54306.060420000002</v>
      </c>
      <c r="D113" s="814">
        <v>0</v>
      </c>
      <c r="E113" s="814">
        <v>121.91</v>
      </c>
      <c r="F113" s="814">
        <v>31.55</v>
      </c>
      <c r="G113" s="814">
        <v>294.45999999999998</v>
      </c>
      <c r="H113" s="814">
        <v>10.074</v>
      </c>
      <c r="I113" s="814">
        <v>4912.4399999999996</v>
      </c>
      <c r="J113" s="818">
        <v>4087.1564200000003</v>
      </c>
      <c r="K113" s="814">
        <v>44848.47</v>
      </c>
      <c r="L113" s="817">
        <v>85</v>
      </c>
      <c r="M113" s="469"/>
      <c r="N113" s="469"/>
      <c r="O113" s="471"/>
      <c r="T113" s="490"/>
    </row>
    <row r="114" spans="1:20" ht="24" customHeight="1">
      <c r="A114" s="478">
        <v>2517</v>
      </c>
      <c r="B114" s="813" t="s">
        <v>846</v>
      </c>
      <c r="C114" s="814">
        <f t="shared" si="11"/>
        <v>47937.127140000004</v>
      </c>
      <c r="D114" s="814">
        <v>0</v>
      </c>
      <c r="E114" s="814">
        <v>0</v>
      </c>
      <c r="F114" s="814">
        <v>85.64</v>
      </c>
      <c r="G114" s="814">
        <v>843.86</v>
      </c>
      <c r="H114" s="814">
        <v>24.907999999999998</v>
      </c>
      <c r="I114" s="814">
        <v>10684.8</v>
      </c>
      <c r="J114" s="818">
        <v>2805.7591400000001</v>
      </c>
      <c r="K114" s="814">
        <v>33492.160000000003</v>
      </c>
      <c r="L114" s="817">
        <v>85</v>
      </c>
      <c r="M114" s="469"/>
      <c r="N114" s="469"/>
      <c r="O114" s="471"/>
      <c r="T114" s="490"/>
    </row>
    <row r="115" spans="1:20" ht="24" customHeight="1">
      <c r="A115" s="478">
        <v>2518</v>
      </c>
      <c r="B115" s="813" t="s">
        <v>847</v>
      </c>
      <c r="C115" s="814">
        <f t="shared" si="11"/>
        <v>65785.186799999996</v>
      </c>
      <c r="D115" s="814">
        <v>0</v>
      </c>
      <c r="E115" s="814">
        <v>0</v>
      </c>
      <c r="F115" s="814">
        <v>0</v>
      </c>
      <c r="G115" s="814">
        <v>0</v>
      </c>
      <c r="H115" s="814">
        <v>326.79000000000002</v>
      </c>
      <c r="I115" s="814">
        <v>850.77</v>
      </c>
      <c r="J115" s="818">
        <v>4622.2267999999995</v>
      </c>
      <c r="K115" s="814">
        <v>59985.4</v>
      </c>
      <c r="L115" s="817">
        <v>85</v>
      </c>
      <c r="M115" s="469"/>
      <c r="N115" s="469"/>
      <c r="O115" s="471"/>
      <c r="T115" s="490"/>
    </row>
    <row r="116" spans="1:20" ht="24" customHeight="1">
      <c r="A116" s="478"/>
      <c r="B116" s="813" t="s">
        <v>848</v>
      </c>
      <c r="C116" s="814">
        <f t="shared" si="11"/>
        <v>5604.8899999999994</v>
      </c>
      <c r="D116" s="814">
        <v>0</v>
      </c>
      <c r="E116" s="814">
        <v>47.6</v>
      </c>
      <c r="F116" s="814">
        <v>53.64</v>
      </c>
      <c r="G116" s="814">
        <v>155</v>
      </c>
      <c r="H116" s="814">
        <v>51.28</v>
      </c>
      <c r="I116" s="814">
        <v>1165.3800000000001</v>
      </c>
      <c r="J116" s="818">
        <v>4131.99</v>
      </c>
      <c r="K116" s="814">
        <v>0</v>
      </c>
      <c r="L116" s="817">
        <v>85</v>
      </c>
      <c r="M116" s="469"/>
      <c r="N116" s="469"/>
      <c r="O116" s="471"/>
      <c r="T116" s="490"/>
    </row>
    <row r="117" spans="1:20" ht="24" customHeight="1">
      <c r="A117" s="478"/>
      <c r="B117" s="813" t="s">
        <v>849</v>
      </c>
      <c r="C117" s="814">
        <f t="shared" si="11"/>
        <v>5115.2</v>
      </c>
      <c r="D117" s="814">
        <v>0</v>
      </c>
      <c r="E117" s="814">
        <v>0</v>
      </c>
      <c r="F117" s="814">
        <v>184.04</v>
      </c>
      <c r="G117" s="814">
        <v>117.91</v>
      </c>
      <c r="H117" s="814">
        <v>42.55</v>
      </c>
      <c r="I117" s="814">
        <v>3017.73</v>
      </c>
      <c r="J117" s="818">
        <v>1752.97</v>
      </c>
      <c r="K117" s="814">
        <v>0</v>
      </c>
      <c r="L117" s="817">
        <v>85</v>
      </c>
      <c r="M117" s="469"/>
      <c r="N117" s="469"/>
      <c r="O117" s="471"/>
      <c r="T117" s="490"/>
    </row>
    <row r="118" spans="1:20">
      <c r="A118" s="478"/>
      <c r="B118" s="813" t="s">
        <v>850</v>
      </c>
      <c r="C118" s="814">
        <f t="shared" si="11"/>
        <v>8753.89</v>
      </c>
      <c r="D118" s="814">
        <v>0</v>
      </c>
      <c r="E118" s="814">
        <v>0</v>
      </c>
      <c r="F118" s="814">
        <v>0</v>
      </c>
      <c r="G118" s="814">
        <v>190.17</v>
      </c>
      <c r="H118" s="814">
        <v>56.89</v>
      </c>
      <c r="I118" s="814">
        <v>1503.58</v>
      </c>
      <c r="J118" s="818">
        <v>7003.25</v>
      </c>
      <c r="K118" s="814">
        <v>0</v>
      </c>
      <c r="L118" s="817">
        <v>85</v>
      </c>
      <c r="M118" s="469"/>
      <c r="N118" s="469"/>
      <c r="O118" s="471"/>
      <c r="T118" s="490"/>
    </row>
    <row r="119" spans="1:20">
      <c r="A119" s="478">
        <v>3060</v>
      </c>
      <c r="B119" s="813" t="s">
        <v>851</v>
      </c>
      <c r="C119" s="814">
        <f t="shared" si="11"/>
        <v>1497.32942</v>
      </c>
      <c r="D119" s="814">
        <v>0</v>
      </c>
      <c r="E119" s="814">
        <v>0</v>
      </c>
      <c r="F119" s="814">
        <v>0</v>
      </c>
      <c r="G119" s="814">
        <v>0</v>
      </c>
      <c r="H119" s="814">
        <v>0</v>
      </c>
      <c r="I119" s="814">
        <v>0</v>
      </c>
      <c r="J119" s="818">
        <v>737.97941999999989</v>
      </c>
      <c r="K119" s="814">
        <v>759.35</v>
      </c>
      <c r="L119" s="817">
        <v>75</v>
      </c>
      <c r="M119" s="469"/>
      <c r="N119" s="469"/>
      <c r="O119" s="471"/>
      <c r="T119" s="490"/>
    </row>
    <row r="120" spans="1:20">
      <c r="A120" s="478">
        <v>2750</v>
      </c>
      <c r="B120" s="813" t="s">
        <v>852</v>
      </c>
      <c r="C120" s="814">
        <f t="shared" ref="C120:C151" si="12">SUM(D120:K120)</f>
        <v>20705.15897</v>
      </c>
      <c r="D120" s="814">
        <v>0</v>
      </c>
      <c r="E120" s="814">
        <v>0</v>
      </c>
      <c r="F120" s="814">
        <v>0</v>
      </c>
      <c r="G120" s="814">
        <v>0</v>
      </c>
      <c r="H120" s="814">
        <v>139.54399999999998</v>
      </c>
      <c r="I120" s="814">
        <v>122.45189000000002</v>
      </c>
      <c r="J120" s="818">
        <v>4051.0730800000001</v>
      </c>
      <c r="K120" s="814">
        <v>16392.09</v>
      </c>
      <c r="L120" s="817">
        <v>85</v>
      </c>
      <c r="M120" s="469"/>
      <c r="N120" s="469"/>
      <c r="O120" s="471"/>
      <c r="T120" s="490"/>
    </row>
    <row r="121" spans="1:20" ht="24" customHeight="1">
      <c r="A121" s="484">
        <v>2863</v>
      </c>
      <c r="B121" s="813" t="s">
        <v>853</v>
      </c>
      <c r="C121" s="814">
        <f t="shared" si="12"/>
        <v>232860.25072000001</v>
      </c>
      <c r="D121" s="814">
        <v>0</v>
      </c>
      <c r="E121" s="814">
        <v>0</v>
      </c>
      <c r="F121" s="814">
        <v>0</v>
      </c>
      <c r="G121" s="814">
        <v>0</v>
      </c>
      <c r="H121" s="814">
        <v>0</v>
      </c>
      <c r="I121" s="814">
        <v>27126.91476</v>
      </c>
      <c r="J121" s="818">
        <v>135464.34596000001</v>
      </c>
      <c r="K121" s="814">
        <v>70268.990000000005</v>
      </c>
      <c r="L121" s="817">
        <v>100</v>
      </c>
      <c r="M121" s="469"/>
      <c r="N121" s="469"/>
      <c r="O121" s="471"/>
      <c r="T121" s="490"/>
    </row>
    <row r="122" spans="1:20">
      <c r="A122" s="478">
        <v>2748</v>
      </c>
      <c r="B122" s="813" t="s">
        <v>854</v>
      </c>
      <c r="C122" s="814">
        <f t="shared" si="12"/>
        <v>10378.959559999999</v>
      </c>
      <c r="D122" s="814">
        <v>0</v>
      </c>
      <c r="E122" s="814">
        <v>0</v>
      </c>
      <c r="F122" s="814">
        <v>0</v>
      </c>
      <c r="G122" s="814">
        <v>103.17</v>
      </c>
      <c r="H122" s="814">
        <v>106.824</v>
      </c>
      <c r="I122" s="814">
        <v>2366.1465900000003</v>
      </c>
      <c r="J122" s="818">
        <v>266.90897000000001</v>
      </c>
      <c r="K122" s="814">
        <v>7535.91</v>
      </c>
      <c r="L122" s="817">
        <v>85</v>
      </c>
      <c r="M122" s="469"/>
      <c r="N122" s="469"/>
      <c r="O122" s="471"/>
      <c r="T122" s="490"/>
    </row>
    <row r="123" spans="1:20">
      <c r="A123" s="478">
        <v>2717</v>
      </c>
      <c r="B123" s="813" t="s">
        <v>855</v>
      </c>
      <c r="C123" s="814">
        <f t="shared" si="12"/>
        <v>39999.101999999999</v>
      </c>
      <c r="D123" s="814">
        <v>0</v>
      </c>
      <c r="E123" s="814">
        <v>0</v>
      </c>
      <c r="F123" s="814">
        <v>0</v>
      </c>
      <c r="G123" s="814">
        <v>0</v>
      </c>
      <c r="H123" s="814">
        <v>0</v>
      </c>
      <c r="I123" s="814">
        <v>19.11</v>
      </c>
      <c r="J123" s="818">
        <v>194.55200000000002</v>
      </c>
      <c r="K123" s="814">
        <v>39785.440000000002</v>
      </c>
      <c r="L123" s="817">
        <v>85</v>
      </c>
      <c r="M123" s="469"/>
      <c r="N123" s="469"/>
      <c r="O123" s="471"/>
      <c r="T123" s="490"/>
    </row>
    <row r="124" spans="1:20" ht="24" customHeight="1">
      <c r="A124" s="478"/>
      <c r="B124" s="813" t="s">
        <v>856</v>
      </c>
      <c r="C124" s="814">
        <f t="shared" si="12"/>
        <v>1002.4399999999999</v>
      </c>
      <c r="D124" s="814">
        <v>0</v>
      </c>
      <c r="E124" s="814">
        <v>0</v>
      </c>
      <c r="F124" s="814">
        <v>0</v>
      </c>
      <c r="G124" s="814">
        <v>0</v>
      </c>
      <c r="H124" s="814">
        <v>0</v>
      </c>
      <c r="I124" s="814">
        <v>38.67</v>
      </c>
      <c r="J124" s="818">
        <v>963.77</v>
      </c>
      <c r="K124" s="814">
        <v>0</v>
      </c>
      <c r="L124" s="817">
        <v>90</v>
      </c>
      <c r="M124" s="469"/>
      <c r="N124" s="469"/>
      <c r="O124" s="471"/>
      <c r="T124" s="490"/>
    </row>
    <row r="125" spans="1:20">
      <c r="A125" s="478">
        <v>3121</v>
      </c>
      <c r="B125" s="813" t="s">
        <v>857</v>
      </c>
      <c r="C125" s="814">
        <f t="shared" si="12"/>
        <v>431.30429000000004</v>
      </c>
      <c r="D125" s="814">
        <v>0</v>
      </c>
      <c r="E125" s="814">
        <v>0</v>
      </c>
      <c r="F125" s="814">
        <v>0</v>
      </c>
      <c r="G125" s="814">
        <v>0</v>
      </c>
      <c r="H125" s="814">
        <v>0</v>
      </c>
      <c r="I125" s="814">
        <v>128.41</v>
      </c>
      <c r="J125" s="818">
        <v>98.06429</v>
      </c>
      <c r="K125" s="814">
        <v>204.83</v>
      </c>
      <c r="L125" s="817">
        <v>100</v>
      </c>
      <c r="M125" s="469"/>
      <c r="N125" s="469"/>
      <c r="O125" s="471"/>
      <c r="T125" s="490"/>
    </row>
    <row r="126" spans="1:20">
      <c r="A126" s="478">
        <v>2718</v>
      </c>
      <c r="B126" s="813" t="s">
        <v>858</v>
      </c>
      <c r="C126" s="814">
        <f t="shared" si="12"/>
        <v>9888.3084600000002</v>
      </c>
      <c r="D126" s="814">
        <v>0</v>
      </c>
      <c r="E126" s="814">
        <v>0</v>
      </c>
      <c r="F126" s="814">
        <v>0</v>
      </c>
      <c r="G126" s="814">
        <v>0</v>
      </c>
      <c r="H126" s="814">
        <v>0</v>
      </c>
      <c r="I126" s="814">
        <v>25.67</v>
      </c>
      <c r="J126" s="818">
        <v>270.02846</v>
      </c>
      <c r="K126" s="814">
        <v>9592.61</v>
      </c>
      <c r="L126" s="817">
        <v>85</v>
      </c>
      <c r="M126" s="469"/>
      <c r="N126" s="469"/>
      <c r="O126" s="471"/>
      <c r="T126" s="490"/>
    </row>
    <row r="127" spans="1:20">
      <c r="A127" s="478">
        <v>2708</v>
      </c>
      <c r="B127" s="813" t="s">
        <v>859</v>
      </c>
      <c r="C127" s="814">
        <f t="shared" si="12"/>
        <v>9899.9959999999992</v>
      </c>
      <c r="D127" s="814">
        <v>0</v>
      </c>
      <c r="E127" s="814">
        <v>0</v>
      </c>
      <c r="F127" s="814">
        <v>0</v>
      </c>
      <c r="G127" s="814">
        <v>0</v>
      </c>
      <c r="H127" s="814">
        <v>0</v>
      </c>
      <c r="I127" s="814">
        <v>0</v>
      </c>
      <c r="J127" s="818">
        <v>206.256</v>
      </c>
      <c r="K127" s="814">
        <v>9693.74</v>
      </c>
      <c r="L127" s="817">
        <v>85</v>
      </c>
      <c r="M127" s="469"/>
      <c r="N127" s="469"/>
      <c r="O127" s="471"/>
      <c r="T127" s="490"/>
    </row>
    <row r="128" spans="1:20" ht="21">
      <c r="A128" s="478">
        <v>2534</v>
      </c>
      <c r="B128" s="813" t="s">
        <v>860</v>
      </c>
      <c r="C128" s="814">
        <f t="shared" si="12"/>
        <v>9706.7160000000003</v>
      </c>
      <c r="D128" s="814">
        <v>0</v>
      </c>
      <c r="E128" s="814">
        <v>0</v>
      </c>
      <c r="F128" s="814">
        <v>0</v>
      </c>
      <c r="G128" s="814">
        <v>0</v>
      </c>
      <c r="H128" s="814">
        <v>0</v>
      </c>
      <c r="I128" s="814">
        <v>0</v>
      </c>
      <c r="J128" s="818">
        <v>222.70600000000002</v>
      </c>
      <c r="K128" s="814">
        <v>9484.01</v>
      </c>
      <c r="L128" s="817">
        <v>85</v>
      </c>
      <c r="M128" s="469"/>
      <c r="N128" s="469"/>
      <c r="O128" s="471"/>
      <c r="T128" s="490"/>
    </row>
    <row r="129" spans="1:20" ht="24" customHeight="1">
      <c r="A129" s="478">
        <v>3012</v>
      </c>
      <c r="B129" s="813" t="s">
        <v>861</v>
      </c>
      <c r="C129" s="814">
        <f t="shared" si="12"/>
        <v>5555.27</v>
      </c>
      <c r="D129" s="814">
        <v>0</v>
      </c>
      <c r="E129" s="814">
        <v>0</v>
      </c>
      <c r="F129" s="814">
        <v>0</v>
      </c>
      <c r="G129" s="814">
        <v>0</v>
      </c>
      <c r="H129" s="814">
        <v>0</v>
      </c>
      <c r="I129" s="814">
        <v>0</v>
      </c>
      <c r="J129" s="818">
        <v>4252.34</v>
      </c>
      <c r="K129" s="814">
        <v>1302.93</v>
      </c>
      <c r="L129" s="817">
        <v>90</v>
      </c>
      <c r="M129" s="469"/>
      <c r="N129" s="469"/>
      <c r="O129" s="471"/>
      <c r="T129" s="490"/>
    </row>
    <row r="130" spans="1:20" ht="34.5" customHeight="1">
      <c r="A130" s="483">
        <v>2859</v>
      </c>
      <c r="B130" s="813" t="s">
        <v>862</v>
      </c>
      <c r="C130" s="814">
        <f t="shared" si="12"/>
        <v>33067.772799999999</v>
      </c>
      <c r="D130" s="814">
        <v>0</v>
      </c>
      <c r="E130" s="814">
        <v>0</v>
      </c>
      <c r="F130" s="814">
        <v>0</v>
      </c>
      <c r="G130" s="814">
        <v>0</v>
      </c>
      <c r="H130" s="814">
        <v>6805.6839999999993</v>
      </c>
      <c r="I130" s="814">
        <v>10526.092800000002</v>
      </c>
      <c r="J130" s="818">
        <v>7290.4059999999999</v>
      </c>
      <c r="K130" s="814">
        <v>8445.59</v>
      </c>
      <c r="L130" s="817">
        <v>100</v>
      </c>
      <c r="M130" s="469"/>
      <c r="N130" s="469"/>
      <c r="O130" s="471"/>
      <c r="T130" s="490"/>
    </row>
    <row r="131" spans="1:20" ht="34.5" customHeight="1">
      <c r="A131" s="483">
        <v>2862</v>
      </c>
      <c r="B131" s="813" t="s">
        <v>863</v>
      </c>
      <c r="C131" s="814">
        <f t="shared" si="12"/>
        <v>342.74299999999999</v>
      </c>
      <c r="D131" s="814">
        <v>0</v>
      </c>
      <c r="E131" s="814">
        <v>0</v>
      </c>
      <c r="F131" s="814">
        <v>0</v>
      </c>
      <c r="G131" s="814">
        <v>0</v>
      </c>
      <c r="H131" s="814">
        <v>42.078000000000003</v>
      </c>
      <c r="I131" s="814">
        <v>16.997</v>
      </c>
      <c r="J131" s="818">
        <v>38.897999999999996</v>
      </c>
      <c r="K131" s="814">
        <v>244.77</v>
      </c>
      <c r="L131" s="817">
        <v>100</v>
      </c>
      <c r="M131" s="469"/>
      <c r="N131" s="469"/>
      <c r="O131" s="471"/>
      <c r="T131" s="490"/>
    </row>
    <row r="132" spans="1:20" ht="24" customHeight="1">
      <c r="A132" s="478"/>
      <c r="B132" s="813" t="s">
        <v>864</v>
      </c>
      <c r="C132" s="814">
        <f t="shared" si="12"/>
        <v>1811.84</v>
      </c>
      <c r="D132" s="814">
        <v>90.64</v>
      </c>
      <c r="E132" s="814">
        <v>384.09</v>
      </c>
      <c r="F132" s="814">
        <v>321.33999999999997</v>
      </c>
      <c r="G132" s="814">
        <v>403.55</v>
      </c>
      <c r="H132" s="814">
        <v>529.55999999999995</v>
      </c>
      <c r="I132" s="814">
        <v>0</v>
      </c>
      <c r="J132" s="818">
        <v>82.66</v>
      </c>
      <c r="K132" s="814">
        <v>0</v>
      </c>
      <c r="L132" s="817">
        <v>100</v>
      </c>
      <c r="M132" s="469"/>
      <c r="N132" s="469"/>
      <c r="O132" s="471"/>
      <c r="T132" s="490"/>
    </row>
    <row r="133" spans="1:20" ht="24" customHeight="1">
      <c r="A133" s="483">
        <v>2860</v>
      </c>
      <c r="B133" s="813" t="s">
        <v>865</v>
      </c>
      <c r="C133" s="814">
        <f t="shared" si="12"/>
        <v>474.07409999999999</v>
      </c>
      <c r="D133" s="814">
        <v>0</v>
      </c>
      <c r="E133" s="814">
        <v>0</v>
      </c>
      <c r="F133" s="814">
        <v>0</v>
      </c>
      <c r="G133" s="814">
        <v>0</v>
      </c>
      <c r="H133" s="814">
        <v>69.317099999999996</v>
      </c>
      <c r="I133" s="814">
        <v>0</v>
      </c>
      <c r="J133" s="818">
        <v>154.74699999999999</v>
      </c>
      <c r="K133" s="814">
        <v>250.01</v>
      </c>
      <c r="L133" s="817">
        <v>100</v>
      </c>
      <c r="M133" s="469"/>
      <c r="N133" s="469"/>
      <c r="O133" s="471"/>
      <c r="T133" s="490"/>
    </row>
    <row r="134" spans="1:20" ht="24" customHeight="1">
      <c r="A134" s="478">
        <v>3056</v>
      </c>
      <c r="B134" s="813" t="s">
        <v>866</v>
      </c>
      <c r="C134" s="814">
        <f t="shared" si="12"/>
        <v>450.03648999999996</v>
      </c>
      <c r="D134" s="814">
        <v>0</v>
      </c>
      <c r="E134" s="814">
        <v>0</v>
      </c>
      <c r="F134" s="814">
        <v>0</v>
      </c>
      <c r="G134" s="814">
        <v>0</v>
      </c>
      <c r="H134" s="814">
        <v>0</v>
      </c>
      <c r="I134" s="814">
        <v>36.96</v>
      </c>
      <c r="J134" s="818">
        <v>223.97649000000001</v>
      </c>
      <c r="K134" s="814">
        <v>189.1</v>
      </c>
      <c r="L134" s="817">
        <v>100</v>
      </c>
      <c r="M134" s="469"/>
      <c r="N134" s="469"/>
      <c r="O134" s="471"/>
      <c r="T134" s="490"/>
    </row>
    <row r="135" spans="1:20" ht="24" customHeight="1">
      <c r="A135" s="478">
        <v>2719</v>
      </c>
      <c r="B135" s="813" t="s">
        <v>867</v>
      </c>
      <c r="C135" s="814">
        <f t="shared" si="12"/>
        <v>14636.779</v>
      </c>
      <c r="D135" s="814">
        <v>0</v>
      </c>
      <c r="E135" s="814">
        <v>0</v>
      </c>
      <c r="F135" s="814">
        <v>0</v>
      </c>
      <c r="G135" s="814">
        <v>0</v>
      </c>
      <c r="H135" s="814">
        <v>0</v>
      </c>
      <c r="I135" s="814">
        <v>0</v>
      </c>
      <c r="J135" s="818">
        <v>202.779</v>
      </c>
      <c r="K135" s="814">
        <v>14434</v>
      </c>
      <c r="L135" s="817">
        <v>85</v>
      </c>
      <c r="M135" s="469"/>
      <c r="N135" s="469"/>
      <c r="O135" s="471"/>
      <c r="T135" s="490"/>
    </row>
    <row r="136" spans="1:20">
      <c r="A136" s="478">
        <v>2532</v>
      </c>
      <c r="B136" s="813" t="s">
        <v>868</v>
      </c>
      <c r="C136" s="814">
        <f t="shared" si="12"/>
        <v>7502.9959999999992</v>
      </c>
      <c r="D136" s="814">
        <v>0</v>
      </c>
      <c r="E136" s="814">
        <v>0</v>
      </c>
      <c r="F136" s="814">
        <v>0</v>
      </c>
      <c r="G136" s="814">
        <v>0</v>
      </c>
      <c r="H136" s="814">
        <v>0</v>
      </c>
      <c r="I136" s="814">
        <v>0</v>
      </c>
      <c r="J136" s="818">
        <v>173.346</v>
      </c>
      <c r="K136" s="814">
        <v>7329.65</v>
      </c>
      <c r="L136" s="817">
        <v>85</v>
      </c>
      <c r="M136" s="469"/>
      <c r="N136" s="469"/>
      <c r="O136" s="471"/>
      <c r="T136" s="490"/>
    </row>
    <row r="137" spans="1:20">
      <c r="A137" s="484">
        <v>2774</v>
      </c>
      <c r="B137" s="813" t="s">
        <v>869</v>
      </c>
      <c r="C137" s="814">
        <f t="shared" si="12"/>
        <v>7159.2484199999999</v>
      </c>
      <c r="D137" s="814">
        <v>0</v>
      </c>
      <c r="E137" s="814">
        <v>0</v>
      </c>
      <c r="F137" s="814">
        <v>0</v>
      </c>
      <c r="G137" s="814">
        <v>177.02</v>
      </c>
      <c r="H137" s="814">
        <v>2753.6707400000005</v>
      </c>
      <c r="I137" s="814">
        <v>2311.9699999999998</v>
      </c>
      <c r="J137" s="818">
        <v>1911.5876799999994</v>
      </c>
      <c r="K137" s="814">
        <v>5</v>
      </c>
      <c r="L137" s="817">
        <v>85</v>
      </c>
      <c r="M137" s="469"/>
      <c r="N137" s="469"/>
      <c r="O137" s="471"/>
      <c r="T137" s="490"/>
    </row>
    <row r="138" spans="1:20" ht="34.5" customHeight="1">
      <c r="A138" s="478">
        <v>2997</v>
      </c>
      <c r="B138" s="813" t="s">
        <v>870</v>
      </c>
      <c r="C138" s="814">
        <f t="shared" si="12"/>
        <v>28067.919999999998</v>
      </c>
      <c r="D138" s="814">
        <v>0</v>
      </c>
      <c r="E138" s="814">
        <v>0</v>
      </c>
      <c r="F138" s="814">
        <v>0</v>
      </c>
      <c r="G138" s="814">
        <v>0</v>
      </c>
      <c r="H138" s="814">
        <v>0</v>
      </c>
      <c r="I138" s="814">
        <v>0</v>
      </c>
      <c r="J138" s="818">
        <v>193.60000000000002</v>
      </c>
      <c r="K138" s="814">
        <v>27874.32</v>
      </c>
      <c r="L138" s="817">
        <v>90</v>
      </c>
      <c r="M138" s="469"/>
      <c r="N138" s="469"/>
      <c r="O138" s="471"/>
      <c r="T138" s="490"/>
    </row>
    <row r="139" spans="1:20" ht="24" customHeight="1">
      <c r="A139" s="478">
        <v>3008</v>
      </c>
      <c r="B139" s="813" t="s">
        <v>871</v>
      </c>
      <c r="C139" s="814">
        <f t="shared" si="12"/>
        <v>3644.154</v>
      </c>
      <c r="D139" s="814">
        <v>0</v>
      </c>
      <c r="E139" s="814">
        <v>0</v>
      </c>
      <c r="F139" s="814">
        <v>0</v>
      </c>
      <c r="G139" s="814">
        <v>0</v>
      </c>
      <c r="H139" s="814">
        <v>0</v>
      </c>
      <c r="I139" s="814">
        <v>0</v>
      </c>
      <c r="J139" s="818">
        <v>2975.2240000000002</v>
      </c>
      <c r="K139" s="814">
        <v>668.93</v>
      </c>
      <c r="L139" s="817">
        <v>90</v>
      </c>
      <c r="M139" s="469"/>
      <c r="N139" s="469"/>
      <c r="O139" s="471"/>
      <c r="T139" s="490"/>
    </row>
    <row r="140" spans="1:20">
      <c r="A140" s="478">
        <v>3003</v>
      </c>
      <c r="B140" s="813" t="s">
        <v>872</v>
      </c>
      <c r="C140" s="814">
        <f t="shared" si="12"/>
        <v>11778.947920000001</v>
      </c>
      <c r="D140" s="814">
        <v>0</v>
      </c>
      <c r="E140" s="814">
        <v>0</v>
      </c>
      <c r="F140" s="814">
        <v>0</v>
      </c>
      <c r="G140" s="814">
        <v>0</v>
      </c>
      <c r="H140" s="814">
        <v>0</v>
      </c>
      <c r="I140" s="814">
        <v>0</v>
      </c>
      <c r="J140" s="818">
        <v>1353.5779199999999</v>
      </c>
      <c r="K140" s="814">
        <v>10425.370000000001</v>
      </c>
      <c r="L140" s="817">
        <v>90</v>
      </c>
      <c r="M140" s="469"/>
      <c r="N140" s="469"/>
      <c r="O140" s="471"/>
      <c r="T140" s="490"/>
    </row>
    <row r="141" spans="1:20">
      <c r="A141" s="478">
        <v>3005</v>
      </c>
      <c r="B141" s="813" t="s">
        <v>873</v>
      </c>
      <c r="C141" s="814">
        <f t="shared" si="12"/>
        <v>11483.92966</v>
      </c>
      <c r="D141" s="814">
        <v>0</v>
      </c>
      <c r="E141" s="814">
        <v>0</v>
      </c>
      <c r="F141" s="814">
        <v>0</v>
      </c>
      <c r="G141" s="814">
        <v>0</v>
      </c>
      <c r="H141" s="814">
        <v>0</v>
      </c>
      <c r="I141" s="814">
        <v>0</v>
      </c>
      <c r="J141" s="818">
        <v>310.26966000000004</v>
      </c>
      <c r="K141" s="814">
        <v>11173.66</v>
      </c>
      <c r="L141" s="817">
        <v>90</v>
      </c>
      <c r="M141" s="469"/>
      <c r="N141" s="469"/>
      <c r="O141" s="471"/>
      <c r="T141" s="490"/>
    </row>
    <row r="142" spans="1:20">
      <c r="A142" s="478">
        <v>3015</v>
      </c>
      <c r="B142" s="813" t="s">
        <v>874</v>
      </c>
      <c r="C142" s="814">
        <f t="shared" si="12"/>
        <v>3752.0654399999999</v>
      </c>
      <c r="D142" s="814">
        <v>0</v>
      </c>
      <c r="E142" s="814">
        <v>0</v>
      </c>
      <c r="F142" s="814">
        <v>0</v>
      </c>
      <c r="G142" s="814">
        <v>0</v>
      </c>
      <c r="H142" s="814">
        <v>0</v>
      </c>
      <c r="I142" s="814">
        <v>0</v>
      </c>
      <c r="J142" s="818">
        <v>2898.42544</v>
      </c>
      <c r="K142" s="814">
        <v>853.64</v>
      </c>
      <c r="L142" s="817">
        <v>90</v>
      </c>
      <c r="M142" s="469"/>
      <c r="N142" s="469"/>
      <c r="O142" s="471"/>
      <c r="T142" s="490"/>
    </row>
    <row r="143" spans="1:20">
      <c r="A143" s="478">
        <v>2999</v>
      </c>
      <c r="B143" s="813" t="s">
        <v>875</v>
      </c>
      <c r="C143" s="814">
        <f t="shared" si="12"/>
        <v>23482.199999999997</v>
      </c>
      <c r="D143" s="814">
        <v>0</v>
      </c>
      <c r="E143" s="814">
        <v>0</v>
      </c>
      <c r="F143" s="814">
        <v>0</v>
      </c>
      <c r="G143" s="814">
        <v>0</v>
      </c>
      <c r="H143" s="814">
        <v>0</v>
      </c>
      <c r="I143" s="814">
        <v>0</v>
      </c>
      <c r="J143" s="818">
        <v>193.60000000000002</v>
      </c>
      <c r="K143" s="814">
        <v>23288.6</v>
      </c>
      <c r="L143" s="817">
        <v>90</v>
      </c>
      <c r="M143" s="469"/>
      <c r="N143" s="469"/>
      <c r="O143" s="471"/>
      <c r="T143" s="490"/>
    </row>
    <row r="144" spans="1:20">
      <c r="A144" s="478">
        <v>3007</v>
      </c>
      <c r="B144" s="813" t="s">
        <v>876</v>
      </c>
      <c r="C144" s="814">
        <f t="shared" si="12"/>
        <v>13154.26</v>
      </c>
      <c r="D144" s="814">
        <v>0</v>
      </c>
      <c r="E144" s="814">
        <v>0</v>
      </c>
      <c r="F144" s="814">
        <v>0</v>
      </c>
      <c r="G144" s="814">
        <v>0</v>
      </c>
      <c r="H144" s="814">
        <v>0</v>
      </c>
      <c r="I144" s="814">
        <v>0</v>
      </c>
      <c r="J144" s="818">
        <v>193.60000000000002</v>
      </c>
      <c r="K144" s="814">
        <v>12960.66</v>
      </c>
      <c r="L144" s="817">
        <v>90</v>
      </c>
      <c r="M144" s="469"/>
      <c r="N144" s="469"/>
      <c r="O144" s="471"/>
      <c r="T144" s="490"/>
    </row>
    <row r="145" spans="1:20">
      <c r="A145" s="478">
        <v>2995</v>
      </c>
      <c r="B145" s="813" t="s">
        <v>877</v>
      </c>
      <c r="C145" s="814">
        <f t="shared" si="12"/>
        <v>4954.027</v>
      </c>
      <c r="D145" s="814">
        <v>0</v>
      </c>
      <c r="E145" s="814">
        <v>0</v>
      </c>
      <c r="F145" s="814">
        <v>0</v>
      </c>
      <c r="G145" s="814">
        <v>0</v>
      </c>
      <c r="H145" s="814">
        <v>0</v>
      </c>
      <c r="I145" s="814">
        <v>0</v>
      </c>
      <c r="J145" s="818">
        <v>1462.8569999999997</v>
      </c>
      <c r="K145" s="814">
        <v>3491.17</v>
      </c>
      <c r="L145" s="817">
        <v>90</v>
      </c>
      <c r="M145" s="469"/>
      <c r="N145" s="469"/>
      <c r="O145" s="471"/>
      <c r="T145" s="490"/>
    </row>
    <row r="146" spans="1:20" ht="24" customHeight="1">
      <c r="A146" s="478">
        <v>3014</v>
      </c>
      <c r="B146" s="813" t="s">
        <v>878</v>
      </c>
      <c r="C146" s="814">
        <f t="shared" si="12"/>
        <v>4185.5459999999994</v>
      </c>
      <c r="D146" s="814">
        <v>0</v>
      </c>
      <c r="E146" s="814">
        <v>0</v>
      </c>
      <c r="F146" s="814">
        <v>0</v>
      </c>
      <c r="G146" s="814">
        <v>0</v>
      </c>
      <c r="H146" s="814">
        <v>0</v>
      </c>
      <c r="I146" s="814">
        <v>0</v>
      </c>
      <c r="J146" s="818">
        <v>3576.7859999999996</v>
      </c>
      <c r="K146" s="814">
        <v>608.76</v>
      </c>
      <c r="L146" s="817">
        <v>90</v>
      </c>
      <c r="M146" s="469"/>
      <c r="N146" s="469"/>
      <c r="O146" s="471"/>
      <c r="T146" s="490"/>
    </row>
    <row r="147" spans="1:20" ht="24" customHeight="1">
      <c r="A147" s="478">
        <v>2990</v>
      </c>
      <c r="B147" s="813" t="s">
        <v>879</v>
      </c>
      <c r="C147" s="814">
        <f t="shared" si="12"/>
        <v>20284.813900000001</v>
      </c>
      <c r="D147" s="814">
        <v>0</v>
      </c>
      <c r="E147" s="814">
        <v>0</v>
      </c>
      <c r="F147" s="814">
        <v>0</v>
      </c>
      <c r="G147" s="814">
        <v>0</v>
      </c>
      <c r="H147" s="814">
        <v>0</v>
      </c>
      <c r="I147" s="814">
        <v>0</v>
      </c>
      <c r="J147" s="818">
        <v>260.27390000000003</v>
      </c>
      <c r="K147" s="814">
        <v>20024.54</v>
      </c>
      <c r="L147" s="817">
        <v>90</v>
      </c>
      <c r="M147" s="469"/>
      <c r="N147" s="469"/>
      <c r="O147" s="471"/>
      <c r="T147" s="490"/>
    </row>
    <row r="148" spans="1:20" ht="24" customHeight="1">
      <c r="A148" s="478">
        <v>3011</v>
      </c>
      <c r="B148" s="813" t="s">
        <v>880</v>
      </c>
      <c r="C148" s="814">
        <f t="shared" si="12"/>
        <v>10438.4</v>
      </c>
      <c r="D148" s="814">
        <v>0</v>
      </c>
      <c r="E148" s="814">
        <v>0</v>
      </c>
      <c r="F148" s="814">
        <v>0</v>
      </c>
      <c r="G148" s="814">
        <v>0</v>
      </c>
      <c r="H148" s="814">
        <v>0</v>
      </c>
      <c r="I148" s="814">
        <v>0</v>
      </c>
      <c r="J148" s="818">
        <v>157.30000000000001</v>
      </c>
      <c r="K148" s="814">
        <v>10281.1</v>
      </c>
      <c r="L148" s="817">
        <v>90</v>
      </c>
      <c r="M148" s="469"/>
      <c r="N148" s="469"/>
      <c r="O148" s="471"/>
      <c r="T148" s="490"/>
    </row>
    <row r="149" spans="1:20">
      <c r="A149" s="478">
        <v>3009</v>
      </c>
      <c r="B149" s="813" t="s">
        <v>881</v>
      </c>
      <c r="C149" s="814">
        <f t="shared" si="12"/>
        <v>17579.599999999999</v>
      </c>
      <c r="D149" s="814">
        <v>0</v>
      </c>
      <c r="E149" s="814">
        <v>0</v>
      </c>
      <c r="F149" s="814">
        <v>0</v>
      </c>
      <c r="G149" s="814">
        <v>0</v>
      </c>
      <c r="H149" s="814">
        <v>0</v>
      </c>
      <c r="I149" s="814">
        <v>0</v>
      </c>
      <c r="J149" s="818">
        <v>193.60000000000002</v>
      </c>
      <c r="K149" s="814">
        <v>17386</v>
      </c>
      <c r="L149" s="817">
        <v>90</v>
      </c>
      <c r="M149" s="469"/>
      <c r="N149" s="469"/>
      <c r="O149" s="471"/>
      <c r="T149" s="490"/>
    </row>
    <row r="150" spans="1:20" ht="24" customHeight="1">
      <c r="A150" s="478">
        <v>3010</v>
      </c>
      <c r="B150" s="813" t="s">
        <v>882</v>
      </c>
      <c r="C150" s="814">
        <f t="shared" si="12"/>
        <v>5522.8050599999997</v>
      </c>
      <c r="D150" s="814">
        <v>0</v>
      </c>
      <c r="E150" s="814">
        <v>0</v>
      </c>
      <c r="F150" s="814">
        <v>0</v>
      </c>
      <c r="G150" s="814">
        <v>0</v>
      </c>
      <c r="H150" s="814">
        <v>0</v>
      </c>
      <c r="I150" s="814">
        <v>0</v>
      </c>
      <c r="J150" s="818">
        <v>4638.8150599999999</v>
      </c>
      <c r="K150" s="814">
        <v>883.99</v>
      </c>
      <c r="L150" s="817">
        <v>90</v>
      </c>
      <c r="M150" s="469"/>
      <c r="N150" s="469"/>
      <c r="O150" s="471"/>
      <c r="T150" s="490"/>
    </row>
    <row r="151" spans="1:20">
      <c r="A151" s="478">
        <v>3016</v>
      </c>
      <c r="B151" s="813" t="s">
        <v>883</v>
      </c>
      <c r="C151" s="814">
        <f t="shared" si="12"/>
        <v>7710.6665600000006</v>
      </c>
      <c r="D151" s="814">
        <v>0</v>
      </c>
      <c r="E151" s="814">
        <v>0</v>
      </c>
      <c r="F151" s="814">
        <v>0</v>
      </c>
      <c r="G151" s="814">
        <v>0</v>
      </c>
      <c r="H151" s="814">
        <v>0</v>
      </c>
      <c r="I151" s="814">
        <v>0</v>
      </c>
      <c r="J151" s="818">
        <v>279.40656000000001</v>
      </c>
      <c r="K151" s="814">
        <v>7431.26</v>
      </c>
      <c r="L151" s="817">
        <v>90</v>
      </c>
      <c r="M151" s="469"/>
      <c r="N151" s="469"/>
      <c r="O151" s="471"/>
      <c r="T151" s="490"/>
    </row>
    <row r="152" spans="1:20" ht="24" customHeight="1">
      <c r="A152" s="478">
        <v>2713</v>
      </c>
      <c r="B152" s="813" t="s">
        <v>884</v>
      </c>
      <c r="C152" s="814">
        <f t="shared" ref="C152:C153" si="13">SUM(D152:K152)</f>
        <v>22114.049599999998</v>
      </c>
      <c r="D152" s="814">
        <v>0</v>
      </c>
      <c r="E152" s="814">
        <v>0</v>
      </c>
      <c r="F152" s="814">
        <v>0</v>
      </c>
      <c r="G152" s="814">
        <v>0</v>
      </c>
      <c r="H152" s="814">
        <v>424.86900000000003</v>
      </c>
      <c r="I152" s="814">
        <v>3759.9082800000001</v>
      </c>
      <c r="J152" s="818">
        <v>13537.232319999999</v>
      </c>
      <c r="K152" s="814">
        <v>4392.04</v>
      </c>
      <c r="L152" s="817">
        <v>85</v>
      </c>
      <c r="M152" s="469"/>
      <c r="N152" s="469"/>
      <c r="O152" s="471"/>
      <c r="T152" s="490"/>
    </row>
    <row r="153" spans="1:20" ht="34.5" customHeight="1" thickBot="1">
      <c r="A153" s="478"/>
      <c r="B153" s="813" t="s">
        <v>885</v>
      </c>
      <c r="C153" s="814">
        <f t="shared" si="13"/>
        <v>521.75</v>
      </c>
      <c r="D153" s="814">
        <v>0</v>
      </c>
      <c r="E153" s="814">
        <v>0</v>
      </c>
      <c r="F153" s="814">
        <v>0</v>
      </c>
      <c r="G153" s="814">
        <v>0</v>
      </c>
      <c r="H153" s="814">
        <v>0</v>
      </c>
      <c r="I153" s="814">
        <v>217.47</v>
      </c>
      <c r="J153" s="818">
        <v>304.27999999999997</v>
      </c>
      <c r="K153" s="814">
        <v>0</v>
      </c>
      <c r="L153" s="817">
        <v>100</v>
      </c>
      <c r="M153" s="469"/>
      <c r="N153" s="469"/>
      <c r="O153" s="471"/>
      <c r="T153" s="490"/>
    </row>
    <row r="154" spans="1:20" ht="18" customHeight="1">
      <c r="A154" s="466"/>
      <c r="B154" s="810" t="s">
        <v>886</v>
      </c>
      <c r="C154" s="811">
        <f t="shared" ref="C154:K154" si="14">SUM(C155:C171)</f>
        <v>1624297.31782</v>
      </c>
      <c r="D154" s="811">
        <f t="shared" si="14"/>
        <v>0</v>
      </c>
      <c r="E154" s="811">
        <f t="shared" si="14"/>
        <v>13751.941000000001</v>
      </c>
      <c r="F154" s="811">
        <f t="shared" si="14"/>
        <v>1292.24</v>
      </c>
      <c r="G154" s="811">
        <f t="shared" si="14"/>
        <v>53328.310000000012</v>
      </c>
      <c r="H154" s="811">
        <f t="shared" si="14"/>
        <v>199248.86551</v>
      </c>
      <c r="I154" s="811">
        <f t="shared" si="14"/>
        <v>315811.69125999993</v>
      </c>
      <c r="J154" s="811">
        <f t="shared" si="14"/>
        <v>350152.18004999991</v>
      </c>
      <c r="K154" s="811">
        <f t="shared" si="14"/>
        <v>690712.09000000008</v>
      </c>
      <c r="L154" s="812" t="s">
        <v>421</v>
      </c>
      <c r="M154" s="467"/>
      <c r="T154" s="490"/>
    </row>
    <row r="155" spans="1:20" ht="24" customHeight="1">
      <c r="A155" s="478">
        <v>2916</v>
      </c>
      <c r="B155" s="813" t="s">
        <v>887</v>
      </c>
      <c r="C155" s="814">
        <f t="shared" ref="C155:C171" si="15">SUM(D155:K155)</f>
        <v>149646.46951</v>
      </c>
      <c r="D155" s="814">
        <v>0</v>
      </c>
      <c r="E155" s="814">
        <v>13723.76</v>
      </c>
      <c r="F155" s="814">
        <v>0.35</v>
      </c>
      <c r="G155" s="814">
        <v>696.48</v>
      </c>
      <c r="H155" s="814">
        <v>61950.533170000002</v>
      </c>
      <c r="I155" s="814">
        <v>40982.644969999994</v>
      </c>
      <c r="J155" s="818">
        <v>26092.701370000006</v>
      </c>
      <c r="K155" s="814">
        <v>6200</v>
      </c>
      <c r="L155" s="829" t="s">
        <v>3966</v>
      </c>
      <c r="M155" s="469"/>
      <c r="N155" s="469"/>
      <c r="O155" s="471"/>
      <c r="T155" s="490"/>
    </row>
    <row r="156" spans="1:20">
      <c r="A156" s="478"/>
      <c r="B156" s="813" t="s">
        <v>888</v>
      </c>
      <c r="C156" s="814">
        <f t="shared" si="15"/>
        <v>16986.39</v>
      </c>
      <c r="D156" s="814">
        <v>0</v>
      </c>
      <c r="E156" s="814">
        <v>0</v>
      </c>
      <c r="F156" s="814">
        <v>0</v>
      </c>
      <c r="G156" s="814">
        <v>0</v>
      </c>
      <c r="H156" s="814">
        <v>0</v>
      </c>
      <c r="I156" s="814">
        <v>0</v>
      </c>
      <c r="J156" s="818">
        <v>16986.39</v>
      </c>
      <c r="K156" s="814">
        <v>0</v>
      </c>
      <c r="L156" s="817">
        <v>85</v>
      </c>
      <c r="M156" s="469"/>
      <c r="N156" s="469"/>
      <c r="O156" s="471"/>
      <c r="T156" s="490"/>
    </row>
    <row r="157" spans="1:20" ht="24" customHeight="1">
      <c r="A157" s="478">
        <v>2792</v>
      </c>
      <c r="B157" s="813" t="s">
        <v>889</v>
      </c>
      <c r="C157" s="814">
        <f t="shared" si="15"/>
        <v>25098.11</v>
      </c>
      <c r="D157" s="814">
        <v>0</v>
      </c>
      <c r="E157" s="814">
        <v>0</v>
      </c>
      <c r="F157" s="814">
        <v>0</v>
      </c>
      <c r="G157" s="814">
        <v>82.32</v>
      </c>
      <c r="H157" s="814">
        <v>35.28</v>
      </c>
      <c r="I157" s="814">
        <v>907.51</v>
      </c>
      <c r="J157" s="818">
        <v>0</v>
      </c>
      <c r="K157" s="814">
        <v>24073</v>
      </c>
      <c r="L157" s="817">
        <v>85</v>
      </c>
      <c r="M157" s="469"/>
      <c r="N157" s="469"/>
      <c r="O157" s="471"/>
      <c r="P157" s="488"/>
      <c r="Q157" s="488"/>
      <c r="R157" s="469"/>
      <c r="T157" s="490"/>
    </row>
    <row r="158" spans="1:20" ht="24" customHeight="1">
      <c r="A158" s="478">
        <v>2529</v>
      </c>
      <c r="B158" s="813" t="s">
        <v>890</v>
      </c>
      <c r="C158" s="814">
        <f t="shared" si="15"/>
        <v>46032.747000000003</v>
      </c>
      <c r="D158" s="814">
        <v>0</v>
      </c>
      <c r="E158" s="814">
        <v>0</v>
      </c>
      <c r="F158" s="814">
        <v>0</v>
      </c>
      <c r="G158" s="814">
        <v>0</v>
      </c>
      <c r="H158" s="814">
        <v>0</v>
      </c>
      <c r="I158" s="814">
        <v>0</v>
      </c>
      <c r="J158" s="818">
        <v>275.30700000000002</v>
      </c>
      <c r="K158" s="814">
        <v>45757.440000000002</v>
      </c>
      <c r="L158" s="817">
        <v>85</v>
      </c>
      <c r="M158" s="469"/>
      <c r="N158" s="469"/>
      <c r="O158" s="471"/>
      <c r="Q158" s="476"/>
      <c r="R158" s="802"/>
      <c r="T158" s="490"/>
    </row>
    <row r="159" spans="1:20">
      <c r="A159" s="478">
        <v>2523</v>
      </c>
      <c r="B159" s="813" t="s">
        <v>891</v>
      </c>
      <c r="C159" s="814">
        <f t="shared" si="15"/>
        <v>167984.4767</v>
      </c>
      <c r="D159" s="814">
        <v>0</v>
      </c>
      <c r="E159" s="814">
        <v>28.181000000000001</v>
      </c>
      <c r="F159" s="814">
        <v>382.25</v>
      </c>
      <c r="G159" s="814">
        <v>51847.62</v>
      </c>
      <c r="H159" s="814">
        <v>62003.73</v>
      </c>
      <c r="I159" s="814">
        <v>34664.639999999999</v>
      </c>
      <c r="J159" s="818">
        <v>18858.055700000001</v>
      </c>
      <c r="K159" s="814">
        <v>200</v>
      </c>
      <c r="L159" s="817">
        <v>92.5</v>
      </c>
      <c r="M159" s="469"/>
      <c r="N159" s="469"/>
      <c r="O159" s="471"/>
      <c r="T159" s="490"/>
    </row>
    <row r="160" spans="1:20">
      <c r="A160" s="478">
        <v>2527</v>
      </c>
      <c r="B160" s="813" t="s">
        <v>892</v>
      </c>
      <c r="C160" s="814">
        <f t="shared" si="15"/>
        <v>470045.37612000003</v>
      </c>
      <c r="D160" s="814">
        <v>0</v>
      </c>
      <c r="E160" s="814">
        <v>0</v>
      </c>
      <c r="F160" s="814">
        <v>909.64</v>
      </c>
      <c r="G160" s="814">
        <v>348.16</v>
      </c>
      <c r="H160" s="814">
        <v>8762.1885000000002</v>
      </c>
      <c r="I160" s="814">
        <v>37753.223379999996</v>
      </c>
      <c r="J160" s="818">
        <v>107656.52423999998</v>
      </c>
      <c r="K160" s="814">
        <v>314615.64</v>
      </c>
      <c r="L160" s="830">
        <v>85</v>
      </c>
      <c r="M160" s="469"/>
      <c r="N160" s="469"/>
      <c r="O160" s="471"/>
      <c r="T160" s="490"/>
    </row>
    <row r="161" spans="1:20" ht="24" customHeight="1">
      <c r="A161" s="478">
        <v>2538</v>
      </c>
      <c r="B161" s="813" t="s">
        <v>893</v>
      </c>
      <c r="C161" s="814">
        <f t="shared" si="15"/>
        <v>400</v>
      </c>
      <c r="D161" s="814">
        <v>0</v>
      </c>
      <c r="E161" s="814">
        <v>0</v>
      </c>
      <c r="F161" s="814">
        <v>0</v>
      </c>
      <c r="G161" s="814">
        <v>0</v>
      </c>
      <c r="H161" s="814">
        <v>0</v>
      </c>
      <c r="I161" s="814">
        <v>0</v>
      </c>
      <c r="J161" s="818">
        <v>0</v>
      </c>
      <c r="K161" s="814">
        <v>400</v>
      </c>
      <c r="L161" s="817">
        <v>85</v>
      </c>
      <c r="M161" s="469"/>
      <c r="N161" s="469"/>
      <c r="O161" s="471"/>
      <c r="T161" s="490"/>
    </row>
    <row r="162" spans="1:20" ht="24" customHeight="1">
      <c r="A162" s="478"/>
      <c r="B162" s="813" t="s">
        <v>894</v>
      </c>
      <c r="C162" s="814">
        <f t="shared" si="15"/>
        <v>20104.84</v>
      </c>
      <c r="D162" s="814">
        <v>0</v>
      </c>
      <c r="E162" s="814">
        <v>0</v>
      </c>
      <c r="F162" s="814">
        <v>0</v>
      </c>
      <c r="G162" s="814">
        <v>0</v>
      </c>
      <c r="H162" s="814">
        <v>0</v>
      </c>
      <c r="I162" s="814">
        <v>0</v>
      </c>
      <c r="J162" s="818">
        <v>20104.84</v>
      </c>
      <c r="K162" s="814">
        <v>0</v>
      </c>
      <c r="L162" s="830">
        <v>85</v>
      </c>
      <c r="M162" s="469"/>
      <c r="N162" s="469"/>
      <c r="O162" s="471"/>
      <c r="T162" s="490"/>
    </row>
    <row r="163" spans="1:20" ht="24" customHeight="1">
      <c r="A163" s="478">
        <v>2535</v>
      </c>
      <c r="B163" s="813" t="s">
        <v>895</v>
      </c>
      <c r="C163" s="814">
        <f t="shared" si="15"/>
        <v>34000.398000000001</v>
      </c>
      <c r="D163" s="814">
        <v>0</v>
      </c>
      <c r="E163" s="814">
        <v>0</v>
      </c>
      <c r="F163" s="814">
        <v>0</v>
      </c>
      <c r="G163" s="814">
        <v>0</v>
      </c>
      <c r="H163" s="814">
        <v>0</v>
      </c>
      <c r="I163" s="814">
        <v>0</v>
      </c>
      <c r="J163" s="818">
        <v>165.50800000000004</v>
      </c>
      <c r="K163" s="814">
        <v>33834.89</v>
      </c>
      <c r="L163" s="817">
        <v>85</v>
      </c>
      <c r="M163" s="469"/>
      <c r="N163" s="469"/>
      <c r="O163" s="471"/>
      <c r="T163" s="490"/>
    </row>
    <row r="164" spans="1:20" ht="24" customHeight="1">
      <c r="A164" s="478">
        <v>2528</v>
      </c>
      <c r="B164" s="813" t="s">
        <v>896</v>
      </c>
      <c r="C164" s="814">
        <f t="shared" si="15"/>
        <v>46319.880000000005</v>
      </c>
      <c r="D164" s="814">
        <v>0</v>
      </c>
      <c r="E164" s="814">
        <v>0</v>
      </c>
      <c r="F164" s="814">
        <v>0</v>
      </c>
      <c r="G164" s="814">
        <v>0</v>
      </c>
      <c r="H164" s="814">
        <v>0</v>
      </c>
      <c r="I164" s="814">
        <v>319.88</v>
      </c>
      <c r="J164" s="818">
        <v>193.6</v>
      </c>
      <c r="K164" s="814">
        <v>45806.400000000001</v>
      </c>
      <c r="L164" s="817">
        <v>85</v>
      </c>
      <c r="M164" s="469"/>
      <c r="N164" s="469"/>
      <c r="O164" s="471"/>
      <c r="Q164" s="476"/>
      <c r="R164" s="802"/>
      <c r="T164" s="490"/>
    </row>
    <row r="165" spans="1:20" ht="24" customHeight="1">
      <c r="A165" s="478"/>
      <c r="B165" s="813" t="s">
        <v>897</v>
      </c>
      <c r="C165" s="814">
        <f t="shared" si="15"/>
        <v>69166.66</v>
      </c>
      <c r="D165" s="814">
        <v>0</v>
      </c>
      <c r="E165" s="814">
        <v>0</v>
      </c>
      <c r="F165" s="814">
        <v>0</v>
      </c>
      <c r="G165" s="814">
        <v>103.83</v>
      </c>
      <c r="H165" s="814">
        <v>541.87</v>
      </c>
      <c r="I165" s="814">
        <v>53697.36</v>
      </c>
      <c r="J165" s="818">
        <v>14823.6</v>
      </c>
      <c r="K165" s="814">
        <v>0</v>
      </c>
      <c r="L165" s="817">
        <v>85</v>
      </c>
      <c r="M165" s="469"/>
      <c r="N165" s="469"/>
      <c r="O165" s="471"/>
      <c r="T165" s="490"/>
    </row>
    <row r="166" spans="1:20">
      <c r="A166" s="478">
        <v>2531</v>
      </c>
      <c r="B166" s="813" t="s">
        <v>898</v>
      </c>
      <c r="C166" s="814">
        <f t="shared" si="15"/>
        <v>91404.75</v>
      </c>
      <c r="D166" s="814">
        <v>0</v>
      </c>
      <c r="E166" s="814">
        <v>0</v>
      </c>
      <c r="F166" s="814">
        <v>0</v>
      </c>
      <c r="G166" s="814">
        <v>0</v>
      </c>
      <c r="H166" s="814">
        <v>0</v>
      </c>
      <c r="I166" s="814">
        <v>0</v>
      </c>
      <c r="J166" s="818">
        <v>223.85000000000002</v>
      </c>
      <c r="K166" s="814">
        <v>91180.9</v>
      </c>
      <c r="L166" s="817">
        <v>85</v>
      </c>
      <c r="M166" s="469"/>
      <c r="N166" s="469"/>
      <c r="O166" s="471"/>
      <c r="T166" s="490"/>
    </row>
    <row r="167" spans="1:20">
      <c r="A167" s="478">
        <v>2530</v>
      </c>
      <c r="B167" s="813" t="s">
        <v>899</v>
      </c>
      <c r="C167" s="814">
        <f t="shared" si="15"/>
        <v>295000.06900000002</v>
      </c>
      <c r="D167" s="814">
        <v>0</v>
      </c>
      <c r="E167" s="814">
        <v>0</v>
      </c>
      <c r="F167" s="814">
        <v>0</v>
      </c>
      <c r="G167" s="814">
        <v>0</v>
      </c>
      <c r="H167" s="814">
        <v>0</v>
      </c>
      <c r="I167" s="814">
        <v>69166.080000000002</v>
      </c>
      <c r="J167" s="818">
        <v>97344.429000000004</v>
      </c>
      <c r="K167" s="814">
        <v>128489.56</v>
      </c>
      <c r="L167" s="817">
        <v>85</v>
      </c>
      <c r="M167" s="469"/>
      <c r="N167" s="469"/>
      <c r="O167" s="471"/>
      <c r="T167" s="490"/>
    </row>
    <row r="168" spans="1:20">
      <c r="A168" s="478">
        <v>2919</v>
      </c>
      <c r="B168" s="827" t="s">
        <v>900</v>
      </c>
      <c r="C168" s="814">
        <f t="shared" si="15"/>
        <v>61884.721799999992</v>
      </c>
      <c r="D168" s="814">
        <v>0</v>
      </c>
      <c r="E168" s="814">
        <v>0</v>
      </c>
      <c r="F168" s="814">
        <v>0</v>
      </c>
      <c r="G168" s="814">
        <v>249.9</v>
      </c>
      <c r="H168" s="814">
        <v>45429.153809999996</v>
      </c>
      <c r="I168" s="814">
        <v>13037.70325</v>
      </c>
      <c r="J168" s="818">
        <v>3127.36474</v>
      </c>
      <c r="K168" s="814">
        <v>40.6</v>
      </c>
      <c r="L168" s="817">
        <v>57.52</v>
      </c>
      <c r="M168" s="469"/>
      <c r="N168" s="469"/>
      <c r="O168" s="471"/>
      <c r="T168" s="490"/>
    </row>
    <row r="169" spans="1:20" ht="21">
      <c r="A169" s="477">
        <v>2927</v>
      </c>
      <c r="B169" s="813" t="s">
        <v>901</v>
      </c>
      <c r="C169" s="814">
        <f t="shared" si="15"/>
        <v>49586.391670000012</v>
      </c>
      <c r="D169" s="814">
        <v>0</v>
      </c>
      <c r="E169" s="814">
        <v>0</v>
      </c>
      <c r="F169" s="814">
        <v>0</v>
      </c>
      <c r="G169" s="814">
        <v>0</v>
      </c>
      <c r="H169" s="814">
        <v>0</v>
      </c>
      <c r="I169" s="814">
        <v>26424.969659999999</v>
      </c>
      <c r="J169" s="818">
        <v>23097.762010000006</v>
      </c>
      <c r="K169" s="814">
        <v>63.66</v>
      </c>
      <c r="L169" s="817">
        <v>60</v>
      </c>
      <c r="M169" s="469"/>
      <c r="N169" s="469"/>
      <c r="O169" s="471"/>
      <c r="T169" s="490"/>
    </row>
    <row r="170" spans="1:20">
      <c r="A170" s="478">
        <v>2918</v>
      </c>
      <c r="B170" s="827" t="s">
        <v>902</v>
      </c>
      <c r="C170" s="814">
        <f t="shared" si="15"/>
        <v>59060.678020000007</v>
      </c>
      <c r="D170" s="814">
        <v>0</v>
      </c>
      <c r="E170" s="814">
        <v>0</v>
      </c>
      <c r="F170" s="814">
        <v>0</v>
      </c>
      <c r="G170" s="814">
        <v>0</v>
      </c>
      <c r="H170" s="814">
        <v>10338.63003</v>
      </c>
      <c r="I170" s="814">
        <v>28171.02</v>
      </c>
      <c r="J170" s="818">
        <v>20501.027989999999</v>
      </c>
      <c r="K170" s="814">
        <v>50</v>
      </c>
      <c r="L170" s="817">
        <v>37.5</v>
      </c>
      <c r="M170" s="469"/>
      <c r="N170" s="469"/>
      <c r="O170" s="471"/>
      <c r="T170" s="490"/>
    </row>
    <row r="171" spans="1:20" ht="13.5" thickBot="1">
      <c r="A171" s="478"/>
      <c r="B171" s="827" t="s">
        <v>903</v>
      </c>
      <c r="C171" s="814">
        <f t="shared" si="15"/>
        <v>21575.360000000001</v>
      </c>
      <c r="D171" s="814">
        <v>0</v>
      </c>
      <c r="E171" s="814">
        <v>0</v>
      </c>
      <c r="F171" s="814">
        <v>0</v>
      </c>
      <c r="G171" s="814">
        <v>0</v>
      </c>
      <c r="H171" s="814">
        <v>10187.48</v>
      </c>
      <c r="I171" s="814">
        <v>10686.66</v>
      </c>
      <c r="J171" s="818">
        <v>701.22</v>
      </c>
      <c r="K171" s="814">
        <v>0</v>
      </c>
      <c r="L171" s="829" t="s">
        <v>3966</v>
      </c>
      <c r="M171" s="469"/>
      <c r="N171" s="469"/>
      <c r="O171" s="471"/>
      <c r="T171" s="490"/>
    </row>
    <row r="172" spans="1:20" ht="18" customHeight="1">
      <c r="A172" s="466"/>
      <c r="B172" s="810" t="s">
        <v>913</v>
      </c>
      <c r="C172" s="811">
        <f t="shared" ref="C172:K172" si="16">SUM(C173:C177)</f>
        <v>29237.250000000004</v>
      </c>
      <c r="D172" s="811">
        <f t="shared" si="16"/>
        <v>110</v>
      </c>
      <c r="E172" s="811">
        <f t="shared" si="16"/>
        <v>0</v>
      </c>
      <c r="F172" s="811">
        <f t="shared" si="16"/>
        <v>2207.9</v>
      </c>
      <c r="G172" s="811">
        <f t="shared" si="16"/>
        <v>4453.67</v>
      </c>
      <c r="H172" s="811">
        <f t="shared" si="16"/>
        <v>3959.2700000000004</v>
      </c>
      <c r="I172" s="811">
        <f t="shared" si="16"/>
        <v>6179.3799999999992</v>
      </c>
      <c r="J172" s="811">
        <f t="shared" si="16"/>
        <v>10349.68</v>
      </c>
      <c r="K172" s="811">
        <f t="shared" si="16"/>
        <v>1977.35</v>
      </c>
      <c r="L172" s="812" t="s">
        <v>421</v>
      </c>
      <c r="M172" s="467"/>
      <c r="T172" s="490"/>
    </row>
    <row r="173" spans="1:20" ht="24" customHeight="1">
      <c r="A173" s="485"/>
      <c r="B173" s="813" t="s">
        <v>914</v>
      </c>
      <c r="C173" s="814">
        <f>SUM(D173:K173)</f>
        <v>1828.3899999999999</v>
      </c>
      <c r="D173" s="814">
        <v>0</v>
      </c>
      <c r="E173" s="814">
        <v>0</v>
      </c>
      <c r="F173" s="821">
        <v>0</v>
      </c>
      <c r="G173" s="821">
        <v>0</v>
      </c>
      <c r="H173" s="821">
        <v>100.61</v>
      </c>
      <c r="I173" s="821">
        <v>1415.16</v>
      </c>
      <c r="J173" s="818">
        <v>312.62</v>
      </c>
      <c r="K173" s="814">
        <v>0</v>
      </c>
      <c r="L173" s="817">
        <v>100</v>
      </c>
      <c r="M173" s="469"/>
      <c r="N173" s="469"/>
      <c r="O173" s="471"/>
      <c r="T173" s="490"/>
    </row>
    <row r="174" spans="1:20" ht="24" customHeight="1">
      <c r="A174" s="485"/>
      <c r="B174" s="813" t="s">
        <v>915</v>
      </c>
      <c r="C174" s="814">
        <f>SUM(D174:K174)</f>
        <v>16533.93</v>
      </c>
      <c r="D174" s="814">
        <v>110</v>
      </c>
      <c r="E174" s="814">
        <v>0</v>
      </c>
      <c r="F174" s="821">
        <v>2207.9</v>
      </c>
      <c r="G174" s="821">
        <v>4453.67</v>
      </c>
      <c r="H174" s="821">
        <v>3850.26</v>
      </c>
      <c r="I174" s="821">
        <v>4764.1899999999996</v>
      </c>
      <c r="J174" s="818">
        <v>1147.9100000000001</v>
      </c>
      <c r="K174" s="814">
        <v>0</v>
      </c>
      <c r="L174" s="817">
        <v>95</v>
      </c>
      <c r="M174" s="469"/>
      <c r="N174" s="469"/>
      <c r="O174" s="471"/>
      <c r="T174" s="490"/>
    </row>
    <row r="175" spans="1:20" s="476" customFormat="1" ht="24" customHeight="1">
      <c r="A175" s="478">
        <v>2900</v>
      </c>
      <c r="B175" s="813" t="s">
        <v>916</v>
      </c>
      <c r="C175" s="814">
        <f>SUM(D175:K175)</f>
        <v>2202.65</v>
      </c>
      <c r="D175" s="814">
        <v>0</v>
      </c>
      <c r="E175" s="814">
        <v>0</v>
      </c>
      <c r="F175" s="821">
        <v>0</v>
      </c>
      <c r="G175" s="821">
        <v>0</v>
      </c>
      <c r="H175" s="821">
        <v>0</v>
      </c>
      <c r="I175" s="821">
        <v>0</v>
      </c>
      <c r="J175" s="818">
        <v>229.9</v>
      </c>
      <c r="K175" s="814">
        <v>1972.75</v>
      </c>
      <c r="L175" s="817">
        <v>90</v>
      </c>
      <c r="M175" s="469"/>
      <c r="N175" s="469"/>
      <c r="O175" s="471"/>
      <c r="P175" s="463"/>
      <c r="Q175" s="463"/>
      <c r="R175" s="490"/>
      <c r="T175" s="490"/>
    </row>
    <row r="176" spans="1:20" s="476" customFormat="1" ht="24" customHeight="1">
      <c r="A176" s="485"/>
      <c r="B176" s="813" t="s">
        <v>917</v>
      </c>
      <c r="C176" s="814">
        <f>SUM(D176:K176)</f>
        <v>7860.88</v>
      </c>
      <c r="D176" s="814">
        <v>0</v>
      </c>
      <c r="E176" s="814">
        <v>0</v>
      </c>
      <c r="F176" s="821">
        <v>0</v>
      </c>
      <c r="G176" s="821">
        <v>0</v>
      </c>
      <c r="H176" s="821">
        <v>8.4</v>
      </c>
      <c r="I176" s="821">
        <v>0.03</v>
      </c>
      <c r="J176" s="818">
        <v>7852.45</v>
      </c>
      <c r="K176" s="814">
        <v>0</v>
      </c>
      <c r="L176" s="817">
        <v>90</v>
      </c>
      <c r="M176" s="469"/>
      <c r="N176" s="469"/>
      <c r="O176" s="471"/>
      <c r="T176" s="490"/>
    </row>
    <row r="177" spans="1:20" ht="24" customHeight="1" thickBot="1">
      <c r="A177" s="485">
        <v>2912</v>
      </c>
      <c r="B177" s="813" t="s">
        <v>918</v>
      </c>
      <c r="C177" s="814">
        <f>SUM(D177:K177)</f>
        <v>811.4</v>
      </c>
      <c r="D177" s="814">
        <v>0</v>
      </c>
      <c r="E177" s="814">
        <v>0</v>
      </c>
      <c r="F177" s="821">
        <v>0</v>
      </c>
      <c r="G177" s="821">
        <v>0</v>
      </c>
      <c r="H177" s="821">
        <v>0</v>
      </c>
      <c r="I177" s="821">
        <v>0</v>
      </c>
      <c r="J177" s="818">
        <v>806.8</v>
      </c>
      <c r="K177" s="814">
        <v>4.5999999999999996</v>
      </c>
      <c r="L177" s="817">
        <v>90</v>
      </c>
      <c r="M177" s="469"/>
      <c r="N177" s="469"/>
      <c r="O177" s="471"/>
      <c r="T177" s="490"/>
    </row>
    <row r="178" spans="1:20" ht="27" customHeight="1">
      <c r="A178" s="466"/>
      <c r="B178" s="832" t="s">
        <v>907</v>
      </c>
      <c r="C178" s="811">
        <f t="shared" ref="C178:K178" si="17">SUM(C179:C183)</f>
        <v>153618.14132999998</v>
      </c>
      <c r="D178" s="811">
        <f t="shared" si="17"/>
        <v>0</v>
      </c>
      <c r="E178" s="811">
        <f t="shared" si="17"/>
        <v>0</v>
      </c>
      <c r="F178" s="811">
        <f t="shared" si="17"/>
        <v>1123.25</v>
      </c>
      <c r="G178" s="811">
        <f t="shared" si="17"/>
        <v>3742.431</v>
      </c>
      <c r="H178" s="811">
        <f t="shared" si="17"/>
        <v>2838.14</v>
      </c>
      <c r="I178" s="811">
        <f t="shared" si="17"/>
        <v>50278.880820000006</v>
      </c>
      <c r="J178" s="811">
        <f t="shared" si="17"/>
        <v>61330.999509999994</v>
      </c>
      <c r="K178" s="811">
        <f t="shared" si="17"/>
        <v>34304.439999999995</v>
      </c>
      <c r="L178" s="812" t="s">
        <v>421</v>
      </c>
      <c r="M178" s="467"/>
      <c r="T178" s="490"/>
    </row>
    <row r="179" spans="1:20">
      <c r="A179" s="478">
        <v>2808</v>
      </c>
      <c r="B179" s="819" t="s">
        <v>908</v>
      </c>
      <c r="C179" s="814">
        <f>SUM(D179:K179)</f>
        <v>127709.48474999999</v>
      </c>
      <c r="D179" s="814">
        <v>0</v>
      </c>
      <c r="E179" s="814">
        <v>0</v>
      </c>
      <c r="F179" s="814">
        <v>627.98</v>
      </c>
      <c r="G179" s="814">
        <v>2615.5509999999999</v>
      </c>
      <c r="H179" s="814">
        <v>2025.76</v>
      </c>
      <c r="I179" s="814">
        <v>48757.23</v>
      </c>
      <c r="J179" s="818">
        <v>57182.793749999997</v>
      </c>
      <c r="K179" s="814">
        <v>16500.169999999998</v>
      </c>
      <c r="L179" s="817">
        <v>85</v>
      </c>
      <c r="M179" s="469"/>
      <c r="N179" s="469"/>
      <c r="O179" s="471"/>
      <c r="T179" s="490"/>
    </row>
    <row r="180" spans="1:20" ht="24" customHeight="1">
      <c r="A180" s="478">
        <v>2785</v>
      </c>
      <c r="B180" s="819" t="s">
        <v>909</v>
      </c>
      <c r="C180" s="814">
        <f>SUM(D180:K180)</f>
        <v>6241.8786</v>
      </c>
      <c r="D180" s="814">
        <v>0</v>
      </c>
      <c r="E180" s="814">
        <v>0</v>
      </c>
      <c r="F180" s="814">
        <v>0</v>
      </c>
      <c r="G180" s="814">
        <v>0</v>
      </c>
      <c r="H180" s="814">
        <v>0</v>
      </c>
      <c r="I180" s="814">
        <v>0</v>
      </c>
      <c r="J180" s="818">
        <v>709.9186000000002</v>
      </c>
      <c r="K180" s="814">
        <v>5531.96</v>
      </c>
      <c r="L180" s="817">
        <v>85</v>
      </c>
      <c r="M180" s="469"/>
      <c r="N180" s="469"/>
      <c r="O180" s="471"/>
      <c r="T180" s="490"/>
    </row>
    <row r="181" spans="1:20">
      <c r="A181" s="478">
        <v>2787</v>
      </c>
      <c r="B181" s="826" t="s">
        <v>910</v>
      </c>
      <c r="C181" s="814">
        <f>SUM(D181:K181)</f>
        <v>6677.4677700000011</v>
      </c>
      <c r="D181" s="814">
        <v>0</v>
      </c>
      <c r="E181" s="814">
        <v>0</v>
      </c>
      <c r="F181" s="814">
        <v>0</v>
      </c>
      <c r="G181" s="814">
        <v>0</v>
      </c>
      <c r="H181" s="814">
        <v>0</v>
      </c>
      <c r="I181" s="814">
        <v>610.69082000000003</v>
      </c>
      <c r="J181" s="818">
        <v>2522.4969500000002</v>
      </c>
      <c r="K181" s="814">
        <v>3544.28</v>
      </c>
      <c r="L181" s="817">
        <v>85</v>
      </c>
      <c r="M181" s="469"/>
      <c r="N181" s="469"/>
      <c r="O181" s="471"/>
      <c r="T181" s="490"/>
    </row>
    <row r="182" spans="1:20" ht="24" customHeight="1">
      <c r="A182" s="478">
        <v>2885</v>
      </c>
      <c r="B182" s="826" t="s">
        <v>911</v>
      </c>
      <c r="C182" s="814">
        <f>SUM(D182:K182)</f>
        <v>4089.0102099999999</v>
      </c>
      <c r="D182" s="814">
        <v>0</v>
      </c>
      <c r="E182" s="814">
        <v>0</v>
      </c>
      <c r="F182" s="814">
        <v>495.27</v>
      </c>
      <c r="G182" s="814">
        <v>1126.8800000000001</v>
      </c>
      <c r="H182" s="814">
        <v>812.38</v>
      </c>
      <c r="I182" s="814">
        <v>826.26</v>
      </c>
      <c r="J182" s="818">
        <v>657.19020999999998</v>
      </c>
      <c r="K182" s="814">
        <v>171.03</v>
      </c>
      <c r="L182" s="817">
        <v>90</v>
      </c>
      <c r="M182" s="469"/>
      <c r="N182" s="469"/>
      <c r="O182" s="471"/>
      <c r="T182" s="490"/>
    </row>
    <row r="183" spans="1:20" ht="21.75" thickBot="1">
      <c r="A183" s="478">
        <v>2928</v>
      </c>
      <c r="B183" s="822" t="s">
        <v>912</v>
      </c>
      <c r="C183" s="843">
        <f>SUM(D183:K183)</f>
        <v>8900.2999999999993</v>
      </c>
      <c r="D183" s="843">
        <v>0</v>
      </c>
      <c r="E183" s="843">
        <v>0</v>
      </c>
      <c r="F183" s="843">
        <v>0</v>
      </c>
      <c r="G183" s="843">
        <v>0</v>
      </c>
      <c r="H183" s="843">
        <v>0</v>
      </c>
      <c r="I183" s="843">
        <v>84.7</v>
      </c>
      <c r="J183" s="844">
        <v>258.60000000000002</v>
      </c>
      <c r="K183" s="843">
        <v>8557</v>
      </c>
      <c r="L183" s="845">
        <v>90</v>
      </c>
      <c r="M183" s="469"/>
      <c r="N183" s="469"/>
      <c r="O183" s="471"/>
      <c r="T183" s="490"/>
    </row>
    <row r="184" spans="1:20" ht="15" customHeight="1" thickBot="1">
      <c r="A184" s="466"/>
      <c r="B184" s="833" t="s">
        <v>734</v>
      </c>
      <c r="C184" s="834">
        <f>C5+C32+C39+C42+C49+C55+C87+C154+C172+C178</f>
        <v>9508631.8580099978</v>
      </c>
      <c r="D184" s="834">
        <f t="shared" ref="D184:K184" si="18">D5+D32+D39+D42+D49+D55+D87+D154+D172+D178</f>
        <v>34832.824009999997</v>
      </c>
      <c r="E184" s="834">
        <f t="shared" si="18"/>
        <v>165202.791</v>
      </c>
      <c r="F184" s="834">
        <f t="shared" si="18"/>
        <v>288465.21000000002</v>
      </c>
      <c r="G184" s="834">
        <f t="shared" si="18"/>
        <v>386493.13379999989</v>
      </c>
      <c r="H184" s="834">
        <f t="shared" si="18"/>
        <v>712590.73860000004</v>
      </c>
      <c r="I184" s="834">
        <f t="shared" si="18"/>
        <v>1206334.3191199997</v>
      </c>
      <c r="J184" s="846">
        <f t="shared" si="18"/>
        <v>2416993.9814800005</v>
      </c>
      <c r="K184" s="834">
        <f t="shared" si="18"/>
        <v>4297718.8600000003</v>
      </c>
      <c r="L184" s="835" t="s">
        <v>421</v>
      </c>
      <c r="M184" s="467"/>
      <c r="T184" s="490"/>
    </row>
    <row r="185" spans="1:20">
      <c r="B185" s="836"/>
      <c r="C185" s="836"/>
      <c r="D185" s="836"/>
      <c r="E185" s="836"/>
      <c r="F185" s="836"/>
      <c r="G185" s="836"/>
      <c r="H185" s="836"/>
      <c r="I185" s="836"/>
      <c r="J185" s="836"/>
      <c r="K185" s="837"/>
      <c r="L185" s="836"/>
      <c r="M185" s="487"/>
      <c r="T185" s="490"/>
    </row>
    <row r="186" spans="1:20">
      <c r="B186" s="838" t="s">
        <v>919</v>
      </c>
      <c r="C186" s="836"/>
      <c r="D186" s="836"/>
      <c r="E186" s="836"/>
      <c r="F186" s="836"/>
      <c r="G186" s="836"/>
      <c r="H186" s="836"/>
      <c r="I186" s="836"/>
      <c r="J186" s="836"/>
      <c r="K186" s="837"/>
      <c r="L186" s="836"/>
      <c r="M186" s="486"/>
      <c r="T186" s="490"/>
    </row>
    <row r="187" spans="1:20" s="488" customFormat="1">
      <c r="B187" s="839" t="s">
        <v>920</v>
      </c>
      <c r="C187" s="840"/>
      <c r="D187" s="841"/>
      <c r="E187" s="841"/>
      <c r="F187" s="841"/>
      <c r="G187" s="841"/>
      <c r="H187" s="841"/>
      <c r="I187" s="841"/>
      <c r="J187" s="841"/>
      <c r="K187" s="842"/>
      <c r="L187" s="840"/>
      <c r="M187" s="487"/>
    </row>
    <row r="188" spans="1:20">
      <c r="D188" s="489"/>
    </row>
    <row r="189" spans="1:20">
      <c r="D189" s="490"/>
      <c r="E189" s="490"/>
      <c r="F189" s="490"/>
      <c r="G189" s="490"/>
      <c r="H189" s="490"/>
      <c r="I189" s="490"/>
      <c r="J189" s="490"/>
    </row>
    <row r="206" spans="15:15">
      <c r="O206" s="471"/>
    </row>
  </sheetData>
  <customSheetViews>
    <customSheetView guid="{53E72506-0B1D-4F4A-A157-6DE69D2E678D}" showPageBreaks="1" fitToPage="1" printArea="1" hiddenColumns="1" view="pageBreakPreview" topLeftCell="B1">
      <selection activeCell="P11" sqref="P11"/>
      <rowBreaks count="1" manualBreakCount="1">
        <brk id="38" max="11" man="1"/>
      </rowBreaks>
      <pageMargins left="0.39370078740157483" right="0.39370078740157483" top="0.59055118110236227" bottom="0.39370078740157483" header="0.31496062992125984" footer="0.11811023622047245"/>
      <printOptions horizontalCentered="1"/>
      <pageSetup paperSize="9" scale="85" firstPageNumber="213" fitToHeight="0" orientation="landscape" useFirstPageNumber="1" r:id="rId1"/>
      <headerFooter>
        <oddHeader>&amp;L&amp;"Tahoma,Kurzíva"Závěrečný účet za rok 2014&amp;R&amp;"Tahoma,Kurzíva"Tabulka č. 6</oddHeader>
        <oddFooter>&amp;C&amp;"Tahoma,Obyčejné"&amp;P</oddFooter>
      </headerFooter>
    </customSheetView>
  </customSheetViews>
  <mergeCells count="7">
    <mergeCell ref="B1:L1"/>
    <mergeCell ref="A3:A4"/>
    <mergeCell ref="B3:B4"/>
    <mergeCell ref="C3:C4"/>
    <mergeCell ref="D3:J3"/>
    <mergeCell ref="K3:K4"/>
    <mergeCell ref="L3:L4"/>
  </mergeCells>
  <printOptions horizontalCentered="1"/>
  <pageMargins left="0.39370078740157483" right="0.39370078740157483" top="0.59055118110236227" bottom="0.39370078740157483" header="0.31496062992125984" footer="0.11811023622047245"/>
  <pageSetup paperSize="9" scale="85" firstPageNumber="213" fitToHeight="0" orientation="landscape" useFirstPageNumber="1" r:id="rId2"/>
  <headerFooter>
    <oddHeader>&amp;L&amp;"Tahoma,Kurzíva"Závěrečný účet za rok 2014&amp;R&amp;"Tahoma,Kurzíva"Tabulka č. 6</oddHeader>
    <oddFooter>&amp;C&amp;"Tahoma,Obyčejné"&amp;P</oddFooter>
  </headerFooter>
  <rowBreaks count="1" manualBreakCount="1">
    <brk id="38" max="11" man="1"/>
  </rowBreaks>
  <ignoredErrors>
    <ignoredError sqref="F12 C5:K5 D32:K32 D39:K39 D42:K42 D49:K49 D55:K55 D87:K87 D154:K154 D172:K172 C184:K184 C32 D178:K178" unlockedFormula="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87"/>
  <sheetViews>
    <sheetView view="pageBreakPreview" zoomScaleNormal="80" zoomScaleSheetLayoutView="100" workbookViewId="0">
      <selection activeCell="P11" sqref="P11"/>
    </sheetView>
  </sheetViews>
  <sheetFormatPr defaultRowHeight="12.75"/>
  <cols>
    <col min="1" max="1" width="20.7109375" style="418" customWidth="1"/>
    <col min="2" max="2" width="7.42578125" style="418" customWidth="1"/>
    <col min="3" max="3" width="42.85546875" style="417" customWidth="1"/>
    <col min="4" max="4" width="19.42578125" style="417" customWidth="1"/>
    <col min="5" max="5" width="19.5703125" style="432" customWidth="1"/>
    <col min="6" max="6" width="20" style="417" customWidth="1"/>
    <col min="7" max="7" width="16.5703125" style="417" customWidth="1"/>
    <col min="8" max="8" width="15.140625" style="417" customWidth="1"/>
    <col min="9" max="9" width="14.140625" style="436" customWidth="1"/>
    <col min="10" max="10" width="14.7109375" style="436" customWidth="1"/>
    <col min="11" max="11" width="14.28515625" style="436" customWidth="1"/>
    <col min="12" max="12" width="12.85546875" style="436" customWidth="1"/>
    <col min="13" max="13" width="10.85546875" style="417" customWidth="1"/>
    <col min="14" max="14" width="18.28515625" style="417" hidden="1" customWidth="1"/>
    <col min="15" max="15" width="20" style="417" hidden="1" customWidth="1"/>
    <col min="16" max="256" width="9.140625" style="417"/>
    <col min="257" max="257" width="21.5703125" style="417" customWidth="1"/>
    <col min="258" max="258" width="7.42578125" style="417" customWidth="1"/>
    <col min="259" max="259" width="42.85546875" style="417" customWidth="1"/>
    <col min="260" max="262" width="15.85546875" style="417" customWidth="1"/>
    <col min="263" max="263" width="15.5703125" style="417" bestFit="1" customWidth="1"/>
    <col min="264" max="265" width="12.28515625" style="417" customWidth="1"/>
    <col min="266" max="267" width="11.7109375" style="417" customWidth="1"/>
    <col min="268" max="268" width="13.85546875" style="417" customWidth="1"/>
    <col min="269" max="269" width="11.7109375" style="417" customWidth="1"/>
    <col min="270" max="512" width="9.140625" style="417"/>
    <col min="513" max="513" width="21.5703125" style="417" customWidth="1"/>
    <col min="514" max="514" width="7.42578125" style="417" customWidth="1"/>
    <col min="515" max="515" width="42.85546875" style="417" customWidth="1"/>
    <col min="516" max="518" width="15.85546875" style="417" customWidth="1"/>
    <col min="519" max="519" width="15.5703125" style="417" bestFit="1" customWidth="1"/>
    <col min="520" max="521" width="12.28515625" style="417" customWidth="1"/>
    <col min="522" max="523" width="11.7109375" style="417" customWidth="1"/>
    <col min="524" max="524" width="13.85546875" style="417" customWidth="1"/>
    <col min="525" max="525" width="11.7109375" style="417" customWidth="1"/>
    <col min="526" max="768" width="9.140625" style="417"/>
    <col min="769" max="769" width="21.5703125" style="417" customWidth="1"/>
    <col min="770" max="770" width="7.42578125" style="417" customWidth="1"/>
    <col min="771" max="771" width="42.85546875" style="417" customWidth="1"/>
    <col min="772" max="774" width="15.85546875" style="417" customWidth="1"/>
    <col min="775" max="775" width="15.5703125" style="417" bestFit="1" customWidth="1"/>
    <col min="776" max="777" width="12.28515625" style="417" customWidth="1"/>
    <col min="778" max="779" width="11.7109375" style="417" customWidth="1"/>
    <col min="780" max="780" width="13.85546875" style="417" customWidth="1"/>
    <col min="781" max="781" width="11.7109375" style="417" customWidth="1"/>
    <col min="782" max="1024" width="9.140625" style="417"/>
    <col min="1025" max="1025" width="21.5703125" style="417" customWidth="1"/>
    <col min="1026" max="1026" width="7.42578125" style="417" customWidth="1"/>
    <col min="1027" max="1027" width="42.85546875" style="417" customWidth="1"/>
    <col min="1028" max="1030" width="15.85546875" style="417" customWidth="1"/>
    <col min="1031" max="1031" width="15.5703125" style="417" bestFit="1" customWidth="1"/>
    <col min="1032" max="1033" width="12.28515625" style="417" customWidth="1"/>
    <col min="1034" max="1035" width="11.7109375" style="417" customWidth="1"/>
    <col min="1036" max="1036" width="13.85546875" style="417" customWidth="1"/>
    <col min="1037" max="1037" width="11.7109375" style="417" customWidth="1"/>
    <col min="1038" max="1280" width="9.140625" style="417"/>
    <col min="1281" max="1281" width="21.5703125" style="417" customWidth="1"/>
    <col min="1282" max="1282" width="7.42578125" style="417" customWidth="1"/>
    <col min="1283" max="1283" width="42.85546875" style="417" customWidth="1"/>
    <col min="1284" max="1286" width="15.85546875" style="417" customWidth="1"/>
    <col min="1287" max="1287" width="15.5703125" style="417" bestFit="1" customWidth="1"/>
    <col min="1288" max="1289" width="12.28515625" style="417" customWidth="1"/>
    <col min="1290" max="1291" width="11.7109375" style="417" customWidth="1"/>
    <col min="1292" max="1292" width="13.85546875" style="417" customWidth="1"/>
    <col min="1293" max="1293" width="11.7109375" style="417" customWidth="1"/>
    <col min="1294" max="1536" width="9.140625" style="417"/>
    <col min="1537" max="1537" width="21.5703125" style="417" customWidth="1"/>
    <col min="1538" max="1538" width="7.42578125" style="417" customWidth="1"/>
    <col min="1539" max="1539" width="42.85546875" style="417" customWidth="1"/>
    <col min="1540" max="1542" width="15.85546875" style="417" customWidth="1"/>
    <col min="1543" max="1543" width="15.5703125" style="417" bestFit="1" customWidth="1"/>
    <col min="1544" max="1545" width="12.28515625" style="417" customWidth="1"/>
    <col min="1546" max="1547" width="11.7109375" style="417" customWidth="1"/>
    <col min="1548" max="1548" width="13.85546875" style="417" customWidth="1"/>
    <col min="1549" max="1549" width="11.7109375" style="417" customWidth="1"/>
    <col min="1550" max="1792" width="9.140625" style="417"/>
    <col min="1793" max="1793" width="21.5703125" style="417" customWidth="1"/>
    <col min="1794" max="1794" width="7.42578125" style="417" customWidth="1"/>
    <col min="1795" max="1795" width="42.85546875" style="417" customWidth="1"/>
    <col min="1796" max="1798" width="15.85546875" style="417" customWidth="1"/>
    <col min="1799" max="1799" width="15.5703125" style="417" bestFit="1" customWidth="1"/>
    <col min="1800" max="1801" width="12.28515625" style="417" customWidth="1"/>
    <col min="1802" max="1803" width="11.7109375" style="417" customWidth="1"/>
    <col min="1804" max="1804" width="13.85546875" style="417" customWidth="1"/>
    <col min="1805" max="1805" width="11.7109375" style="417" customWidth="1"/>
    <col min="1806" max="2048" width="9.140625" style="417"/>
    <col min="2049" max="2049" width="21.5703125" style="417" customWidth="1"/>
    <col min="2050" max="2050" width="7.42578125" style="417" customWidth="1"/>
    <col min="2051" max="2051" width="42.85546875" style="417" customWidth="1"/>
    <col min="2052" max="2054" width="15.85546875" style="417" customWidth="1"/>
    <col min="2055" max="2055" width="15.5703125" style="417" bestFit="1" customWidth="1"/>
    <col min="2056" max="2057" width="12.28515625" style="417" customWidth="1"/>
    <col min="2058" max="2059" width="11.7109375" style="417" customWidth="1"/>
    <col min="2060" max="2060" width="13.85546875" style="417" customWidth="1"/>
    <col min="2061" max="2061" width="11.7109375" style="417" customWidth="1"/>
    <col min="2062" max="2304" width="9.140625" style="417"/>
    <col min="2305" max="2305" width="21.5703125" style="417" customWidth="1"/>
    <col min="2306" max="2306" width="7.42578125" style="417" customWidth="1"/>
    <col min="2307" max="2307" width="42.85546875" style="417" customWidth="1"/>
    <col min="2308" max="2310" width="15.85546875" style="417" customWidth="1"/>
    <col min="2311" max="2311" width="15.5703125" style="417" bestFit="1" customWidth="1"/>
    <col min="2312" max="2313" width="12.28515625" style="417" customWidth="1"/>
    <col min="2314" max="2315" width="11.7109375" style="417" customWidth="1"/>
    <col min="2316" max="2316" width="13.85546875" style="417" customWidth="1"/>
    <col min="2317" max="2317" width="11.7109375" style="417" customWidth="1"/>
    <col min="2318" max="2560" width="9.140625" style="417"/>
    <col min="2561" max="2561" width="21.5703125" style="417" customWidth="1"/>
    <col min="2562" max="2562" width="7.42578125" style="417" customWidth="1"/>
    <col min="2563" max="2563" width="42.85546875" style="417" customWidth="1"/>
    <col min="2564" max="2566" width="15.85546875" style="417" customWidth="1"/>
    <col min="2567" max="2567" width="15.5703125" style="417" bestFit="1" customWidth="1"/>
    <col min="2568" max="2569" width="12.28515625" style="417" customWidth="1"/>
    <col min="2570" max="2571" width="11.7109375" style="417" customWidth="1"/>
    <col min="2572" max="2572" width="13.85546875" style="417" customWidth="1"/>
    <col min="2573" max="2573" width="11.7109375" style="417" customWidth="1"/>
    <col min="2574" max="2816" width="9.140625" style="417"/>
    <col min="2817" max="2817" width="21.5703125" style="417" customWidth="1"/>
    <col min="2818" max="2818" width="7.42578125" style="417" customWidth="1"/>
    <col min="2819" max="2819" width="42.85546875" style="417" customWidth="1"/>
    <col min="2820" max="2822" width="15.85546875" style="417" customWidth="1"/>
    <col min="2823" max="2823" width="15.5703125" style="417" bestFit="1" customWidth="1"/>
    <col min="2824" max="2825" width="12.28515625" style="417" customWidth="1"/>
    <col min="2826" max="2827" width="11.7109375" style="417" customWidth="1"/>
    <col min="2828" max="2828" width="13.85546875" style="417" customWidth="1"/>
    <col min="2829" max="2829" width="11.7109375" style="417" customWidth="1"/>
    <col min="2830" max="3072" width="9.140625" style="417"/>
    <col min="3073" max="3073" width="21.5703125" style="417" customWidth="1"/>
    <col min="3074" max="3074" width="7.42578125" style="417" customWidth="1"/>
    <col min="3075" max="3075" width="42.85546875" style="417" customWidth="1"/>
    <col min="3076" max="3078" width="15.85546875" style="417" customWidth="1"/>
    <col min="3079" max="3079" width="15.5703125" style="417" bestFit="1" customWidth="1"/>
    <col min="3080" max="3081" width="12.28515625" style="417" customWidth="1"/>
    <col min="3082" max="3083" width="11.7109375" style="417" customWidth="1"/>
    <col min="3084" max="3084" width="13.85546875" style="417" customWidth="1"/>
    <col min="3085" max="3085" width="11.7109375" style="417" customWidth="1"/>
    <col min="3086" max="3328" width="9.140625" style="417"/>
    <col min="3329" max="3329" width="21.5703125" style="417" customWidth="1"/>
    <col min="3330" max="3330" width="7.42578125" style="417" customWidth="1"/>
    <col min="3331" max="3331" width="42.85546875" style="417" customWidth="1"/>
    <col min="3332" max="3334" width="15.85546875" style="417" customWidth="1"/>
    <col min="3335" max="3335" width="15.5703125" style="417" bestFit="1" customWidth="1"/>
    <col min="3336" max="3337" width="12.28515625" style="417" customWidth="1"/>
    <col min="3338" max="3339" width="11.7109375" style="417" customWidth="1"/>
    <col min="3340" max="3340" width="13.85546875" style="417" customWidth="1"/>
    <col min="3341" max="3341" width="11.7109375" style="417" customWidth="1"/>
    <col min="3342" max="3584" width="9.140625" style="417"/>
    <col min="3585" max="3585" width="21.5703125" style="417" customWidth="1"/>
    <col min="3586" max="3586" width="7.42578125" style="417" customWidth="1"/>
    <col min="3587" max="3587" width="42.85546875" style="417" customWidth="1"/>
    <col min="3588" max="3590" width="15.85546875" style="417" customWidth="1"/>
    <col min="3591" max="3591" width="15.5703125" style="417" bestFit="1" customWidth="1"/>
    <col min="3592" max="3593" width="12.28515625" style="417" customWidth="1"/>
    <col min="3594" max="3595" width="11.7109375" style="417" customWidth="1"/>
    <col min="3596" max="3596" width="13.85546875" style="417" customWidth="1"/>
    <col min="3597" max="3597" width="11.7109375" style="417" customWidth="1"/>
    <col min="3598" max="3840" width="9.140625" style="417"/>
    <col min="3841" max="3841" width="21.5703125" style="417" customWidth="1"/>
    <col min="3842" max="3842" width="7.42578125" style="417" customWidth="1"/>
    <col min="3843" max="3843" width="42.85546875" style="417" customWidth="1"/>
    <col min="3844" max="3846" width="15.85546875" style="417" customWidth="1"/>
    <col min="3847" max="3847" width="15.5703125" style="417" bestFit="1" customWidth="1"/>
    <col min="3848" max="3849" width="12.28515625" style="417" customWidth="1"/>
    <col min="3850" max="3851" width="11.7109375" style="417" customWidth="1"/>
    <col min="3852" max="3852" width="13.85546875" style="417" customWidth="1"/>
    <col min="3853" max="3853" width="11.7109375" style="417" customWidth="1"/>
    <col min="3854" max="4096" width="9.140625" style="417"/>
    <col min="4097" max="4097" width="21.5703125" style="417" customWidth="1"/>
    <col min="4098" max="4098" width="7.42578125" style="417" customWidth="1"/>
    <col min="4099" max="4099" width="42.85546875" style="417" customWidth="1"/>
    <col min="4100" max="4102" width="15.85546875" style="417" customWidth="1"/>
    <col min="4103" max="4103" width="15.5703125" style="417" bestFit="1" customWidth="1"/>
    <col min="4104" max="4105" width="12.28515625" style="417" customWidth="1"/>
    <col min="4106" max="4107" width="11.7109375" style="417" customWidth="1"/>
    <col min="4108" max="4108" width="13.85546875" style="417" customWidth="1"/>
    <col min="4109" max="4109" width="11.7109375" style="417" customWidth="1"/>
    <col min="4110" max="4352" width="9.140625" style="417"/>
    <col min="4353" max="4353" width="21.5703125" style="417" customWidth="1"/>
    <col min="4354" max="4354" width="7.42578125" style="417" customWidth="1"/>
    <col min="4355" max="4355" width="42.85546875" style="417" customWidth="1"/>
    <col min="4356" max="4358" width="15.85546875" style="417" customWidth="1"/>
    <col min="4359" max="4359" width="15.5703125" style="417" bestFit="1" customWidth="1"/>
    <col min="4360" max="4361" width="12.28515625" style="417" customWidth="1"/>
    <col min="4362" max="4363" width="11.7109375" style="417" customWidth="1"/>
    <col min="4364" max="4364" width="13.85546875" style="417" customWidth="1"/>
    <col min="4365" max="4365" width="11.7109375" style="417" customWidth="1"/>
    <col min="4366" max="4608" width="9.140625" style="417"/>
    <col min="4609" max="4609" width="21.5703125" style="417" customWidth="1"/>
    <col min="4610" max="4610" width="7.42578125" style="417" customWidth="1"/>
    <col min="4611" max="4611" width="42.85546875" style="417" customWidth="1"/>
    <col min="4612" max="4614" width="15.85546875" style="417" customWidth="1"/>
    <col min="4615" max="4615" width="15.5703125" style="417" bestFit="1" customWidth="1"/>
    <col min="4616" max="4617" width="12.28515625" style="417" customWidth="1"/>
    <col min="4618" max="4619" width="11.7109375" style="417" customWidth="1"/>
    <col min="4620" max="4620" width="13.85546875" style="417" customWidth="1"/>
    <col min="4621" max="4621" width="11.7109375" style="417" customWidth="1"/>
    <col min="4622" max="4864" width="9.140625" style="417"/>
    <col min="4865" max="4865" width="21.5703125" style="417" customWidth="1"/>
    <col min="4866" max="4866" width="7.42578125" style="417" customWidth="1"/>
    <col min="4867" max="4867" width="42.85546875" style="417" customWidth="1"/>
    <col min="4868" max="4870" width="15.85546875" style="417" customWidth="1"/>
    <col min="4871" max="4871" width="15.5703125" style="417" bestFit="1" customWidth="1"/>
    <col min="4872" max="4873" width="12.28515625" style="417" customWidth="1"/>
    <col min="4874" max="4875" width="11.7109375" style="417" customWidth="1"/>
    <col min="4876" max="4876" width="13.85546875" style="417" customWidth="1"/>
    <col min="4877" max="4877" width="11.7109375" style="417" customWidth="1"/>
    <col min="4878" max="5120" width="9.140625" style="417"/>
    <col min="5121" max="5121" width="21.5703125" style="417" customWidth="1"/>
    <col min="5122" max="5122" width="7.42578125" style="417" customWidth="1"/>
    <col min="5123" max="5123" width="42.85546875" style="417" customWidth="1"/>
    <col min="5124" max="5126" width="15.85546875" style="417" customWidth="1"/>
    <col min="5127" max="5127" width="15.5703125" style="417" bestFit="1" customWidth="1"/>
    <col min="5128" max="5129" width="12.28515625" style="417" customWidth="1"/>
    <col min="5130" max="5131" width="11.7109375" style="417" customWidth="1"/>
    <col min="5132" max="5132" width="13.85546875" style="417" customWidth="1"/>
    <col min="5133" max="5133" width="11.7109375" style="417" customWidth="1"/>
    <col min="5134" max="5376" width="9.140625" style="417"/>
    <col min="5377" max="5377" width="21.5703125" style="417" customWidth="1"/>
    <col min="5378" max="5378" width="7.42578125" style="417" customWidth="1"/>
    <col min="5379" max="5379" width="42.85546875" style="417" customWidth="1"/>
    <col min="5380" max="5382" width="15.85546875" style="417" customWidth="1"/>
    <col min="5383" max="5383" width="15.5703125" style="417" bestFit="1" customWidth="1"/>
    <col min="5384" max="5385" width="12.28515625" style="417" customWidth="1"/>
    <col min="5386" max="5387" width="11.7109375" style="417" customWidth="1"/>
    <col min="5388" max="5388" width="13.85546875" style="417" customWidth="1"/>
    <col min="5389" max="5389" width="11.7109375" style="417" customWidth="1"/>
    <col min="5390" max="5632" width="9.140625" style="417"/>
    <col min="5633" max="5633" width="21.5703125" style="417" customWidth="1"/>
    <col min="5634" max="5634" width="7.42578125" style="417" customWidth="1"/>
    <col min="5635" max="5635" width="42.85546875" style="417" customWidth="1"/>
    <col min="5636" max="5638" width="15.85546875" style="417" customWidth="1"/>
    <col min="5639" max="5639" width="15.5703125" style="417" bestFit="1" customWidth="1"/>
    <col min="5640" max="5641" width="12.28515625" style="417" customWidth="1"/>
    <col min="5642" max="5643" width="11.7109375" style="417" customWidth="1"/>
    <col min="5644" max="5644" width="13.85546875" style="417" customWidth="1"/>
    <col min="5645" max="5645" width="11.7109375" style="417" customWidth="1"/>
    <col min="5646" max="5888" width="9.140625" style="417"/>
    <col min="5889" max="5889" width="21.5703125" style="417" customWidth="1"/>
    <col min="5890" max="5890" width="7.42578125" style="417" customWidth="1"/>
    <col min="5891" max="5891" width="42.85546875" style="417" customWidth="1"/>
    <col min="5892" max="5894" width="15.85546875" style="417" customWidth="1"/>
    <col min="5895" max="5895" width="15.5703125" style="417" bestFit="1" customWidth="1"/>
    <col min="5896" max="5897" width="12.28515625" style="417" customWidth="1"/>
    <col min="5898" max="5899" width="11.7109375" style="417" customWidth="1"/>
    <col min="5900" max="5900" width="13.85546875" style="417" customWidth="1"/>
    <col min="5901" max="5901" width="11.7109375" style="417" customWidth="1"/>
    <col min="5902" max="6144" width="9.140625" style="417"/>
    <col min="6145" max="6145" width="21.5703125" style="417" customWidth="1"/>
    <col min="6146" max="6146" width="7.42578125" style="417" customWidth="1"/>
    <col min="6147" max="6147" width="42.85546875" style="417" customWidth="1"/>
    <col min="6148" max="6150" width="15.85546875" style="417" customWidth="1"/>
    <col min="6151" max="6151" width="15.5703125" style="417" bestFit="1" customWidth="1"/>
    <col min="6152" max="6153" width="12.28515625" style="417" customWidth="1"/>
    <col min="6154" max="6155" width="11.7109375" style="417" customWidth="1"/>
    <col min="6156" max="6156" width="13.85546875" style="417" customWidth="1"/>
    <col min="6157" max="6157" width="11.7109375" style="417" customWidth="1"/>
    <col min="6158" max="6400" width="9.140625" style="417"/>
    <col min="6401" max="6401" width="21.5703125" style="417" customWidth="1"/>
    <col min="6402" max="6402" width="7.42578125" style="417" customWidth="1"/>
    <col min="6403" max="6403" width="42.85546875" style="417" customWidth="1"/>
    <col min="6404" max="6406" width="15.85546875" style="417" customWidth="1"/>
    <col min="6407" max="6407" width="15.5703125" style="417" bestFit="1" customWidth="1"/>
    <col min="6408" max="6409" width="12.28515625" style="417" customWidth="1"/>
    <col min="6410" max="6411" width="11.7109375" style="417" customWidth="1"/>
    <col min="6412" max="6412" width="13.85546875" style="417" customWidth="1"/>
    <col min="6413" max="6413" width="11.7109375" style="417" customWidth="1"/>
    <col min="6414" max="6656" width="9.140625" style="417"/>
    <col min="6657" max="6657" width="21.5703125" style="417" customWidth="1"/>
    <col min="6658" max="6658" width="7.42578125" style="417" customWidth="1"/>
    <col min="6659" max="6659" width="42.85546875" style="417" customWidth="1"/>
    <col min="6660" max="6662" width="15.85546875" style="417" customWidth="1"/>
    <col min="6663" max="6663" width="15.5703125" style="417" bestFit="1" customWidth="1"/>
    <col min="6664" max="6665" width="12.28515625" style="417" customWidth="1"/>
    <col min="6666" max="6667" width="11.7109375" style="417" customWidth="1"/>
    <col min="6668" max="6668" width="13.85546875" style="417" customWidth="1"/>
    <col min="6669" max="6669" width="11.7109375" style="417" customWidth="1"/>
    <col min="6670" max="6912" width="9.140625" style="417"/>
    <col min="6913" max="6913" width="21.5703125" style="417" customWidth="1"/>
    <col min="6914" max="6914" width="7.42578125" style="417" customWidth="1"/>
    <col min="6915" max="6915" width="42.85546875" style="417" customWidth="1"/>
    <col min="6916" max="6918" width="15.85546875" style="417" customWidth="1"/>
    <col min="6919" max="6919" width="15.5703125" style="417" bestFit="1" customWidth="1"/>
    <col min="6920" max="6921" width="12.28515625" style="417" customWidth="1"/>
    <col min="6922" max="6923" width="11.7109375" style="417" customWidth="1"/>
    <col min="6924" max="6924" width="13.85546875" style="417" customWidth="1"/>
    <col min="6925" max="6925" width="11.7109375" style="417" customWidth="1"/>
    <col min="6926" max="7168" width="9.140625" style="417"/>
    <col min="7169" max="7169" width="21.5703125" style="417" customWidth="1"/>
    <col min="7170" max="7170" width="7.42578125" style="417" customWidth="1"/>
    <col min="7171" max="7171" width="42.85546875" style="417" customWidth="1"/>
    <col min="7172" max="7174" width="15.85546875" style="417" customWidth="1"/>
    <col min="7175" max="7175" width="15.5703125" style="417" bestFit="1" customWidth="1"/>
    <col min="7176" max="7177" width="12.28515625" style="417" customWidth="1"/>
    <col min="7178" max="7179" width="11.7109375" style="417" customWidth="1"/>
    <col min="7180" max="7180" width="13.85546875" style="417" customWidth="1"/>
    <col min="7181" max="7181" width="11.7109375" style="417" customWidth="1"/>
    <col min="7182" max="7424" width="9.140625" style="417"/>
    <col min="7425" max="7425" width="21.5703125" style="417" customWidth="1"/>
    <col min="7426" max="7426" width="7.42578125" style="417" customWidth="1"/>
    <col min="7427" max="7427" width="42.85546875" style="417" customWidth="1"/>
    <col min="7428" max="7430" width="15.85546875" style="417" customWidth="1"/>
    <col min="7431" max="7431" width="15.5703125" style="417" bestFit="1" customWidth="1"/>
    <col min="7432" max="7433" width="12.28515625" style="417" customWidth="1"/>
    <col min="7434" max="7435" width="11.7109375" style="417" customWidth="1"/>
    <col min="7436" max="7436" width="13.85546875" style="417" customWidth="1"/>
    <col min="7437" max="7437" width="11.7109375" style="417" customWidth="1"/>
    <col min="7438" max="7680" width="9.140625" style="417"/>
    <col min="7681" max="7681" width="21.5703125" style="417" customWidth="1"/>
    <col min="7682" max="7682" width="7.42578125" style="417" customWidth="1"/>
    <col min="7683" max="7683" width="42.85546875" style="417" customWidth="1"/>
    <col min="7684" max="7686" width="15.85546875" style="417" customWidth="1"/>
    <col min="7687" max="7687" width="15.5703125" style="417" bestFit="1" customWidth="1"/>
    <col min="7688" max="7689" width="12.28515625" style="417" customWidth="1"/>
    <col min="7690" max="7691" width="11.7109375" style="417" customWidth="1"/>
    <col min="7692" max="7692" width="13.85546875" style="417" customWidth="1"/>
    <col min="7693" max="7693" width="11.7109375" style="417" customWidth="1"/>
    <col min="7694" max="7936" width="9.140625" style="417"/>
    <col min="7937" max="7937" width="21.5703125" style="417" customWidth="1"/>
    <col min="7938" max="7938" width="7.42578125" style="417" customWidth="1"/>
    <col min="7939" max="7939" width="42.85546875" style="417" customWidth="1"/>
    <col min="7940" max="7942" width="15.85546875" style="417" customWidth="1"/>
    <col min="7943" max="7943" width="15.5703125" style="417" bestFit="1" customWidth="1"/>
    <col min="7944" max="7945" width="12.28515625" style="417" customWidth="1"/>
    <col min="7946" max="7947" width="11.7109375" style="417" customWidth="1"/>
    <col min="7948" max="7948" width="13.85546875" style="417" customWidth="1"/>
    <col min="7949" max="7949" width="11.7109375" style="417" customWidth="1"/>
    <col min="7950" max="8192" width="9.140625" style="417"/>
    <col min="8193" max="8193" width="21.5703125" style="417" customWidth="1"/>
    <col min="8194" max="8194" width="7.42578125" style="417" customWidth="1"/>
    <col min="8195" max="8195" width="42.85546875" style="417" customWidth="1"/>
    <col min="8196" max="8198" width="15.85546875" style="417" customWidth="1"/>
    <col min="8199" max="8199" width="15.5703125" style="417" bestFit="1" customWidth="1"/>
    <col min="8200" max="8201" width="12.28515625" style="417" customWidth="1"/>
    <col min="8202" max="8203" width="11.7109375" style="417" customWidth="1"/>
    <col min="8204" max="8204" width="13.85546875" style="417" customWidth="1"/>
    <col min="8205" max="8205" width="11.7109375" style="417" customWidth="1"/>
    <col min="8206" max="8448" width="9.140625" style="417"/>
    <col min="8449" max="8449" width="21.5703125" style="417" customWidth="1"/>
    <col min="8450" max="8450" width="7.42578125" style="417" customWidth="1"/>
    <col min="8451" max="8451" width="42.85546875" style="417" customWidth="1"/>
    <col min="8452" max="8454" width="15.85546875" style="417" customWidth="1"/>
    <col min="8455" max="8455" width="15.5703125" style="417" bestFit="1" customWidth="1"/>
    <col min="8456" max="8457" width="12.28515625" style="417" customWidth="1"/>
    <col min="8458" max="8459" width="11.7109375" style="417" customWidth="1"/>
    <col min="8460" max="8460" width="13.85546875" style="417" customWidth="1"/>
    <col min="8461" max="8461" width="11.7109375" style="417" customWidth="1"/>
    <col min="8462" max="8704" width="9.140625" style="417"/>
    <col min="8705" max="8705" width="21.5703125" style="417" customWidth="1"/>
    <col min="8706" max="8706" width="7.42578125" style="417" customWidth="1"/>
    <col min="8707" max="8707" width="42.85546875" style="417" customWidth="1"/>
    <col min="8708" max="8710" width="15.85546875" style="417" customWidth="1"/>
    <col min="8711" max="8711" width="15.5703125" style="417" bestFit="1" customWidth="1"/>
    <col min="8712" max="8713" width="12.28515625" style="417" customWidth="1"/>
    <col min="8714" max="8715" width="11.7109375" style="417" customWidth="1"/>
    <col min="8716" max="8716" width="13.85546875" style="417" customWidth="1"/>
    <col min="8717" max="8717" width="11.7109375" style="417" customWidth="1"/>
    <col min="8718" max="8960" width="9.140625" style="417"/>
    <col min="8961" max="8961" width="21.5703125" style="417" customWidth="1"/>
    <col min="8962" max="8962" width="7.42578125" style="417" customWidth="1"/>
    <col min="8963" max="8963" width="42.85546875" style="417" customWidth="1"/>
    <col min="8964" max="8966" width="15.85546875" style="417" customWidth="1"/>
    <col min="8967" max="8967" width="15.5703125" style="417" bestFit="1" customWidth="1"/>
    <col min="8968" max="8969" width="12.28515625" style="417" customWidth="1"/>
    <col min="8970" max="8971" width="11.7109375" style="417" customWidth="1"/>
    <col min="8972" max="8972" width="13.85546875" style="417" customWidth="1"/>
    <col min="8973" max="8973" width="11.7109375" style="417" customWidth="1"/>
    <col min="8974" max="9216" width="9.140625" style="417"/>
    <col min="9217" max="9217" width="21.5703125" style="417" customWidth="1"/>
    <col min="9218" max="9218" width="7.42578125" style="417" customWidth="1"/>
    <col min="9219" max="9219" width="42.85546875" style="417" customWidth="1"/>
    <col min="9220" max="9222" width="15.85546875" style="417" customWidth="1"/>
    <col min="9223" max="9223" width="15.5703125" style="417" bestFit="1" customWidth="1"/>
    <col min="9224" max="9225" width="12.28515625" style="417" customWidth="1"/>
    <col min="9226" max="9227" width="11.7109375" style="417" customWidth="1"/>
    <col min="9228" max="9228" width="13.85546875" style="417" customWidth="1"/>
    <col min="9229" max="9229" width="11.7109375" style="417" customWidth="1"/>
    <col min="9230" max="9472" width="9.140625" style="417"/>
    <col min="9473" max="9473" width="21.5703125" style="417" customWidth="1"/>
    <col min="9474" max="9474" width="7.42578125" style="417" customWidth="1"/>
    <col min="9475" max="9475" width="42.85546875" style="417" customWidth="1"/>
    <col min="9476" max="9478" width="15.85546875" style="417" customWidth="1"/>
    <col min="9479" max="9479" width="15.5703125" style="417" bestFit="1" customWidth="1"/>
    <col min="9480" max="9481" width="12.28515625" style="417" customWidth="1"/>
    <col min="9482" max="9483" width="11.7109375" style="417" customWidth="1"/>
    <col min="9484" max="9484" width="13.85546875" style="417" customWidth="1"/>
    <col min="9485" max="9485" width="11.7109375" style="417" customWidth="1"/>
    <col min="9486" max="9728" width="9.140625" style="417"/>
    <col min="9729" max="9729" width="21.5703125" style="417" customWidth="1"/>
    <col min="9730" max="9730" width="7.42578125" style="417" customWidth="1"/>
    <col min="9731" max="9731" width="42.85546875" style="417" customWidth="1"/>
    <col min="9732" max="9734" width="15.85546875" style="417" customWidth="1"/>
    <col min="9735" max="9735" width="15.5703125" style="417" bestFit="1" customWidth="1"/>
    <col min="9736" max="9737" width="12.28515625" style="417" customWidth="1"/>
    <col min="9738" max="9739" width="11.7109375" style="417" customWidth="1"/>
    <col min="9740" max="9740" width="13.85546875" style="417" customWidth="1"/>
    <col min="9741" max="9741" width="11.7109375" style="417" customWidth="1"/>
    <col min="9742" max="9984" width="9.140625" style="417"/>
    <col min="9985" max="9985" width="21.5703125" style="417" customWidth="1"/>
    <col min="9986" max="9986" width="7.42578125" style="417" customWidth="1"/>
    <col min="9987" max="9987" width="42.85546875" style="417" customWidth="1"/>
    <col min="9988" max="9990" width="15.85546875" style="417" customWidth="1"/>
    <col min="9991" max="9991" width="15.5703125" style="417" bestFit="1" customWidth="1"/>
    <col min="9992" max="9993" width="12.28515625" style="417" customWidth="1"/>
    <col min="9994" max="9995" width="11.7109375" style="417" customWidth="1"/>
    <col min="9996" max="9996" width="13.85546875" style="417" customWidth="1"/>
    <col min="9997" max="9997" width="11.7109375" style="417" customWidth="1"/>
    <col min="9998" max="10240" width="9.140625" style="417"/>
    <col min="10241" max="10241" width="21.5703125" style="417" customWidth="1"/>
    <col min="10242" max="10242" width="7.42578125" style="417" customWidth="1"/>
    <col min="10243" max="10243" width="42.85546875" style="417" customWidth="1"/>
    <col min="10244" max="10246" width="15.85546875" style="417" customWidth="1"/>
    <col min="10247" max="10247" width="15.5703125" style="417" bestFit="1" customWidth="1"/>
    <col min="10248" max="10249" width="12.28515625" style="417" customWidth="1"/>
    <col min="10250" max="10251" width="11.7109375" style="417" customWidth="1"/>
    <col min="10252" max="10252" width="13.85546875" style="417" customWidth="1"/>
    <col min="10253" max="10253" width="11.7109375" style="417" customWidth="1"/>
    <col min="10254" max="10496" width="9.140625" style="417"/>
    <col min="10497" max="10497" width="21.5703125" style="417" customWidth="1"/>
    <col min="10498" max="10498" width="7.42578125" style="417" customWidth="1"/>
    <col min="10499" max="10499" width="42.85546875" style="417" customWidth="1"/>
    <col min="10500" max="10502" width="15.85546875" style="417" customWidth="1"/>
    <col min="10503" max="10503" width="15.5703125" style="417" bestFit="1" customWidth="1"/>
    <col min="10504" max="10505" width="12.28515625" style="417" customWidth="1"/>
    <col min="10506" max="10507" width="11.7109375" style="417" customWidth="1"/>
    <col min="10508" max="10508" width="13.85546875" style="417" customWidth="1"/>
    <col min="10509" max="10509" width="11.7109375" style="417" customWidth="1"/>
    <col min="10510" max="10752" width="9.140625" style="417"/>
    <col min="10753" max="10753" width="21.5703125" style="417" customWidth="1"/>
    <col min="10754" max="10754" width="7.42578125" style="417" customWidth="1"/>
    <col min="10755" max="10755" width="42.85546875" style="417" customWidth="1"/>
    <col min="10756" max="10758" width="15.85546875" style="417" customWidth="1"/>
    <col min="10759" max="10759" width="15.5703125" style="417" bestFit="1" customWidth="1"/>
    <col min="10760" max="10761" width="12.28515625" style="417" customWidth="1"/>
    <col min="10762" max="10763" width="11.7109375" style="417" customWidth="1"/>
    <col min="10764" max="10764" width="13.85546875" style="417" customWidth="1"/>
    <col min="10765" max="10765" width="11.7109375" style="417" customWidth="1"/>
    <col min="10766" max="11008" width="9.140625" style="417"/>
    <col min="11009" max="11009" width="21.5703125" style="417" customWidth="1"/>
    <col min="11010" max="11010" width="7.42578125" style="417" customWidth="1"/>
    <col min="11011" max="11011" width="42.85546875" style="417" customWidth="1"/>
    <col min="11012" max="11014" width="15.85546875" style="417" customWidth="1"/>
    <col min="11015" max="11015" width="15.5703125" style="417" bestFit="1" customWidth="1"/>
    <col min="11016" max="11017" width="12.28515625" style="417" customWidth="1"/>
    <col min="11018" max="11019" width="11.7109375" style="417" customWidth="1"/>
    <col min="11020" max="11020" width="13.85546875" style="417" customWidth="1"/>
    <col min="11021" max="11021" width="11.7109375" style="417" customWidth="1"/>
    <col min="11022" max="11264" width="9.140625" style="417"/>
    <col min="11265" max="11265" width="21.5703125" style="417" customWidth="1"/>
    <col min="11266" max="11266" width="7.42578125" style="417" customWidth="1"/>
    <col min="11267" max="11267" width="42.85546875" style="417" customWidth="1"/>
    <col min="11268" max="11270" width="15.85546875" style="417" customWidth="1"/>
    <col min="11271" max="11271" width="15.5703125" style="417" bestFit="1" customWidth="1"/>
    <col min="11272" max="11273" width="12.28515625" style="417" customWidth="1"/>
    <col min="11274" max="11275" width="11.7109375" style="417" customWidth="1"/>
    <col min="11276" max="11276" width="13.85546875" style="417" customWidth="1"/>
    <col min="11277" max="11277" width="11.7109375" style="417" customWidth="1"/>
    <col min="11278" max="11520" width="9.140625" style="417"/>
    <col min="11521" max="11521" width="21.5703125" style="417" customWidth="1"/>
    <col min="11522" max="11522" width="7.42578125" style="417" customWidth="1"/>
    <col min="11523" max="11523" width="42.85546875" style="417" customWidth="1"/>
    <col min="11524" max="11526" width="15.85546875" style="417" customWidth="1"/>
    <col min="11527" max="11527" width="15.5703125" style="417" bestFit="1" customWidth="1"/>
    <col min="11528" max="11529" width="12.28515625" style="417" customWidth="1"/>
    <col min="11530" max="11531" width="11.7109375" style="417" customWidth="1"/>
    <col min="11532" max="11532" width="13.85546875" style="417" customWidth="1"/>
    <col min="11533" max="11533" width="11.7109375" style="417" customWidth="1"/>
    <col min="11534" max="11776" width="9.140625" style="417"/>
    <col min="11777" max="11777" width="21.5703125" style="417" customWidth="1"/>
    <col min="11778" max="11778" width="7.42578125" style="417" customWidth="1"/>
    <col min="11779" max="11779" width="42.85546875" style="417" customWidth="1"/>
    <col min="11780" max="11782" width="15.85546875" style="417" customWidth="1"/>
    <col min="11783" max="11783" width="15.5703125" style="417" bestFit="1" customWidth="1"/>
    <col min="11784" max="11785" width="12.28515625" style="417" customWidth="1"/>
    <col min="11786" max="11787" width="11.7109375" style="417" customWidth="1"/>
    <col min="11788" max="11788" width="13.85546875" style="417" customWidth="1"/>
    <col min="11789" max="11789" width="11.7109375" style="417" customWidth="1"/>
    <col min="11790" max="12032" width="9.140625" style="417"/>
    <col min="12033" max="12033" width="21.5703125" style="417" customWidth="1"/>
    <col min="12034" max="12034" width="7.42578125" style="417" customWidth="1"/>
    <col min="12035" max="12035" width="42.85546875" style="417" customWidth="1"/>
    <col min="12036" max="12038" width="15.85546875" style="417" customWidth="1"/>
    <col min="12039" max="12039" width="15.5703125" style="417" bestFit="1" customWidth="1"/>
    <col min="12040" max="12041" width="12.28515625" style="417" customWidth="1"/>
    <col min="12042" max="12043" width="11.7109375" style="417" customWidth="1"/>
    <col min="12044" max="12044" width="13.85546875" style="417" customWidth="1"/>
    <col min="12045" max="12045" width="11.7109375" style="417" customWidth="1"/>
    <col min="12046" max="12288" width="9.140625" style="417"/>
    <col min="12289" max="12289" width="21.5703125" style="417" customWidth="1"/>
    <col min="12290" max="12290" width="7.42578125" style="417" customWidth="1"/>
    <col min="12291" max="12291" width="42.85546875" style="417" customWidth="1"/>
    <col min="12292" max="12294" width="15.85546875" style="417" customWidth="1"/>
    <col min="12295" max="12295" width="15.5703125" style="417" bestFit="1" customWidth="1"/>
    <col min="12296" max="12297" width="12.28515625" style="417" customWidth="1"/>
    <col min="12298" max="12299" width="11.7109375" style="417" customWidth="1"/>
    <col min="12300" max="12300" width="13.85546875" style="417" customWidth="1"/>
    <col min="12301" max="12301" width="11.7109375" style="417" customWidth="1"/>
    <col min="12302" max="12544" width="9.140625" style="417"/>
    <col min="12545" max="12545" width="21.5703125" style="417" customWidth="1"/>
    <col min="12546" max="12546" width="7.42578125" style="417" customWidth="1"/>
    <col min="12547" max="12547" width="42.85546875" style="417" customWidth="1"/>
    <col min="12548" max="12550" width="15.85546875" style="417" customWidth="1"/>
    <col min="12551" max="12551" width="15.5703125" style="417" bestFit="1" customWidth="1"/>
    <col min="12552" max="12553" width="12.28515625" style="417" customWidth="1"/>
    <col min="12554" max="12555" width="11.7109375" style="417" customWidth="1"/>
    <col min="12556" max="12556" width="13.85546875" style="417" customWidth="1"/>
    <col min="12557" max="12557" width="11.7109375" style="417" customWidth="1"/>
    <col min="12558" max="12800" width="9.140625" style="417"/>
    <col min="12801" max="12801" width="21.5703125" style="417" customWidth="1"/>
    <col min="12802" max="12802" width="7.42578125" style="417" customWidth="1"/>
    <col min="12803" max="12803" width="42.85546875" style="417" customWidth="1"/>
    <col min="12804" max="12806" width="15.85546875" style="417" customWidth="1"/>
    <col min="12807" max="12807" width="15.5703125" style="417" bestFit="1" customWidth="1"/>
    <col min="12808" max="12809" width="12.28515625" style="417" customWidth="1"/>
    <col min="12810" max="12811" width="11.7109375" style="417" customWidth="1"/>
    <col min="12812" max="12812" width="13.85546875" style="417" customWidth="1"/>
    <col min="12813" max="12813" width="11.7109375" style="417" customWidth="1"/>
    <col min="12814" max="13056" width="9.140625" style="417"/>
    <col min="13057" max="13057" width="21.5703125" style="417" customWidth="1"/>
    <col min="13058" max="13058" width="7.42578125" style="417" customWidth="1"/>
    <col min="13059" max="13059" width="42.85546875" style="417" customWidth="1"/>
    <col min="13060" max="13062" width="15.85546875" style="417" customWidth="1"/>
    <col min="13063" max="13063" width="15.5703125" style="417" bestFit="1" customWidth="1"/>
    <col min="13064" max="13065" width="12.28515625" style="417" customWidth="1"/>
    <col min="13066" max="13067" width="11.7109375" style="417" customWidth="1"/>
    <col min="13068" max="13068" width="13.85546875" style="417" customWidth="1"/>
    <col min="13069" max="13069" width="11.7109375" style="417" customWidth="1"/>
    <col min="13070" max="13312" width="9.140625" style="417"/>
    <col min="13313" max="13313" width="21.5703125" style="417" customWidth="1"/>
    <col min="13314" max="13314" width="7.42578125" style="417" customWidth="1"/>
    <col min="13315" max="13315" width="42.85546875" style="417" customWidth="1"/>
    <col min="13316" max="13318" width="15.85546875" style="417" customWidth="1"/>
    <col min="13319" max="13319" width="15.5703125" style="417" bestFit="1" customWidth="1"/>
    <col min="13320" max="13321" width="12.28515625" style="417" customWidth="1"/>
    <col min="13322" max="13323" width="11.7109375" style="417" customWidth="1"/>
    <col min="13324" max="13324" width="13.85546875" style="417" customWidth="1"/>
    <col min="13325" max="13325" width="11.7109375" style="417" customWidth="1"/>
    <col min="13326" max="13568" width="9.140625" style="417"/>
    <col min="13569" max="13569" width="21.5703125" style="417" customWidth="1"/>
    <col min="13570" max="13570" width="7.42578125" style="417" customWidth="1"/>
    <col min="13571" max="13571" width="42.85546875" style="417" customWidth="1"/>
    <col min="13572" max="13574" width="15.85546875" style="417" customWidth="1"/>
    <col min="13575" max="13575" width="15.5703125" style="417" bestFit="1" customWidth="1"/>
    <col min="13576" max="13577" width="12.28515625" style="417" customWidth="1"/>
    <col min="13578" max="13579" width="11.7109375" style="417" customWidth="1"/>
    <col min="13580" max="13580" width="13.85546875" style="417" customWidth="1"/>
    <col min="13581" max="13581" width="11.7109375" style="417" customWidth="1"/>
    <col min="13582" max="13824" width="9.140625" style="417"/>
    <col min="13825" max="13825" width="21.5703125" style="417" customWidth="1"/>
    <col min="13826" max="13826" width="7.42578125" style="417" customWidth="1"/>
    <col min="13827" max="13827" width="42.85546875" style="417" customWidth="1"/>
    <col min="13828" max="13830" width="15.85546875" style="417" customWidth="1"/>
    <col min="13831" max="13831" width="15.5703125" style="417" bestFit="1" customWidth="1"/>
    <col min="13832" max="13833" width="12.28515625" style="417" customWidth="1"/>
    <col min="13834" max="13835" width="11.7109375" style="417" customWidth="1"/>
    <col min="13836" max="13836" width="13.85546875" style="417" customWidth="1"/>
    <col min="13837" max="13837" width="11.7109375" style="417" customWidth="1"/>
    <col min="13838" max="14080" width="9.140625" style="417"/>
    <col min="14081" max="14081" width="21.5703125" style="417" customWidth="1"/>
    <col min="14082" max="14082" width="7.42578125" style="417" customWidth="1"/>
    <col min="14083" max="14083" width="42.85546875" style="417" customWidth="1"/>
    <col min="14084" max="14086" width="15.85546875" style="417" customWidth="1"/>
    <col min="14087" max="14087" width="15.5703125" style="417" bestFit="1" customWidth="1"/>
    <col min="14088" max="14089" width="12.28515625" style="417" customWidth="1"/>
    <col min="14090" max="14091" width="11.7109375" style="417" customWidth="1"/>
    <col min="14092" max="14092" width="13.85546875" style="417" customWidth="1"/>
    <col min="14093" max="14093" width="11.7109375" style="417" customWidth="1"/>
    <col min="14094" max="14336" width="9.140625" style="417"/>
    <col min="14337" max="14337" width="21.5703125" style="417" customWidth="1"/>
    <col min="14338" max="14338" width="7.42578125" style="417" customWidth="1"/>
    <col min="14339" max="14339" width="42.85546875" style="417" customWidth="1"/>
    <col min="14340" max="14342" width="15.85546875" style="417" customWidth="1"/>
    <col min="14343" max="14343" width="15.5703125" style="417" bestFit="1" customWidth="1"/>
    <col min="14344" max="14345" width="12.28515625" style="417" customWidth="1"/>
    <col min="14346" max="14347" width="11.7109375" style="417" customWidth="1"/>
    <col min="14348" max="14348" width="13.85546875" style="417" customWidth="1"/>
    <col min="14349" max="14349" width="11.7109375" style="417" customWidth="1"/>
    <col min="14350" max="14592" width="9.140625" style="417"/>
    <col min="14593" max="14593" width="21.5703125" style="417" customWidth="1"/>
    <col min="14594" max="14594" width="7.42578125" style="417" customWidth="1"/>
    <col min="14595" max="14595" width="42.85546875" style="417" customWidth="1"/>
    <col min="14596" max="14598" width="15.85546875" style="417" customWidth="1"/>
    <col min="14599" max="14599" width="15.5703125" style="417" bestFit="1" customWidth="1"/>
    <col min="14600" max="14601" width="12.28515625" style="417" customWidth="1"/>
    <col min="14602" max="14603" width="11.7109375" style="417" customWidth="1"/>
    <col min="14604" max="14604" width="13.85546875" style="417" customWidth="1"/>
    <col min="14605" max="14605" width="11.7109375" style="417" customWidth="1"/>
    <col min="14606" max="14848" width="9.140625" style="417"/>
    <col min="14849" max="14849" width="21.5703125" style="417" customWidth="1"/>
    <col min="14850" max="14850" width="7.42578125" style="417" customWidth="1"/>
    <col min="14851" max="14851" width="42.85546875" style="417" customWidth="1"/>
    <col min="14852" max="14854" width="15.85546875" style="417" customWidth="1"/>
    <col min="14855" max="14855" width="15.5703125" style="417" bestFit="1" customWidth="1"/>
    <col min="14856" max="14857" width="12.28515625" style="417" customWidth="1"/>
    <col min="14858" max="14859" width="11.7109375" style="417" customWidth="1"/>
    <col min="14860" max="14860" width="13.85546875" style="417" customWidth="1"/>
    <col min="14861" max="14861" width="11.7109375" style="417" customWidth="1"/>
    <col min="14862" max="15104" width="9.140625" style="417"/>
    <col min="15105" max="15105" width="21.5703125" style="417" customWidth="1"/>
    <col min="15106" max="15106" width="7.42578125" style="417" customWidth="1"/>
    <col min="15107" max="15107" width="42.85546875" style="417" customWidth="1"/>
    <col min="15108" max="15110" width="15.85546875" style="417" customWidth="1"/>
    <col min="15111" max="15111" width="15.5703125" style="417" bestFit="1" customWidth="1"/>
    <col min="15112" max="15113" width="12.28515625" style="417" customWidth="1"/>
    <col min="15114" max="15115" width="11.7109375" style="417" customWidth="1"/>
    <col min="15116" max="15116" width="13.85546875" style="417" customWidth="1"/>
    <col min="15117" max="15117" width="11.7109375" style="417" customWidth="1"/>
    <col min="15118" max="15360" width="9.140625" style="417"/>
    <col min="15361" max="15361" width="21.5703125" style="417" customWidth="1"/>
    <col min="15362" max="15362" width="7.42578125" style="417" customWidth="1"/>
    <col min="15363" max="15363" width="42.85546875" style="417" customWidth="1"/>
    <col min="15364" max="15366" width="15.85546875" style="417" customWidth="1"/>
    <col min="15367" max="15367" width="15.5703125" style="417" bestFit="1" customWidth="1"/>
    <col min="15368" max="15369" width="12.28515625" style="417" customWidth="1"/>
    <col min="15370" max="15371" width="11.7109375" style="417" customWidth="1"/>
    <col min="15372" max="15372" width="13.85546875" style="417" customWidth="1"/>
    <col min="15373" max="15373" width="11.7109375" style="417" customWidth="1"/>
    <col min="15374" max="15616" width="9.140625" style="417"/>
    <col min="15617" max="15617" width="21.5703125" style="417" customWidth="1"/>
    <col min="15618" max="15618" width="7.42578125" style="417" customWidth="1"/>
    <col min="15619" max="15619" width="42.85546875" style="417" customWidth="1"/>
    <col min="15620" max="15622" width="15.85546875" style="417" customWidth="1"/>
    <col min="15623" max="15623" width="15.5703125" style="417" bestFit="1" customWidth="1"/>
    <col min="15624" max="15625" width="12.28515625" style="417" customWidth="1"/>
    <col min="15626" max="15627" width="11.7109375" style="417" customWidth="1"/>
    <col min="15628" max="15628" width="13.85546875" style="417" customWidth="1"/>
    <col min="15629" max="15629" width="11.7109375" style="417" customWidth="1"/>
    <col min="15630" max="15872" width="9.140625" style="417"/>
    <col min="15873" max="15873" width="21.5703125" style="417" customWidth="1"/>
    <col min="15874" max="15874" width="7.42578125" style="417" customWidth="1"/>
    <col min="15875" max="15875" width="42.85546875" style="417" customWidth="1"/>
    <col min="15876" max="15878" width="15.85546875" style="417" customWidth="1"/>
    <col min="15879" max="15879" width="15.5703125" style="417" bestFit="1" customWidth="1"/>
    <col min="15880" max="15881" width="12.28515625" style="417" customWidth="1"/>
    <col min="15882" max="15883" width="11.7109375" style="417" customWidth="1"/>
    <col min="15884" max="15884" width="13.85546875" style="417" customWidth="1"/>
    <col min="15885" max="15885" width="11.7109375" style="417" customWidth="1"/>
    <col min="15886" max="16128" width="9.140625" style="417"/>
    <col min="16129" max="16129" width="21.5703125" style="417" customWidth="1"/>
    <col min="16130" max="16130" width="7.42578125" style="417" customWidth="1"/>
    <col min="16131" max="16131" width="42.85546875" style="417" customWidth="1"/>
    <col min="16132" max="16134" width="15.85546875" style="417" customWidth="1"/>
    <col min="16135" max="16135" width="15.5703125" style="417" bestFit="1" customWidth="1"/>
    <col min="16136" max="16137" width="12.28515625" style="417" customWidth="1"/>
    <col min="16138" max="16139" width="11.7109375" style="417" customWidth="1"/>
    <col min="16140" max="16140" width="13.85546875" style="417" customWidth="1"/>
    <col min="16141" max="16141" width="11.7109375" style="417" customWidth="1"/>
    <col min="16142" max="16384" width="9.140625" style="417"/>
  </cols>
  <sheetData>
    <row r="1" spans="1:15" ht="9.75" customHeight="1"/>
    <row r="2" spans="1:15" ht="21" customHeight="1">
      <c r="A2" s="1326" t="s">
        <v>636</v>
      </c>
      <c r="B2" s="1326"/>
      <c r="C2" s="1326"/>
      <c r="D2" s="1326"/>
      <c r="E2" s="1326"/>
      <c r="F2" s="1326"/>
      <c r="G2" s="1326"/>
      <c r="H2" s="1326"/>
      <c r="I2" s="1326"/>
      <c r="J2" s="1326"/>
      <c r="K2" s="1326"/>
      <c r="L2" s="1326"/>
      <c r="M2" s="1326"/>
      <c r="N2" s="417" t="s">
        <v>637</v>
      </c>
      <c r="O2" s="418" t="s">
        <v>638</v>
      </c>
    </row>
    <row r="3" spans="1:15" ht="12" customHeight="1" thickBot="1">
      <c r="A3" s="1327"/>
      <c r="B3" s="1327"/>
      <c r="C3" s="1327"/>
      <c r="D3" s="1327"/>
      <c r="E3" s="1327"/>
      <c r="F3" s="1327"/>
      <c r="G3" s="1327"/>
      <c r="H3" s="1327"/>
      <c r="I3" s="1327"/>
      <c r="J3" s="1327"/>
      <c r="K3" s="1327"/>
      <c r="L3" s="1327"/>
      <c r="M3" s="419" t="s">
        <v>639</v>
      </c>
      <c r="N3" s="418" t="s">
        <v>640</v>
      </c>
      <c r="O3" s="418" t="s">
        <v>641</v>
      </c>
    </row>
    <row r="4" spans="1:15" s="424" customFormat="1" ht="66.75" customHeight="1">
      <c r="A4" s="420" t="s">
        <v>642</v>
      </c>
      <c r="B4" s="421" t="s">
        <v>643</v>
      </c>
      <c r="C4" s="421" t="s">
        <v>644</v>
      </c>
      <c r="D4" s="421" t="s">
        <v>3957</v>
      </c>
      <c r="E4" s="422" t="s">
        <v>3958</v>
      </c>
      <c r="F4" s="421" t="s">
        <v>3959</v>
      </c>
      <c r="G4" s="421" t="s">
        <v>3960</v>
      </c>
      <c r="H4" s="421" t="s">
        <v>645</v>
      </c>
      <c r="I4" s="421" t="s">
        <v>646</v>
      </c>
      <c r="J4" s="421" t="s">
        <v>647</v>
      </c>
      <c r="K4" s="421" t="s">
        <v>648</v>
      </c>
      <c r="L4" s="421" t="s">
        <v>649</v>
      </c>
      <c r="M4" s="423" t="s">
        <v>650</v>
      </c>
    </row>
    <row r="5" spans="1:15">
      <c r="A5" s="1318" t="s">
        <v>651</v>
      </c>
      <c r="B5" s="425">
        <v>33353</v>
      </c>
      <c r="C5" s="426" t="s">
        <v>652</v>
      </c>
      <c r="D5" s="427">
        <v>9107313000</v>
      </c>
      <c r="E5" s="428">
        <v>9107313000</v>
      </c>
      <c r="F5" s="429">
        <f>E5-G5</f>
        <v>9107265850.3500004</v>
      </c>
      <c r="G5" s="429">
        <f t="shared" ref="G5:G30" si="0">H5+I5</f>
        <v>47149.65</v>
      </c>
      <c r="H5" s="429">
        <v>0</v>
      </c>
      <c r="I5" s="429">
        <v>47149.65</v>
      </c>
      <c r="J5" s="430">
        <v>47099.65</v>
      </c>
      <c r="K5" s="430">
        <v>50</v>
      </c>
      <c r="L5" s="430">
        <v>0</v>
      </c>
      <c r="M5" s="431">
        <v>0</v>
      </c>
      <c r="N5" s="432">
        <f t="shared" ref="N5:N30" si="1">F5+G5</f>
        <v>9107313000</v>
      </c>
      <c r="O5" s="432">
        <f t="shared" ref="O5:O30" si="2">H5+I5</f>
        <v>47149.65</v>
      </c>
    </row>
    <row r="6" spans="1:15">
      <c r="A6" s="1318"/>
      <c r="B6" s="425">
        <v>33155</v>
      </c>
      <c r="C6" s="433" t="s">
        <v>653</v>
      </c>
      <c r="D6" s="427">
        <v>606350000</v>
      </c>
      <c r="E6" s="428">
        <v>606350000</v>
      </c>
      <c r="F6" s="429">
        <f>E6-G6-1819400</f>
        <v>603882578</v>
      </c>
      <c r="G6" s="429">
        <f t="shared" si="0"/>
        <v>648022</v>
      </c>
      <c r="H6" s="429">
        <v>27406</v>
      </c>
      <c r="I6" s="429">
        <v>620616</v>
      </c>
      <c r="J6" s="430">
        <v>620616</v>
      </c>
      <c r="K6" s="430">
        <v>0</v>
      </c>
      <c r="L6" s="430">
        <v>0</v>
      </c>
      <c r="M6" s="431">
        <v>0</v>
      </c>
      <c r="N6" s="432">
        <f t="shared" si="1"/>
        <v>604530600</v>
      </c>
      <c r="O6" s="432">
        <f t="shared" si="2"/>
        <v>648022</v>
      </c>
    </row>
    <row r="7" spans="1:15">
      <c r="A7" s="1318"/>
      <c r="B7" s="425">
        <v>33052</v>
      </c>
      <c r="C7" s="426" t="s">
        <v>654</v>
      </c>
      <c r="D7" s="427">
        <v>52819365</v>
      </c>
      <c r="E7" s="428">
        <v>52819365</v>
      </c>
      <c r="F7" s="429">
        <f t="shared" ref="F7:F17" si="3">E7-G7</f>
        <v>52819365</v>
      </c>
      <c r="G7" s="429">
        <f t="shared" si="0"/>
        <v>0</v>
      </c>
      <c r="H7" s="429">
        <v>0</v>
      </c>
      <c r="I7" s="429">
        <v>0</v>
      </c>
      <c r="J7" s="430">
        <v>0</v>
      </c>
      <c r="K7" s="430">
        <v>0</v>
      </c>
      <c r="L7" s="430">
        <v>0</v>
      </c>
      <c r="M7" s="431">
        <v>0</v>
      </c>
      <c r="N7" s="432">
        <f t="shared" si="1"/>
        <v>52819365</v>
      </c>
      <c r="O7" s="432">
        <f t="shared" si="2"/>
        <v>0</v>
      </c>
    </row>
    <row r="8" spans="1:15">
      <c r="A8" s="1318"/>
      <c r="B8" s="425">
        <v>33049</v>
      </c>
      <c r="C8" s="426" t="s">
        <v>655</v>
      </c>
      <c r="D8" s="427">
        <v>23916000</v>
      </c>
      <c r="E8" s="428">
        <v>23916000</v>
      </c>
      <c r="F8" s="429">
        <f t="shared" si="3"/>
        <v>23916000</v>
      </c>
      <c r="G8" s="429">
        <f t="shared" si="0"/>
        <v>0</v>
      </c>
      <c r="H8" s="429">
        <v>0</v>
      </c>
      <c r="I8" s="429">
        <v>0</v>
      </c>
      <c r="J8" s="430">
        <v>0</v>
      </c>
      <c r="K8" s="430">
        <v>0</v>
      </c>
      <c r="L8" s="430">
        <v>0</v>
      </c>
      <c r="M8" s="431">
        <v>0</v>
      </c>
      <c r="N8" s="432">
        <f t="shared" si="1"/>
        <v>23916000</v>
      </c>
      <c r="O8" s="432">
        <f t="shared" si="2"/>
        <v>0</v>
      </c>
    </row>
    <row r="9" spans="1:15" ht="21">
      <c r="A9" s="1318"/>
      <c r="B9" s="425">
        <v>33051</v>
      </c>
      <c r="C9" s="426" t="s">
        <v>656</v>
      </c>
      <c r="D9" s="427">
        <v>17499865</v>
      </c>
      <c r="E9" s="428">
        <v>17449865</v>
      </c>
      <c r="F9" s="429">
        <f t="shared" si="3"/>
        <v>17449865</v>
      </c>
      <c r="G9" s="429">
        <f t="shared" si="0"/>
        <v>0</v>
      </c>
      <c r="H9" s="429">
        <v>0</v>
      </c>
      <c r="I9" s="429">
        <v>0</v>
      </c>
      <c r="J9" s="430">
        <v>0</v>
      </c>
      <c r="K9" s="430">
        <v>0</v>
      </c>
      <c r="L9" s="430">
        <v>0</v>
      </c>
      <c r="M9" s="431">
        <v>0</v>
      </c>
      <c r="N9" s="432">
        <f t="shared" si="1"/>
        <v>17449865</v>
      </c>
      <c r="O9" s="432">
        <f t="shared" si="2"/>
        <v>0</v>
      </c>
    </row>
    <row r="10" spans="1:15" ht="21">
      <c r="A10" s="1318"/>
      <c r="B10" s="425">
        <v>33457</v>
      </c>
      <c r="C10" s="426" t="s">
        <v>657</v>
      </c>
      <c r="D10" s="427">
        <v>14243565</v>
      </c>
      <c r="E10" s="428">
        <v>14243565</v>
      </c>
      <c r="F10" s="429">
        <f t="shared" si="3"/>
        <v>14055308</v>
      </c>
      <c r="G10" s="429">
        <f t="shared" si="0"/>
        <v>188257</v>
      </c>
      <c r="H10" s="429">
        <v>124889</v>
      </c>
      <c r="I10" s="429">
        <v>63368</v>
      </c>
      <c r="J10" s="430">
        <v>63368</v>
      </c>
      <c r="K10" s="430">
        <v>0</v>
      </c>
      <c r="L10" s="430">
        <v>0</v>
      </c>
      <c r="M10" s="431"/>
      <c r="N10" s="432">
        <f t="shared" si="1"/>
        <v>14243565</v>
      </c>
      <c r="O10" s="432">
        <f t="shared" si="2"/>
        <v>188257</v>
      </c>
    </row>
    <row r="11" spans="1:15">
      <c r="A11" s="1318"/>
      <c r="B11" s="425">
        <v>33354</v>
      </c>
      <c r="C11" s="426" t="s">
        <v>658</v>
      </c>
      <c r="D11" s="427">
        <v>12376000</v>
      </c>
      <c r="E11" s="428">
        <v>12376000</v>
      </c>
      <c r="F11" s="429">
        <f t="shared" si="3"/>
        <v>12376000</v>
      </c>
      <c r="G11" s="429">
        <f t="shared" si="0"/>
        <v>0</v>
      </c>
      <c r="H11" s="429">
        <v>0</v>
      </c>
      <c r="I11" s="429">
        <v>0</v>
      </c>
      <c r="J11" s="430">
        <v>0</v>
      </c>
      <c r="K11" s="430">
        <v>0</v>
      </c>
      <c r="L11" s="430">
        <v>0</v>
      </c>
      <c r="M11" s="431">
        <v>0</v>
      </c>
      <c r="N11" s="432">
        <f t="shared" si="1"/>
        <v>12376000</v>
      </c>
      <c r="O11" s="432">
        <f t="shared" si="2"/>
        <v>0</v>
      </c>
    </row>
    <row r="12" spans="1:15" ht="21">
      <c r="A12" s="1318"/>
      <c r="B12" s="425">
        <v>33050</v>
      </c>
      <c r="C12" s="426" t="s">
        <v>659</v>
      </c>
      <c r="D12" s="427">
        <v>5769900</v>
      </c>
      <c r="E12" s="428">
        <v>5769900</v>
      </c>
      <c r="F12" s="429">
        <f t="shared" si="3"/>
        <v>5543795</v>
      </c>
      <c r="G12" s="429">
        <f t="shared" si="0"/>
        <v>226105</v>
      </c>
      <c r="H12" s="429">
        <v>160525</v>
      </c>
      <c r="I12" s="429">
        <v>65580</v>
      </c>
      <c r="J12" s="430">
        <v>65580</v>
      </c>
      <c r="K12" s="430">
        <v>0</v>
      </c>
      <c r="L12" s="430">
        <v>0</v>
      </c>
      <c r="M12" s="431">
        <v>0</v>
      </c>
      <c r="N12" s="432">
        <f t="shared" si="1"/>
        <v>5769900</v>
      </c>
      <c r="O12" s="432">
        <f t="shared" si="2"/>
        <v>226105</v>
      </c>
    </row>
    <row r="13" spans="1:15" ht="31.5">
      <c r="A13" s="1318"/>
      <c r="B13" s="425">
        <v>33018</v>
      </c>
      <c r="C13" s="426" t="s">
        <v>660</v>
      </c>
      <c r="D13" s="427">
        <v>3892709</v>
      </c>
      <c r="E13" s="428">
        <v>3892709</v>
      </c>
      <c r="F13" s="429">
        <f t="shared" si="3"/>
        <v>3838653</v>
      </c>
      <c r="G13" s="429">
        <f t="shared" si="0"/>
        <v>54056</v>
      </c>
      <c r="H13" s="429">
        <v>54056</v>
      </c>
      <c r="I13" s="429">
        <v>0</v>
      </c>
      <c r="J13" s="430">
        <v>0</v>
      </c>
      <c r="K13" s="430">
        <v>0</v>
      </c>
      <c r="L13" s="430">
        <v>0</v>
      </c>
      <c r="M13" s="431">
        <v>0</v>
      </c>
      <c r="N13" s="432">
        <f t="shared" si="1"/>
        <v>3892709</v>
      </c>
      <c r="O13" s="432">
        <f t="shared" si="2"/>
        <v>54056</v>
      </c>
    </row>
    <row r="14" spans="1:15">
      <c r="A14" s="1318"/>
      <c r="B14" s="425">
        <v>33047</v>
      </c>
      <c r="C14" s="426" t="s">
        <v>661</v>
      </c>
      <c r="D14" s="427">
        <v>2549700</v>
      </c>
      <c r="E14" s="428">
        <v>2549700</v>
      </c>
      <c r="F14" s="429">
        <f t="shared" si="3"/>
        <v>2547900</v>
      </c>
      <c r="G14" s="429">
        <f t="shared" si="0"/>
        <v>1800</v>
      </c>
      <c r="H14" s="429">
        <v>0</v>
      </c>
      <c r="I14" s="429">
        <v>1800</v>
      </c>
      <c r="J14" s="430">
        <v>1800</v>
      </c>
      <c r="K14" s="430">
        <v>0</v>
      </c>
      <c r="L14" s="430">
        <v>0</v>
      </c>
      <c r="M14" s="431">
        <v>0</v>
      </c>
      <c r="N14" s="432">
        <f t="shared" si="1"/>
        <v>2549700</v>
      </c>
      <c r="O14" s="432">
        <f t="shared" si="2"/>
        <v>1800</v>
      </c>
    </row>
    <row r="15" spans="1:15">
      <c r="A15" s="1318"/>
      <c r="B15" s="425">
        <v>33166</v>
      </c>
      <c r="C15" s="426" t="s">
        <v>662</v>
      </c>
      <c r="D15" s="427">
        <v>1894000</v>
      </c>
      <c r="E15" s="428">
        <v>1894000</v>
      </c>
      <c r="F15" s="429">
        <f t="shared" si="3"/>
        <v>1894000</v>
      </c>
      <c r="G15" s="429">
        <f t="shared" si="0"/>
        <v>0</v>
      </c>
      <c r="H15" s="429">
        <v>0</v>
      </c>
      <c r="I15" s="429">
        <v>0</v>
      </c>
      <c r="J15" s="430">
        <v>0</v>
      </c>
      <c r="K15" s="430">
        <v>0</v>
      </c>
      <c r="L15" s="430">
        <v>0</v>
      </c>
      <c r="M15" s="431">
        <v>0</v>
      </c>
      <c r="N15" s="432">
        <f t="shared" si="1"/>
        <v>1894000</v>
      </c>
      <c r="O15" s="432">
        <f t="shared" si="2"/>
        <v>0</v>
      </c>
    </row>
    <row r="16" spans="1:15">
      <c r="A16" s="1318"/>
      <c r="B16" s="425">
        <v>33038</v>
      </c>
      <c r="C16" s="426" t="s">
        <v>663</v>
      </c>
      <c r="D16" s="427">
        <v>1743909</v>
      </c>
      <c r="E16" s="428">
        <v>1743909</v>
      </c>
      <c r="F16" s="429">
        <f t="shared" si="3"/>
        <v>1743909</v>
      </c>
      <c r="G16" s="429">
        <f t="shared" si="0"/>
        <v>0</v>
      </c>
      <c r="H16" s="429">
        <v>0</v>
      </c>
      <c r="I16" s="429">
        <v>0</v>
      </c>
      <c r="J16" s="430">
        <v>0</v>
      </c>
      <c r="K16" s="430">
        <v>0</v>
      </c>
      <c r="L16" s="430">
        <v>0</v>
      </c>
      <c r="M16" s="431">
        <v>0</v>
      </c>
      <c r="N16" s="432">
        <f t="shared" si="1"/>
        <v>1743909</v>
      </c>
      <c r="O16" s="432">
        <f t="shared" si="2"/>
        <v>0</v>
      </c>
    </row>
    <row r="17" spans="1:15" ht="21">
      <c r="A17" s="1318"/>
      <c r="B17" s="425">
        <v>33215</v>
      </c>
      <c r="C17" s="433" t="s">
        <v>664</v>
      </c>
      <c r="D17" s="427">
        <v>1480519</v>
      </c>
      <c r="E17" s="428">
        <v>1480519</v>
      </c>
      <c r="F17" s="429">
        <f t="shared" si="3"/>
        <v>1458309</v>
      </c>
      <c r="G17" s="429">
        <f t="shared" si="0"/>
        <v>22210</v>
      </c>
      <c r="H17" s="429">
        <v>22210</v>
      </c>
      <c r="I17" s="429">
        <v>0</v>
      </c>
      <c r="J17" s="430">
        <v>0</v>
      </c>
      <c r="K17" s="430">
        <v>0</v>
      </c>
      <c r="L17" s="430">
        <v>0</v>
      </c>
      <c r="M17" s="431">
        <v>0</v>
      </c>
      <c r="N17" s="432">
        <f t="shared" si="1"/>
        <v>1480519</v>
      </c>
      <c r="O17" s="432">
        <f t="shared" si="2"/>
        <v>22210</v>
      </c>
    </row>
    <row r="18" spans="1:15" ht="31.5">
      <c r="A18" s="1318"/>
      <c r="B18" s="425">
        <v>33034</v>
      </c>
      <c r="C18" s="426" t="s">
        <v>665</v>
      </c>
      <c r="D18" s="427">
        <v>1350350</v>
      </c>
      <c r="E18" s="428">
        <v>1350350</v>
      </c>
      <c r="F18" s="429">
        <v>1322134.95</v>
      </c>
      <c r="G18" s="429">
        <f t="shared" si="0"/>
        <v>28215.05</v>
      </c>
      <c r="H18" s="429">
        <v>16415</v>
      </c>
      <c r="I18" s="429">
        <v>11800.05</v>
      </c>
      <c r="J18" s="430">
        <v>11800.05</v>
      </c>
      <c r="K18" s="430">
        <v>0</v>
      </c>
      <c r="L18" s="430">
        <v>0</v>
      </c>
      <c r="M18" s="431">
        <v>0</v>
      </c>
      <c r="N18" s="432">
        <f t="shared" si="1"/>
        <v>1350350</v>
      </c>
      <c r="O18" s="432">
        <f t="shared" si="2"/>
        <v>28215.05</v>
      </c>
    </row>
    <row r="19" spans="1:15" ht="21">
      <c r="A19" s="1318"/>
      <c r="B19" s="425">
        <v>33044</v>
      </c>
      <c r="C19" s="426" t="s">
        <v>666</v>
      </c>
      <c r="D19" s="427">
        <v>1171440</v>
      </c>
      <c r="E19" s="428">
        <v>1171440</v>
      </c>
      <c r="F19" s="429">
        <f>E19-G19</f>
        <v>1171440</v>
      </c>
      <c r="G19" s="429">
        <f t="shared" si="0"/>
        <v>0</v>
      </c>
      <c r="H19" s="429">
        <v>0</v>
      </c>
      <c r="I19" s="429">
        <v>0</v>
      </c>
      <c r="J19" s="430">
        <v>0</v>
      </c>
      <c r="K19" s="430">
        <v>0</v>
      </c>
      <c r="L19" s="430">
        <v>0</v>
      </c>
      <c r="M19" s="431">
        <v>0</v>
      </c>
      <c r="N19" s="432">
        <f t="shared" si="1"/>
        <v>1171440</v>
      </c>
      <c r="O19" s="432">
        <f t="shared" si="2"/>
        <v>0</v>
      </c>
    </row>
    <row r="20" spans="1:15">
      <c r="A20" s="1318"/>
      <c r="B20" s="425">
        <v>33160</v>
      </c>
      <c r="C20" s="426" t="s">
        <v>667</v>
      </c>
      <c r="D20" s="427">
        <v>610100</v>
      </c>
      <c r="E20" s="428">
        <v>610100</v>
      </c>
      <c r="F20" s="429">
        <f>E20-G20</f>
        <v>426725</v>
      </c>
      <c r="G20" s="429">
        <f t="shared" si="0"/>
        <v>183375</v>
      </c>
      <c r="H20" s="429">
        <v>140195</v>
      </c>
      <c r="I20" s="429">
        <v>43180</v>
      </c>
      <c r="J20" s="430">
        <v>43180</v>
      </c>
      <c r="K20" s="430">
        <v>0</v>
      </c>
      <c r="L20" s="430">
        <v>0</v>
      </c>
      <c r="M20" s="431">
        <v>0</v>
      </c>
      <c r="N20" s="432">
        <f t="shared" si="1"/>
        <v>610100</v>
      </c>
      <c r="O20" s="432">
        <f t="shared" si="2"/>
        <v>183375</v>
      </c>
    </row>
    <row r="21" spans="1:15" ht="21">
      <c r="A21" s="1318"/>
      <c r="B21" s="425">
        <v>33025</v>
      </c>
      <c r="C21" s="426" t="s">
        <v>668</v>
      </c>
      <c r="D21" s="427">
        <v>590000</v>
      </c>
      <c r="E21" s="428">
        <v>590000</v>
      </c>
      <c r="F21" s="429">
        <f>E21-G21</f>
        <v>576535</v>
      </c>
      <c r="G21" s="429">
        <f t="shared" si="0"/>
        <v>13465</v>
      </c>
      <c r="H21" s="429">
        <v>10561</v>
      </c>
      <c r="I21" s="429">
        <v>2904</v>
      </c>
      <c r="J21" s="430">
        <v>2904</v>
      </c>
      <c r="K21" s="430">
        <v>0</v>
      </c>
      <c r="L21" s="430">
        <v>0</v>
      </c>
      <c r="M21" s="431">
        <v>0</v>
      </c>
      <c r="N21" s="432">
        <f t="shared" si="1"/>
        <v>590000</v>
      </c>
      <c r="O21" s="432">
        <f t="shared" si="2"/>
        <v>13465</v>
      </c>
    </row>
    <row r="22" spans="1:15">
      <c r="A22" s="1318"/>
      <c r="B22" s="425">
        <v>33043</v>
      </c>
      <c r="C22" s="426" t="s">
        <v>669</v>
      </c>
      <c r="D22" s="427">
        <v>482249</v>
      </c>
      <c r="E22" s="428">
        <v>482249</v>
      </c>
      <c r="F22" s="429">
        <v>482249</v>
      </c>
      <c r="G22" s="429">
        <f t="shared" si="0"/>
        <v>0</v>
      </c>
      <c r="H22" s="429">
        <v>0</v>
      </c>
      <c r="I22" s="429">
        <v>0</v>
      </c>
      <c r="J22" s="430">
        <v>0</v>
      </c>
      <c r="K22" s="430">
        <v>0</v>
      </c>
      <c r="L22" s="430">
        <v>0</v>
      </c>
      <c r="M22" s="431">
        <v>0</v>
      </c>
      <c r="N22" s="432">
        <f t="shared" si="1"/>
        <v>482249</v>
      </c>
      <c r="O22" s="432">
        <f t="shared" si="2"/>
        <v>0</v>
      </c>
    </row>
    <row r="23" spans="1:15">
      <c r="A23" s="1318"/>
      <c r="B23" s="425">
        <v>33040</v>
      </c>
      <c r="C23" s="433" t="s">
        <v>670</v>
      </c>
      <c r="D23" s="427">
        <v>212000</v>
      </c>
      <c r="E23" s="428">
        <v>212000</v>
      </c>
      <c r="F23" s="429">
        <f t="shared" ref="F23:F30" si="4">E23-G23</f>
        <v>199956.25</v>
      </c>
      <c r="G23" s="429">
        <f t="shared" si="0"/>
        <v>12043.75</v>
      </c>
      <c r="H23" s="429">
        <v>12000</v>
      </c>
      <c r="I23" s="429">
        <v>43.75</v>
      </c>
      <c r="J23" s="430">
        <v>43.75</v>
      </c>
      <c r="K23" s="430">
        <v>0</v>
      </c>
      <c r="L23" s="430">
        <v>0</v>
      </c>
      <c r="M23" s="431">
        <v>0</v>
      </c>
      <c r="N23" s="432">
        <f t="shared" si="1"/>
        <v>212000</v>
      </c>
      <c r="O23" s="432">
        <f t="shared" si="2"/>
        <v>12043.75</v>
      </c>
    </row>
    <row r="24" spans="1:15">
      <c r="A24" s="1318"/>
      <c r="B24" s="425">
        <v>33244</v>
      </c>
      <c r="C24" s="426" t="s">
        <v>655</v>
      </c>
      <c r="D24" s="427">
        <v>188285</v>
      </c>
      <c r="E24" s="428">
        <v>188285</v>
      </c>
      <c r="F24" s="429">
        <f t="shared" si="4"/>
        <v>156301</v>
      </c>
      <c r="G24" s="429">
        <f t="shared" si="0"/>
        <v>31984</v>
      </c>
      <c r="H24" s="429">
        <v>31984</v>
      </c>
      <c r="I24" s="429">
        <v>0</v>
      </c>
      <c r="J24" s="430">
        <v>0</v>
      </c>
      <c r="K24" s="430">
        <v>0</v>
      </c>
      <c r="L24" s="430">
        <v>0</v>
      </c>
      <c r="M24" s="431">
        <v>0</v>
      </c>
      <c r="N24" s="432">
        <f t="shared" si="1"/>
        <v>188285</v>
      </c>
      <c r="O24" s="432">
        <f t="shared" si="2"/>
        <v>31984</v>
      </c>
    </row>
    <row r="25" spans="1:15" ht="21">
      <c r="A25" s="1318"/>
      <c r="B25" s="425">
        <v>33192</v>
      </c>
      <c r="C25" s="426" t="s">
        <v>671</v>
      </c>
      <c r="D25" s="427">
        <v>143835</v>
      </c>
      <c r="E25" s="428">
        <v>143835</v>
      </c>
      <c r="F25" s="429">
        <f t="shared" si="4"/>
        <v>140579.24</v>
      </c>
      <c r="G25" s="429">
        <f t="shared" si="0"/>
        <v>3255.76</v>
      </c>
      <c r="H25" s="429">
        <v>0</v>
      </c>
      <c r="I25" s="429">
        <v>3255.76</v>
      </c>
      <c r="J25" s="430">
        <v>3255.76</v>
      </c>
      <c r="K25" s="430">
        <v>0</v>
      </c>
      <c r="L25" s="430">
        <v>0</v>
      </c>
      <c r="M25" s="431">
        <v>0</v>
      </c>
      <c r="N25" s="432">
        <f t="shared" si="1"/>
        <v>143835</v>
      </c>
      <c r="O25" s="432">
        <f t="shared" si="2"/>
        <v>3255.76</v>
      </c>
    </row>
    <row r="26" spans="1:15" ht="31.5">
      <c r="A26" s="1318"/>
      <c r="B26" s="425">
        <v>33435</v>
      </c>
      <c r="C26" s="426" t="s">
        <v>672</v>
      </c>
      <c r="D26" s="427">
        <v>142993</v>
      </c>
      <c r="E26" s="428">
        <v>142993</v>
      </c>
      <c r="F26" s="429">
        <f t="shared" si="4"/>
        <v>142993</v>
      </c>
      <c r="G26" s="429">
        <f t="shared" si="0"/>
        <v>0</v>
      </c>
      <c r="H26" s="429">
        <v>0</v>
      </c>
      <c r="I26" s="429">
        <v>0</v>
      </c>
      <c r="J26" s="430">
        <v>0</v>
      </c>
      <c r="K26" s="430">
        <v>0</v>
      </c>
      <c r="L26" s="430">
        <v>0</v>
      </c>
      <c r="M26" s="431">
        <v>0</v>
      </c>
      <c r="N26" s="432">
        <f t="shared" si="1"/>
        <v>142993</v>
      </c>
      <c r="O26" s="432">
        <f t="shared" si="2"/>
        <v>0</v>
      </c>
    </row>
    <row r="27" spans="1:15">
      <c r="A27" s="1318"/>
      <c r="B27" s="425">
        <v>33163</v>
      </c>
      <c r="C27" s="426" t="s">
        <v>673</v>
      </c>
      <c r="D27" s="427">
        <v>135400</v>
      </c>
      <c r="E27" s="428">
        <v>135400</v>
      </c>
      <c r="F27" s="429">
        <f t="shared" si="4"/>
        <v>135400</v>
      </c>
      <c r="G27" s="429">
        <f t="shared" si="0"/>
        <v>0</v>
      </c>
      <c r="H27" s="429">
        <v>0</v>
      </c>
      <c r="I27" s="429">
        <v>0</v>
      </c>
      <c r="J27" s="430">
        <v>0</v>
      </c>
      <c r="K27" s="430">
        <v>0</v>
      </c>
      <c r="L27" s="430">
        <v>0</v>
      </c>
      <c r="M27" s="431">
        <v>0</v>
      </c>
      <c r="N27" s="432">
        <f t="shared" si="1"/>
        <v>135400</v>
      </c>
      <c r="O27" s="432">
        <f t="shared" si="2"/>
        <v>0</v>
      </c>
    </row>
    <row r="28" spans="1:15">
      <c r="A28" s="1318"/>
      <c r="B28" s="425">
        <v>33024</v>
      </c>
      <c r="C28" s="426" t="s">
        <v>674</v>
      </c>
      <c r="D28" s="427">
        <v>119014</v>
      </c>
      <c r="E28" s="428">
        <v>119014</v>
      </c>
      <c r="F28" s="429">
        <f t="shared" si="4"/>
        <v>119014</v>
      </c>
      <c r="G28" s="429">
        <f t="shared" si="0"/>
        <v>0</v>
      </c>
      <c r="H28" s="429">
        <v>0</v>
      </c>
      <c r="I28" s="429">
        <v>0</v>
      </c>
      <c r="J28" s="430">
        <v>0</v>
      </c>
      <c r="K28" s="430">
        <v>0</v>
      </c>
      <c r="L28" s="430">
        <v>0</v>
      </c>
      <c r="M28" s="431">
        <v>0</v>
      </c>
      <c r="N28" s="432">
        <f t="shared" si="1"/>
        <v>119014</v>
      </c>
      <c r="O28" s="432">
        <f t="shared" si="2"/>
        <v>0</v>
      </c>
    </row>
    <row r="29" spans="1:15" ht="21">
      <c r="A29" s="1318"/>
      <c r="B29" s="425">
        <v>33042</v>
      </c>
      <c r="C29" s="426" t="s">
        <v>675</v>
      </c>
      <c r="D29" s="427">
        <v>100000</v>
      </c>
      <c r="E29" s="428">
        <v>100000</v>
      </c>
      <c r="F29" s="429">
        <f t="shared" si="4"/>
        <v>0</v>
      </c>
      <c r="G29" s="429">
        <f t="shared" si="0"/>
        <v>100000</v>
      </c>
      <c r="H29" s="429">
        <v>0</v>
      </c>
      <c r="I29" s="429">
        <v>100000</v>
      </c>
      <c r="J29" s="430">
        <v>100000</v>
      </c>
      <c r="K29" s="430">
        <v>0</v>
      </c>
      <c r="L29" s="430">
        <v>0</v>
      </c>
      <c r="M29" s="431">
        <v>0</v>
      </c>
      <c r="N29" s="432">
        <f t="shared" si="1"/>
        <v>100000</v>
      </c>
      <c r="O29" s="432">
        <f t="shared" si="2"/>
        <v>100000</v>
      </c>
    </row>
    <row r="30" spans="1:15">
      <c r="A30" s="1318"/>
      <c r="B30" s="425">
        <v>33122</v>
      </c>
      <c r="C30" s="426" t="s">
        <v>676</v>
      </c>
      <c r="D30" s="427">
        <v>52100</v>
      </c>
      <c r="E30" s="428">
        <v>52100</v>
      </c>
      <c r="F30" s="429">
        <f t="shared" si="4"/>
        <v>52100</v>
      </c>
      <c r="G30" s="429">
        <f t="shared" si="0"/>
        <v>0</v>
      </c>
      <c r="H30" s="429">
        <v>0</v>
      </c>
      <c r="I30" s="429">
        <v>0</v>
      </c>
      <c r="J30" s="430">
        <v>0</v>
      </c>
      <c r="K30" s="430">
        <v>0</v>
      </c>
      <c r="L30" s="430">
        <v>0</v>
      </c>
      <c r="M30" s="431">
        <v>0</v>
      </c>
      <c r="N30" s="432">
        <f t="shared" si="1"/>
        <v>52100</v>
      </c>
      <c r="O30" s="432">
        <f t="shared" si="2"/>
        <v>0</v>
      </c>
    </row>
    <row r="31" spans="1:15" ht="21">
      <c r="A31" s="1318"/>
      <c r="B31" s="425">
        <v>33006</v>
      </c>
      <c r="C31" s="426" t="s">
        <v>677</v>
      </c>
      <c r="D31" s="427">
        <v>941662843</v>
      </c>
      <c r="E31" s="428">
        <v>941662843</v>
      </c>
      <c r="F31" s="429">
        <v>847564521.79999995</v>
      </c>
      <c r="G31" s="429">
        <v>94098321.200000003</v>
      </c>
      <c r="H31" s="429">
        <v>94098321.200000003</v>
      </c>
      <c r="I31" s="429">
        <v>0</v>
      </c>
      <c r="J31" s="430">
        <v>0</v>
      </c>
      <c r="K31" s="430">
        <v>0</v>
      </c>
      <c r="L31" s="430">
        <v>0</v>
      </c>
      <c r="M31" s="431">
        <v>0</v>
      </c>
      <c r="N31" s="432"/>
      <c r="O31" s="432"/>
    </row>
    <row r="32" spans="1:15" ht="21">
      <c r="A32" s="1318"/>
      <c r="B32" s="425">
        <v>33031</v>
      </c>
      <c r="C32" s="426" t="s">
        <v>678</v>
      </c>
      <c r="D32" s="427">
        <v>176536990.08000001</v>
      </c>
      <c r="E32" s="428">
        <v>176338381.16000003</v>
      </c>
      <c r="F32" s="429">
        <v>175668363.11000001</v>
      </c>
      <c r="G32" s="429">
        <v>670018.05000000005</v>
      </c>
      <c r="H32" s="429">
        <v>670018.05000000005</v>
      </c>
      <c r="I32" s="429">
        <v>0</v>
      </c>
      <c r="J32" s="430">
        <v>0</v>
      </c>
      <c r="K32" s="429">
        <v>0</v>
      </c>
      <c r="L32" s="430">
        <v>0</v>
      </c>
      <c r="M32" s="431">
        <v>0</v>
      </c>
      <c r="N32" s="432"/>
      <c r="O32" s="432"/>
    </row>
    <row r="33" spans="1:15" s="436" customFormat="1" ht="15.75" customHeight="1">
      <c r="A33" s="1319" t="s">
        <v>679</v>
      </c>
      <c r="B33" s="1320"/>
      <c r="C33" s="1320"/>
      <c r="D33" s="434">
        <f t="shared" ref="D33:M33" si="5">SUM(D5:D32)</f>
        <v>10975346131.08</v>
      </c>
      <c r="E33" s="434">
        <f t="shared" si="5"/>
        <v>10975097522.16</v>
      </c>
      <c r="F33" s="434">
        <f t="shared" si="5"/>
        <v>10876949844.700001</v>
      </c>
      <c r="G33" s="434">
        <f t="shared" si="5"/>
        <v>96328277.459999993</v>
      </c>
      <c r="H33" s="434">
        <f t="shared" si="5"/>
        <v>95368580.25</v>
      </c>
      <c r="I33" s="434">
        <f t="shared" si="5"/>
        <v>959697.21000000008</v>
      </c>
      <c r="J33" s="434">
        <f t="shared" si="5"/>
        <v>959647.21000000008</v>
      </c>
      <c r="K33" s="434">
        <f t="shared" si="5"/>
        <v>50</v>
      </c>
      <c r="L33" s="434">
        <f t="shared" si="5"/>
        <v>0</v>
      </c>
      <c r="M33" s="435">
        <f t="shared" si="5"/>
        <v>0</v>
      </c>
      <c r="N33" s="432">
        <f t="shared" ref="N33" si="6">F33+G33</f>
        <v>10973278122.16</v>
      </c>
      <c r="O33" s="432">
        <f t="shared" ref="O33" si="7">H33+I33</f>
        <v>96328277.459999993</v>
      </c>
    </row>
    <row r="34" spans="1:15" ht="21">
      <c r="A34" s="798" t="s">
        <v>680</v>
      </c>
      <c r="B34" s="425">
        <v>91628</v>
      </c>
      <c r="C34" s="426" t="s">
        <v>681</v>
      </c>
      <c r="D34" s="427">
        <v>464058800</v>
      </c>
      <c r="E34" s="428">
        <v>307485322.06999999</v>
      </c>
      <c r="F34" s="429">
        <f>E34-G34</f>
        <v>307485322.06999999</v>
      </c>
      <c r="G34" s="429">
        <f>H34+I34</f>
        <v>0</v>
      </c>
      <c r="H34" s="429">
        <v>0</v>
      </c>
      <c r="I34" s="429">
        <v>0</v>
      </c>
      <c r="J34" s="430">
        <v>0</v>
      </c>
      <c r="K34" s="430">
        <v>0</v>
      </c>
      <c r="L34" s="429">
        <v>0</v>
      </c>
      <c r="M34" s="448">
        <v>0</v>
      </c>
      <c r="N34" s="432">
        <f>F34+G34</f>
        <v>307485322.06999999</v>
      </c>
      <c r="O34" s="432">
        <f>H34+I34</f>
        <v>0</v>
      </c>
    </row>
    <row r="35" spans="1:15" s="436" customFormat="1">
      <c r="A35" s="1319" t="s">
        <v>682</v>
      </c>
      <c r="B35" s="1320"/>
      <c r="C35" s="1320"/>
      <c r="D35" s="434">
        <f>SUM(D34)</f>
        <v>464058800</v>
      </c>
      <c r="E35" s="434">
        <f t="shared" ref="E35:M35" si="8">SUM(E34)</f>
        <v>307485322.06999999</v>
      </c>
      <c r="F35" s="434">
        <f t="shared" si="8"/>
        <v>307485322.06999999</v>
      </c>
      <c r="G35" s="434">
        <f t="shared" si="8"/>
        <v>0</v>
      </c>
      <c r="H35" s="434">
        <f t="shared" si="8"/>
        <v>0</v>
      </c>
      <c r="I35" s="434">
        <f t="shared" si="8"/>
        <v>0</v>
      </c>
      <c r="J35" s="434">
        <f t="shared" si="8"/>
        <v>0</v>
      </c>
      <c r="K35" s="434">
        <f t="shared" si="8"/>
        <v>0</v>
      </c>
      <c r="L35" s="434">
        <f t="shared" si="8"/>
        <v>0</v>
      </c>
      <c r="M35" s="435">
        <f t="shared" si="8"/>
        <v>0</v>
      </c>
      <c r="N35" s="432">
        <f>F35+G35</f>
        <v>307485322.06999999</v>
      </c>
      <c r="O35" s="432">
        <f>H35+I35</f>
        <v>0</v>
      </c>
    </row>
    <row r="36" spans="1:15" s="436" customFormat="1" ht="21">
      <c r="A36" s="437" t="s">
        <v>683</v>
      </c>
      <c r="B36" s="438">
        <v>27355</v>
      </c>
      <c r="C36" s="439" t="s">
        <v>684</v>
      </c>
      <c r="D36" s="429">
        <v>205107461</v>
      </c>
      <c r="E36" s="428">
        <v>205107461</v>
      </c>
      <c r="F36" s="429">
        <f>E36-G36</f>
        <v>205107461</v>
      </c>
      <c r="G36" s="429">
        <f>H36+I36</f>
        <v>0</v>
      </c>
      <c r="H36" s="429">
        <v>0</v>
      </c>
      <c r="I36" s="429">
        <v>0</v>
      </c>
      <c r="J36" s="429">
        <v>0</v>
      </c>
      <c r="K36" s="429">
        <v>0</v>
      </c>
      <c r="L36" s="429">
        <v>0</v>
      </c>
      <c r="M36" s="440">
        <v>0</v>
      </c>
      <c r="N36" s="432">
        <f>F36+G36</f>
        <v>205107461</v>
      </c>
      <c r="O36" s="432">
        <f>H36+I36</f>
        <v>0</v>
      </c>
    </row>
    <row r="37" spans="1:15" s="436" customFormat="1" ht="15.75" customHeight="1">
      <c r="A37" s="1328" t="s">
        <v>685</v>
      </c>
      <c r="B37" s="1329"/>
      <c r="C37" s="1329"/>
      <c r="D37" s="434">
        <f t="shared" ref="D37:M37" si="9">SUM(D36:D36)</f>
        <v>205107461</v>
      </c>
      <c r="E37" s="434">
        <f>SUM(E36)</f>
        <v>205107461</v>
      </c>
      <c r="F37" s="434">
        <f t="shared" si="9"/>
        <v>205107461</v>
      </c>
      <c r="G37" s="434">
        <f t="shared" si="9"/>
        <v>0</v>
      </c>
      <c r="H37" s="434">
        <f t="shared" si="9"/>
        <v>0</v>
      </c>
      <c r="I37" s="434">
        <f t="shared" si="9"/>
        <v>0</v>
      </c>
      <c r="J37" s="434">
        <f t="shared" si="9"/>
        <v>0</v>
      </c>
      <c r="K37" s="434">
        <f t="shared" si="9"/>
        <v>0</v>
      </c>
      <c r="L37" s="434">
        <f t="shared" si="9"/>
        <v>0</v>
      </c>
      <c r="M37" s="435">
        <f t="shared" si="9"/>
        <v>0</v>
      </c>
      <c r="N37" s="432">
        <f>F37+G37</f>
        <v>205107461</v>
      </c>
      <c r="O37" s="432">
        <f>H37+I37</f>
        <v>0</v>
      </c>
    </row>
    <row r="38" spans="1:15" ht="21">
      <c r="A38" s="1318" t="s">
        <v>686</v>
      </c>
      <c r="B38" s="425">
        <v>13305</v>
      </c>
      <c r="C38" s="426" t="s">
        <v>687</v>
      </c>
      <c r="D38" s="429">
        <v>91963800</v>
      </c>
      <c r="E38" s="428">
        <v>91963800</v>
      </c>
      <c r="F38" s="429">
        <f>E38-G38</f>
        <v>90200300</v>
      </c>
      <c r="G38" s="429">
        <f>H38+I38</f>
        <v>1763500</v>
      </c>
      <c r="H38" s="429">
        <v>1763500</v>
      </c>
      <c r="I38" s="429">
        <v>0</v>
      </c>
      <c r="J38" s="429">
        <v>0</v>
      </c>
      <c r="K38" s="429">
        <v>0</v>
      </c>
      <c r="L38" s="429">
        <v>0</v>
      </c>
      <c r="M38" s="440">
        <v>0</v>
      </c>
      <c r="N38" s="432">
        <f>F38+G38</f>
        <v>91963800</v>
      </c>
      <c r="O38" s="432">
        <f>H38+I38</f>
        <v>1763500</v>
      </c>
    </row>
    <row r="39" spans="1:15" ht="21">
      <c r="A39" s="1318"/>
      <c r="B39" s="425">
        <v>13307</v>
      </c>
      <c r="C39" s="426" t="s">
        <v>688</v>
      </c>
      <c r="D39" s="429">
        <v>30864300</v>
      </c>
      <c r="E39" s="428">
        <v>30864300</v>
      </c>
      <c r="F39" s="429">
        <f>E39-G39</f>
        <v>29439360</v>
      </c>
      <c r="G39" s="429">
        <f>H39+I39</f>
        <v>1424940</v>
      </c>
      <c r="H39" s="429">
        <v>0</v>
      </c>
      <c r="I39" s="429">
        <v>1424940</v>
      </c>
      <c r="J39" s="429">
        <v>0</v>
      </c>
      <c r="K39" s="429">
        <v>1424940</v>
      </c>
      <c r="L39" s="429">
        <v>0</v>
      </c>
      <c r="M39" s="440">
        <v>0</v>
      </c>
      <c r="N39" s="432"/>
      <c r="O39" s="432"/>
    </row>
    <row r="40" spans="1:15" ht="33.75" customHeight="1">
      <c r="A40" s="1318"/>
      <c r="B40" s="1330">
        <v>13233</v>
      </c>
      <c r="C40" s="441" t="s">
        <v>689</v>
      </c>
      <c r="D40" s="429">
        <v>34702823</v>
      </c>
      <c r="E40" s="428">
        <v>34702823</v>
      </c>
      <c r="F40" s="429">
        <f t="shared" ref="F40:F41" si="10">E40-G40</f>
        <v>32398394.140000001</v>
      </c>
      <c r="G40" s="429">
        <f t="shared" ref="G40:G41" si="11">H40+I40</f>
        <v>2304428.86</v>
      </c>
      <c r="H40" s="429">
        <v>2304364.86</v>
      </c>
      <c r="I40" s="429">
        <v>64</v>
      </c>
      <c r="J40" s="429">
        <v>0</v>
      </c>
      <c r="K40" s="429">
        <v>0</v>
      </c>
      <c r="L40" s="430">
        <v>0</v>
      </c>
      <c r="M40" s="442">
        <v>0</v>
      </c>
      <c r="N40" s="432">
        <f>F40+G40</f>
        <v>34702823</v>
      </c>
      <c r="O40" s="432">
        <f>H40+I40</f>
        <v>2304428.86</v>
      </c>
    </row>
    <row r="41" spans="1:15" ht="35.25" customHeight="1">
      <c r="A41" s="1318"/>
      <c r="B41" s="1331"/>
      <c r="C41" s="441" t="s">
        <v>690</v>
      </c>
      <c r="D41" s="429">
        <v>880280</v>
      </c>
      <c r="E41" s="428">
        <v>844308.99</v>
      </c>
      <c r="F41" s="429">
        <f t="shared" si="10"/>
        <v>844308.99</v>
      </c>
      <c r="G41" s="429">
        <f t="shared" si="11"/>
        <v>0</v>
      </c>
      <c r="H41" s="429">
        <v>0</v>
      </c>
      <c r="I41" s="429">
        <v>0</v>
      </c>
      <c r="J41" s="429">
        <v>0</v>
      </c>
      <c r="K41" s="429">
        <v>0</v>
      </c>
      <c r="L41" s="430">
        <v>0</v>
      </c>
      <c r="M41" s="442">
        <v>0</v>
      </c>
      <c r="N41" s="432">
        <f>F41+G41</f>
        <v>844308.99</v>
      </c>
      <c r="O41" s="432">
        <f>H41+I41</f>
        <v>0</v>
      </c>
    </row>
    <row r="42" spans="1:15" s="436" customFormat="1" ht="15.75" customHeight="1">
      <c r="A42" s="1319" t="s">
        <v>691</v>
      </c>
      <c r="B42" s="1320"/>
      <c r="C42" s="1320"/>
      <c r="D42" s="434">
        <f t="shared" ref="D42:M42" si="12">SUM(D38:D41)</f>
        <v>158411203</v>
      </c>
      <c r="E42" s="434">
        <f t="shared" si="12"/>
        <v>158375231.99000001</v>
      </c>
      <c r="F42" s="434">
        <f t="shared" si="12"/>
        <v>152882363.13</v>
      </c>
      <c r="G42" s="434">
        <f t="shared" si="12"/>
        <v>5492868.8599999994</v>
      </c>
      <c r="H42" s="434">
        <f t="shared" si="12"/>
        <v>4067864.86</v>
      </c>
      <c r="I42" s="434">
        <f t="shared" si="12"/>
        <v>1425004</v>
      </c>
      <c r="J42" s="434">
        <f t="shared" si="12"/>
        <v>0</v>
      </c>
      <c r="K42" s="434">
        <f t="shared" si="12"/>
        <v>1424940</v>
      </c>
      <c r="L42" s="434">
        <f t="shared" si="12"/>
        <v>0</v>
      </c>
      <c r="M42" s="435">
        <f t="shared" si="12"/>
        <v>0</v>
      </c>
      <c r="N42" s="432">
        <f>F42+G42</f>
        <v>158375231.99000001</v>
      </c>
      <c r="O42" s="432">
        <f>H42+I42</f>
        <v>5492868.8599999994</v>
      </c>
    </row>
    <row r="43" spans="1:15" ht="21">
      <c r="A43" s="798" t="s">
        <v>692</v>
      </c>
      <c r="B43" s="425">
        <v>15835</v>
      </c>
      <c r="C43" s="426" t="s">
        <v>693</v>
      </c>
      <c r="D43" s="427">
        <v>70485940</v>
      </c>
      <c r="E43" s="428">
        <v>67450768.659999996</v>
      </c>
      <c r="F43" s="429">
        <f>E43-G43</f>
        <v>67450761.459999993</v>
      </c>
      <c r="G43" s="429">
        <v>7.2</v>
      </c>
      <c r="H43" s="429">
        <v>7.2</v>
      </c>
      <c r="I43" s="429">
        <v>0</v>
      </c>
      <c r="J43" s="430">
        <v>0</v>
      </c>
      <c r="K43" s="430">
        <v>0</v>
      </c>
      <c r="L43" s="429">
        <v>0</v>
      </c>
      <c r="M43" s="448">
        <v>0</v>
      </c>
      <c r="N43" s="432">
        <f t="shared" ref="N43:N51" si="13">F43+G43</f>
        <v>67450768.659999996</v>
      </c>
      <c r="O43" s="432">
        <f t="shared" ref="O43:O51" si="14">H43+I43</f>
        <v>7.2</v>
      </c>
    </row>
    <row r="44" spans="1:15" s="436" customFormat="1" ht="15.75" customHeight="1">
      <c r="A44" s="1319" t="s">
        <v>694</v>
      </c>
      <c r="B44" s="1320"/>
      <c r="C44" s="1320"/>
      <c r="D44" s="434">
        <f>SUM(D43)</f>
        <v>70485940</v>
      </c>
      <c r="E44" s="434">
        <f t="shared" ref="E44:M44" si="15">SUM(E43)</f>
        <v>67450768.659999996</v>
      </c>
      <c r="F44" s="434">
        <f t="shared" si="15"/>
        <v>67450761.459999993</v>
      </c>
      <c r="G44" s="434">
        <f t="shared" si="15"/>
        <v>7.2</v>
      </c>
      <c r="H44" s="434">
        <f t="shared" si="15"/>
        <v>7.2</v>
      </c>
      <c r="I44" s="434">
        <f t="shared" si="15"/>
        <v>0</v>
      </c>
      <c r="J44" s="434">
        <f t="shared" si="15"/>
        <v>0</v>
      </c>
      <c r="K44" s="434">
        <f t="shared" si="15"/>
        <v>0</v>
      </c>
      <c r="L44" s="434">
        <f t="shared" si="15"/>
        <v>0</v>
      </c>
      <c r="M44" s="435">
        <f t="shared" si="15"/>
        <v>0</v>
      </c>
      <c r="N44" s="432">
        <f t="shared" si="13"/>
        <v>67450768.659999996</v>
      </c>
      <c r="O44" s="432">
        <f t="shared" si="14"/>
        <v>7.2</v>
      </c>
    </row>
    <row r="45" spans="1:15" s="444" customFormat="1" ht="21">
      <c r="A45" s="1318" t="s">
        <v>695</v>
      </c>
      <c r="B45" s="425">
        <v>14004</v>
      </c>
      <c r="C45" s="443" t="s">
        <v>696</v>
      </c>
      <c r="D45" s="430">
        <v>9012000</v>
      </c>
      <c r="E45" s="428">
        <v>9012000</v>
      </c>
      <c r="F45" s="429">
        <f t="shared" ref="F45:F47" si="16">E45-G45</f>
        <v>8905591</v>
      </c>
      <c r="G45" s="429">
        <f t="shared" ref="G45:G48" si="17">H45+I45</f>
        <v>106409</v>
      </c>
      <c r="H45" s="429">
        <v>0</v>
      </c>
      <c r="I45" s="429">
        <v>106409</v>
      </c>
      <c r="J45" s="430">
        <v>85757</v>
      </c>
      <c r="K45" s="430">
        <v>20652</v>
      </c>
      <c r="L45" s="429">
        <v>0</v>
      </c>
      <c r="M45" s="448">
        <v>0</v>
      </c>
      <c r="N45" s="432">
        <f t="shared" si="13"/>
        <v>9012000</v>
      </c>
      <c r="O45" s="432">
        <f t="shared" si="14"/>
        <v>106409</v>
      </c>
    </row>
    <row r="46" spans="1:15" s="444" customFormat="1">
      <c r="A46" s="1318"/>
      <c r="B46" s="425">
        <v>14018</v>
      </c>
      <c r="C46" s="443" t="s">
        <v>697</v>
      </c>
      <c r="D46" s="430">
        <v>70000</v>
      </c>
      <c r="E46" s="428">
        <v>70000</v>
      </c>
      <c r="F46" s="429">
        <f t="shared" si="16"/>
        <v>41400</v>
      </c>
      <c r="G46" s="429">
        <f t="shared" si="17"/>
        <v>28600</v>
      </c>
      <c r="H46" s="429">
        <v>28600</v>
      </c>
      <c r="I46" s="429">
        <v>0</v>
      </c>
      <c r="J46" s="430">
        <v>0</v>
      </c>
      <c r="K46" s="430">
        <v>0</v>
      </c>
      <c r="L46" s="429">
        <v>0</v>
      </c>
      <c r="M46" s="448">
        <v>0</v>
      </c>
      <c r="N46" s="432">
        <f t="shared" si="13"/>
        <v>70000</v>
      </c>
      <c r="O46" s="432">
        <f t="shared" si="14"/>
        <v>28600</v>
      </c>
    </row>
    <row r="47" spans="1:15" s="444" customFormat="1" ht="21">
      <c r="A47" s="1318"/>
      <c r="B47" s="425">
        <v>14013</v>
      </c>
      <c r="C47" s="443" t="s">
        <v>698</v>
      </c>
      <c r="D47" s="430">
        <v>7940082.9000000004</v>
      </c>
      <c r="E47" s="428">
        <v>6155103.7400000002</v>
      </c>
      <c r="F47" s="429">
        <f t="shared" si="16"/>
        <v>6037591.8100000005</v>
      </c>
      <c r="G47" s="429">
        <f t="shared" si="17"/>
        <v>117511.93</v>
      </c>
      <c r="H47" s="429">
        <v>117511.93</v>
      </c>
      <c r="I47" s="429">
        <v>0</v>
      </c>
      <c r="J47" s="430">
        <v>0</v>
      </c>
      <c r="K47" s="430">
        <v>0</v>
      </c>
      <c r="L47" s="429">
        <v>0</v>
      </c>
      <c r="M47" s="448">
        <v>0</v>
      </c>
      <c r="N47" s="432">
        <f t="shared" si="13"/>
        <v>6155103.7400000002</v>
      </c>
      <c r="O47" s="432">
        <f t="shared" si="14"/>
        <v>117511.93</v>
      </c>
    </row>
    <row r="48" spans="1:15" s="444" customFormat="1" ht="31.5">
      <c r="A48" s="1318"/>
      <c r="B48" s="425">
        <v>14924</v>
      </c>
      <c r="C48" s="443" t="s">
        <v>699</v>
      </c>
      <c r="D48" s="430">
        <f>11475462.14+1550400</f>
        <v>13025862.140000001</v>
      </c>
      <c r="E48" s="428">
        <f>7824399.61+1550400</f>
        <v>9374799.6099999994</v>
      </c>
      <c r="F48" s="429">
        <f>7824399.61+1550400</f>
        <v>9374799.6099999994</v>
      </c>
      <c r="G48" s="429">
        <f t="shared" si="17"/>
        <v>0</v>
      </c>
      <c r="H48" s="429">
        <v>0</v>
      </c>
      <c r="I48" s="429">
        <v>0</v>
      </c>
      <c r="J48" s="430">
        <v>0</v>
      </c>
      <c r="K48" s="430">
        <v>0</v>
      </c>
      <c r="L48" s="429">
        <v>0</v>
      </c>
      <c r="M48" s="448">
        <v>0</v>
      </c>
      <c r="N48" s="432">
        <f t="shared" si="13"/>
        <v>9374799.6099999994</v>
      </c>
      <c r="O48" s="432">
        <f t="shared" si="14"/>
        <v>0</v>
      </c>
    </row>
    <row r="49" spans="1:15" s="436" customFormat="1" ht="15.75" customHeight="1">
      <c r="A49" s="1319" t="s">
        <v>700</v>
      </c>
      <c r="B49" s="1320"/>
      <c r="C49" s="1320"/>
      <c r="D49" s="434">
        <f t="shared" ref="D49:M49" si="18">SUM(D45:D48)</f>
        <v>30047945.039999999</v>
      </c>
      <c r="E49" s="434">
        <f t="shared" si="18"/>
        <v>24611903.350000001</v>
      </c>
      <c r="F49" s="434">
        <f t="shared" si="18"/>
        <v>24359382.420000002</v>
      </c>
      <c r="G49" s="434">
        <f t="shared" si="18"/>
        <v>252520.93</v>
      </c>
      <c r="H49" s="434">
        <f t="shared" si="18"/>
        <v>146111.93</v>
      </c>
      <c r="I49" s="434">
        <f t="shared" si="18"/>
        <v>106409</v>
      </c>
      <c r="J49" s="434">
        <f t="shared" si="18"/>
        <v>85757</v>
      </c>
      <c r="K49" s="434">
        <f t="shared" si="18"/>
        <v>20652</v>
      </c>
      <c r="L49" s="434">
        <f t="shared" si="18"/>
        <v>0</v>
      </c>
      <c r="M49" s="435">
        <f t="shared" si="18"/>
        <v>0</v>
      </c>
      <c r="N49" s="432">
        <f t="shared" si="13"/>
        <v>24611903.350000001</v>
      </c>
      <c r="O49" s="432">
        <f t="shared" si="14"/>
        <v>252520.93</v>
      </c>
    </row>
    <row r="50" spans="1:15" s="449" customFormat="1" ht="21">
      <c r="A50" s="1318" t="s">
        <v>701</v>
      </c>
      <c r="B50" s="445">
        <v>35018</v>
      </c>
      <c r="C50" s="433" t="s">
        <v>702</v>
      </c>
      <c r="D50" s="446">
        <v>12218320</v>
      </c>
      <c r="E50" s="447">
        <v>12218320</v>
      </c>
      <c r="F50" s="446">
        <f>E50-G50</f>
        <v>12218320</v>
      </c>
      <c r="G50" s="446">
        <f>H50+I50</f>
        <v>0</v>
      </c>
      <c r="H50" s="446">
        <v>0</v>
      </c>
      <c r="I50" s="446">
        <v>0</v>
      </c>
      <c r="J50" s="446">
        <v>0</v>
      </c>
      <c r="K50" s="446">
        <v>0</v>
      </c>
      <c r="L50" s="446">
        <v>0</v>
      </c>
      <c r="M50" s="448">
        <v>0</v>
      </c>
      <c r="N50" s="432">
        <f t="shared" si="13"/>
        <v>12218320</v>
      </c>
      <c r="O50" s="432">
        <f t="shared" si="14"/>
        <v>0</v>
      </c>
    </row>
    <row r="51" spans="1:15" s="449" customFormat="1" ht="21">
      <c r="A51" s="1318"/>
      <c r="B51" s="445">
        <v>35015</v>
      </c>
      <c r="C51" s="433" t="s">
        <v>703</v>
      </c>
      <c r="D51" s="446">
        <v>2941197</v>
      </c>
      <c r="E51" s="447">
        <v>2941197</v>
      </c>
      <c r="F51" s="446">
        <f>E51-G51</f>
        <v>2803497</v>
      </c>
      <c r="G51" s="446">
        <f>H51+I51</f>
        <v>137700</v>
      </c>
      <c r="H51" s="446">
        <v>36700</v>
      </c>
      <c r="I51" s="446">
        <v>101000</v>
      </c>
      <c r="J51" s="446">
        <v>2000</v>
      </c>
      <c r="K51" s="446">
        <v>99000</v>
      </c>
      <c r="L51" s="446">
        <v>0</v>
      </c>
      <c r="M51" s="448">
        <v>0</v>
      </c>
      <c r="N51" s="432">
        <f t="shared" si="13"/>
        <v>2941197</v>
      </c>
      <c r="O51" s="432">
        <f t="shared" si="14"/>
        <v>137700</v>
      </c>
    </row>
    <row r="52" spans="1:15" s="449" customFormat="1">
      <c r="A52" s="1318"/>
      <c r="B52" s="445">
        <v>35019</v>
      </c>
      <c r="C52" s="433" t="s">
        <v>704</v>
      </c>
      <c r="D52" s="446">
        <v>2050709</v>
      </c>
      <c r="E52" s="447">
        <v>2050709</v>
      </c>
      <c r="F52" s="446">
        <f>E52-G52</f>
        <v>1805795</v>
      </c>
      <c r="G52" s="446">
        <f>H52+I52</f>
        <v>244914</v>
      </c>
      <c r="H52" s="446">
        <v>68619</v>
      </c>
      <c r="I52" s="446">
        <v>176295</v>
      </c>
      <c r="J52" s="446">
        <v>169638</v>
      </c>
      <c r="K52" s="446">
        <v>6657</v>
      </c>
      <c r="L52" s="446">
        <v>0</v>
      </c>
      <c r="M52" s="448">
        <v>0</v>
      </c>
      <c r="N52" s="432"/>
      <c r="O52" s="432"/>
    </row>
    <row r="53" spans="1:15" s="436" customFormat="1" ht="15.75" customHeight="1">
      <c r="A53" s="1319" t="s">
        <v>705</v>
      </c>
      <c r="B53" s="1320"/>
      <c r="C53" s="1320"/>
      <c r="D53" s="434">
        <f t="shared" ref="D53:M53" si="19">SUM(D50:D52)</f>
        <v>17210226</v>
      </c>
      <c r="E53" s="434">
        <f t="shared" si="19"/>
        <v>17210226</v>
      </c>
      <c r="F53" s="434">
        <f t="shared" si="19"/>
        <v>16827612</v>
      </c>
      <c r="G53" s="434">
        <f t="shared" si="19"/>
        <v>382614</v>
      </c>
      <c r="H53" s="434">
        <f t="shared" si="19"/>
        <v>105319</v>
      </c>
      <c r="I53" s="434">
        <f t="shared" si="19"/>
        <v>277295</v>
      </c>
      <c r="J53" s="434">
        <f t="shared" si="19"/>
        <v>171638</v>
      </c>
      <c r="K53" s="434">
        <f t="shared" si="19"/>
        <v>105657</v>
      </c>
      <c r="L53" s="434">
        <f t="shared" si="19"/>
        <v>0</v>
      </c>
      <c r="M53" s="435">
        <f t="shared" si="19"/>
        <v>0</v>
      </c>
      <c r="N53" s="432">
        <f>F53+G53</f>
        <v>17210226</v>
      </c>
      <c r="O53" s="432">
        <f>H53+I53</f>
        <v>382614</v>
      </c>
    </row>
    <row r="54" spans="1:15" s="444" customFormat="1">
      <c r="A54" s="1318" t="s">
        <v>706</v>
      </c>
      <c r="B54" s="425">
        <v>98335</v>
      </c>
      <c r="C54" s="443" t="s">
        <v>707</v>
      </c>
      <c r="D54" s="430">
        <v>4546130</v>
      </c>
      <c r="E54" s="428">
        <v>4546130</v>
      </c>
      <c r="F54" s="429">
        <f t="shared" ref="F54:F59" si="20">E54-G54</f>
        <v>4546130</v>
      </c>
      <c r="G54" s="429">
        <f t="shared" ref="G54:G59" si="21">H54+I54</f>
        <v>0</v>
      </c>
      <c r="H54" s="429">
        <v>0</v>
      </c>
      <c r="I54" s="429">
        <v>0</v>
      </c>
      <c r="J54" s="429">
        <v>0</v>
      </c>
      <c r="K54" s="429">
        <v>0</v>
      </c>
      <c r="L54" s="429">
        <v>0</v>
      </c>
      <c r="M54" s="448">
        <v>0</v>
      </c>
      <c r="N54" s="432"/>
      <c r="O54" s="432"/>
    </row>
    <row r="55" spans="1:15" s="444" customFormat="1">
      <c r="A55" s="1318"/>
      <c r="B55" s="425">
        <v>98297</v>
      </c>
      <c r="C55" s="443" t="s">
        <v>708</v>
      </c>
      <c r="D55" s="430">
        <v>862854.99</v>
      </c>
      <c r="E55" s="428">
        <v>862854.99</v>
      </c>
      <c r="F55" s="429">
        <f t="shared" si="20"/>
        <v>862076.99</v>
      </c>
      <c r="G55" s="429">
        <f t="shared" si="21"/>
        <v>778</v>
      </c>
      <c r="H55" s="429">
        <v>0</v>
      </c>
      <c r="I55" s="429">
        <v>778</v>
      </c>
      <c r="J55" s="429">
        <v>0</v>
      </c>
      <c r="K55" s="429">
        <v>0</v>
      </c>
      <c r="L55" s="429">
        <v>0</v>
      </c>
      <c r="M55" s="448">
        <v>0</v>
      </c>
      <c r="N55" s="432"/>
      <c r="O55" s="432"/>
    </row>
    <row r="56" spans="1:15" s="444" customFormat="1" ht="21">
      <c r="A56" s="1318"/>
      <c r="B56" s="425">
        <v>98278</v>
      </c>
      <c r="C56" s="443" t="s">
        <v>709</v>
      </c>
      <c r="D56" s="430">
        <v>406761</v>
      </c>
      <c r="E56" s="428">
        <v>406761</v>
      </c>
      <c r="F56" s="429">
        <f t="shared" si="20"/>
        <v>406761</v>
      </c>
      <c r="G56" s="429">
        <f t="shared" si="21"/>
        <v>0</v>
      </c>
      <c r="H56" s="429">
        <v>0</v>
      </c>
      <c r="I56" s="429">
        <v>0</v>
      </c>
      <c r="J56" s="429">
        <v>0</v>
      </c>
      <c r="K56" s="429">
        <v>0</v>
      </c>
      <c r="L56" s="429">
        <v>0</v>
      </c>
      <c r="M56" s="448">
        <v>0</v>
      </c>
      <c r="N56" s="432">
        <f>F56+G56</f>
        <v>406761</v>
      </c>
      <c r="O56" s="432">
        <f>H56+I56</f>
        <v>0</v>
      </c>
    </row>
    <row r="57" spans="1:15" s="444" customFormat="1">
      <c r="A57" s="1318"/>
      <c r="B57" s="425">
        <v>98861</v>
      </c>
      <c r="C57" s="433" t="s">
        <v>710</v>
      </c>
      <c r="D57" s="430">
        <v>253200</v>
      </c>
      <c r="E57" s="428">
        <v>253200</v>
      </c>
      <c r="F57" s="429">
        <f t="shared" si="20"/>
        <v>253200</v>
      </c>
      <c r="G57" s="429">
        <f t="shared" si="21"/>
        <v>0</v>
      </c>
      <c r="H57" s="429">
        <v>0</v>
      </c>
      <c r="I57" s="429">
        <v>0</v>
      </c>
      <c r="J57" s="429">
        <v>0</v>
      </c>
      <c r="K57" s="429">
        <v>0</v>
      </c>
      <c r="L57" s="429">
        <v>0</v>
      </c>
      <c r="M57" s="448">
        <v>0</v>
      </c>
      <c r="N57" s="432">
        <f>F57+G57</f>
        <v>253200</v>
      </c>
      <c r="O57" s="432">
        <f>H57+I57</f>
        <v>0</v>
      </c>
    </row>
    <row r="58" spans="1:15" s="444" customFormat="1" ht="21">
      <c r="A58" s="1318"/>
      <c r="B58" s="425">
        <v>98348</v>
      </c>
      <c r="C58" s="443" t="s">
        <v>711</v>
      </c>
      <c r="D58" s="430">
        <v>100000</v>
      </c>
      <c r="E58" s="428">
        <v>100000</v>
      </c>
      <c r="F58" s="429">
        <f t="shared" si="20"/>
        <v>42447.81</v>
      </c>
      <c r="G58" s="429">
        <f t="shared" si="21"/>
        <v>57552.19</v>
      </c>
      <c r="H58" s="429">
        <v>0</v>
      </c>
      <c r="I58" s="429">
        <v>57552.19</v>
      </c>
      <c r="J58" s="429">
        <v>0</v>
      </c>
      <c r="K58" s="429">
        <v>11638.57</v>
      </c>
      <c r="L58" s="429">
        <v>0</v>
      </c>
      <c r="M58" s="448">
        <v>0</v>
      </c>
      <c r="N58" s="432"/>
      <c r="O58" s="432"/>
    </row>
    <row r="59" spans="1:15" s="444" customFormat="1" ht="21">
      <c r="A59" s="1318"/>
      <c r="B59" s="425">
        <v>98187</v>
      </c>
      <c r="C59" s="443" t="s">
        <v>712</v>
      </c>
      <c r="D59" s="430">
        <v>100000</v>
      </c>
      <c r="E59" s="428">
        <v>100000</v>
      </c>
      <c r="F59" s="429">
        <f t="shared" si="20"/>
        <v>65700.81</v>
      </c>
      <c r="G59" s="429">
        <f t="shared" si="21"/>
        <v>34299.19</v>
      </c>
      <c r="H59" s="429">
        <v>0</v>
      </c>
      <c r="I59" s="429">
        <v>34299.19</v>
      </c>
      <c r="J59" s="429">
        <v>0</v>
      </c>
      <c r="K59" s="429">
        <v>0</v>
      </c>
      <c r="L59" s="429">
        <v>0</v>
      </c>
      <c r="M59" s="448">
        <v>0</v>
      </c>
      <c r="N59" s="432">
        <f>F59+G59</f>
        <v>100000</v>
      </c>
      <c r="O59" s="432">
        <f>H59+I59</f>
        <v>34299.19</v>
      </c>
    </row>
    <row r="60" spans="1:15" s="436" customFormat="1" ht="16.5" customHeight="1">
      <c r="A60" s="1321" t="s">
        <v>713</v>
      </c>
      <c r="B60" s="1322"/>
      <c r="C60" s="1323"/>
      <c r="D60" s="450">
        <f t="shared" ref="D60:M60" si="22">SUM(D54:D59)</f>
        <v>6268945.9900000002</v>
      </c>
      <c r="E60" s="450">
        <f t="shared" si="22"/>
        <v>6268945.9900000002</v>
      </c>
      <c r="F60" s="450">
        <f t="shared" si="22"/>
        <v>6176316.6099999994</v>
      </c>
      <c r="G60" s="450">
        <f t="shared" si="22"/>
        <v>92629.38</v>
      </c>
      <c r="H60" s="450">
        <f t="shared" si="22"/>
        <v>0</v>
      </c>
      <c r="I60" s="450">
        <f t="shared" si="22"/>
        <v>92629.38</v>
      </c>
      <c r="J60" s="450">
        <f t="shared" si="22"/>
        <v>0</v>
      </c>
      <c r="K60" s="450">
        <f t="shared" si="22"/>
        <v>11638.57</v>
      </c>
      <c r="L60" s="450">
        <f t="shared" si="22"/>
        <v>0</v>
      </c>
      <c r="M60" s="451">
        <f t="shared" si="22"/>
        <v>0</v>
      </c>
      <c r="N60" s="432">
        <f>F60+G60</f>
        <v>6268945.9899999993</v>
      </c>
      <c r="O60" s="432">
        <f>H60+I60</f>
        <v>92629.38</v>
      </c>
    </row>
    <row r="61" spans="1:15" s="449" customFormat="1">
      <c r="A61" s="1318" t="s">
        <v>714</v>
      </c>
      <c r="B61" s="452">
        <v>15340</v>
      </c>
      <c r="C61" s="433" t="s">
        <v>715</v>
      </c>
      <c r="D61" s="427">
        <v>143000</v>
      </c>
      <c r="E61" s="428">
        <v>143000</v>
      </c>
      <c r="F61" s="429">
        <f t="shared" ref="F61:F62" si="23">E61-G61</f>
        <v>143000</v>
      </c>
      <c r="G61" s="429">
        <f t="shared" ref="G61:G62" si="24">H61+I61</f>
        <v>0</v>
      </c>
      <c r="H61" s="429">
        <v>0</v>
      </c>
      <c r="I61" s="429">
        <v>0</v>
      </c>
      <c r="J61" s="430">
        <v>0</v>
      </c>
      <c r="K61" s="430">
        <v>0</v>
      </c>
      <c r="L61" s="429">
        <v>0</v>
      </c>
      <c r="M61" s="448">
        <v>0</v>
      </c>
      <c r="N61" s="432">
        <f>F61+G61</f>
        <v>143000</v>
      </c>
      <c r="O61" s="432">
        <f>H61+I61</f>
        <v>0</v>
      </c>
    </row>
    <row r="62" spans="1:15" s="436" customFormat="1">
      <c r="A62" s="1318"/>
      <c r="B62" s="445">
        <v>15340</v>
      </c>
      <c r="C62" s="433" t="s">
        <v>715</v>
      </c>
      <c r="D62" s="429">
        <v>4557072</v>
      </c>
      <c r="E62" s="428">
        <v>4557072</v>
      </c>
      <c r="F62" s="429">
        <f t="shared" si="23"/>
        <v>4557072</v>
      </c>
      <c r="G62" s="429">
        <f t="shared" si="24"/>
        <v>0</v>
      </c>
      <c r="H62" s="429">
        <v>0</v>
      </c>
      <c r="I62" s="429">
        <v>0</v>
      </c>
      <c r="J62" s="430">
        <v>0</v>
      </c>
      <c r="K62" s="430">
        <v>0</v>
      </c>
      <c r="L62" s="429">
        <v>0</v>
      </c>
      <c r="M62" s="448">
        <v>0</v>
      </c>
      <c r="N62" s="432">
        <f>F62+G62</f>
        <v>4557072</v>
      </c>
      <c r="O62" s="432">
        <f>H62+I62</f>
        <v>0</v>
      </c>
    </row>
    <row r="63" spans="1:15" s="436" customFormat="1" ht="15.75" customHeight="1">
      <c r="A63" s="1324" t="s">
        <v>716</v>
      </c>
      <c r="B63" s="1325"/>
      <c r="C63" s="1325"/>
      <c r="D63" s="434">
        <f t="shared" ref="D63:M63" si="25">SUM(D61:D62)</f>
        <v>4700072</v>
      </c>
      <c r="E63" s="434">
        <f t="shared" si="25"/>
        <v>4700072</v>
      </c>
      <c r="F63" s="434">
        <f t="shared" si="25"/>
        <v>4700072</v>
      </c>
      <c r="G63" s="434">
        <f t="shared" si="25"/>
        <v>0</v>
      </c>
      <c r="H63" s="434">
        <f t="shared" si="25"/>
        <v>0</v>
      </c>
      <c r="I63" s="434">
        <f t="shared" si="25"/>
        <v>0</v>
      </c>
      <c r="J63" s="434">
        <f t="shared" si="25"/>
        <v>0</v>
      </c>
      <c r="K63" s="434">
        <f t="shared" si="25"/>
        <v>0</v>
      </c>
      <c r="L63" s="434">
        <f t="shared" si="25"/>
        <v>0</v>
      </c>
      <c r="M63" s="435">
        <f t="shared" si="25"/>
        <v>0</v>
      </c>
      <c r="N63" s="432">
        <f>F63+G63</f>
        <v>4700072</v>
      </c>
      <c r="O63" s="432">
        <f>H63+I63</f>
        <v>0</v>
      </c>
    </row>
    <row r="64" spans="1:15" ht="21">
      <c r="A64" s="1318" t="s">
        <v>717</v>
      </c>
      <c r="B64" s="445">
        <v>34352</v>
      </c>
      <c r="C64" s="426" t="s">
        <v>718</v>
      </c>
      <c r="D64" s="427">
        <v>2100000</v>
      </c>
      <c r="E64" s="428">
        <v>2100000</v>
      </c>
      <c r="F64" s="429">
        <f t="shared" ref="F64:F69" si="26">E64-G64</f>
        <v>2100000</v>
      </c>
      <c r="G64" s="429">
        <f t="shared" ref="G64:G69" si="27">H64+I64</f>
        <v>0</v>
      </c>
      <c r="H64" s="429">
        <v>0</v>
      </c>
      <c r="I64" s="429">
        <v>0</v>
      </c>
      <c r="J64" s="430">
        <v>0</v>
      </c>
      <c r="K64" s="430">
        <v>0</v>
      </c>
      <c r="L64" s="430">
        <v>0</v>
      </c>
      <c r="M64" s="442">
        <v>0</v>
      </c>
      <c r="N64" s="432"/>
      <c r="O64" s="432"/>
    </row>
    <row r="65" spans="1:15">
      <c r="A65" s="1318"/>
      <c r="B65" s="445">
        <v>34070</v>
      </c>
      <c r="C65" s="426" t="s">
        <v>719</v>
      </c>
      <c r="D65" s="427">
        <v>592000</v>
      </c>
      <c r="E65" s="428">
        <v>592000</v>
      </c>
      <c r="F65" s="429">
        <f t="shared" si="26"/>
        <v>564589</v>
      </c>
      <c r="G65" s="429">
        <f t="shared" si="27"/>
        <v>27411</v>
      </c>
      <c r="H65" s="429">
        <v>0</v>
      </c>
      <c r="I65" s="429">
        <v>27411</v>
      </c>
      <c r="J65" s="430">
        <v>27411</v>
      </c>
      <c r="K65" s="430">
        <v>0</v>
      </c>
      <c r="L65" s="430">
        <v>0</v>
      </c>
      <c r="M65" s="442">
        <v>0</v>
      </c>
      <c r="N65" s="432">
        <f t="shared" ref="N65:N77" si="28">F65+G65</f>
        <v>592000</v>
      </c>
      <c r="O65" s="432">
        <f t="shared" ref="O65:O77" si="29">H65+I65</f>
        <v>27411</v>
      </c>
    </row>
    <row r="66" spans="1:15">
      <c r="A66" s="1318"/>
      <c r="B66" s="445">
        <v>34341</v>
      </c>
      <c r="C66" s="426" t="s">
        <v>720</v>
      </c>
      <c r="D66" s="427">
        <v>400000</v>
      </c>
      <c r="E66" s="428">
        <v>400000</v>
      </c>
      <c r="F66" s="429">
        <f t="shared" si="26"/>
        <v>400000</v>
      </c>
      <c r="G66" s="429">
        <f t="shared" si="27"/>
        <v>0</v>
      </c>
      <c r="H66" s="429">
        <v>0</v>
      </c>
      <c r="I66" s="429">
        <v>0</v>
      </c>
      <c r="J66" s="430">
        <v>0</v>
      </c>
      <c r="K66" s="430">
        <v>0</v>
      </c>
      <c r="L66" s="430">
        <v>0</v>
      </c>
      <c r="M66" s="442">
        <v>0</v>
      </c>
      <c r="N66" s="432">
        <f t="shared" si="28"/>
        <v>400000</v>
      </c>
      <c r="O66" s="432">
        <f t="shared" si="29"/>
        <v>0</v>
      </c>
    </row>
    <row r="67" spans="1:15">
      <c r="A67" s="1318"/>
      <c r="B67" s="445">
        <v>34053</v>
      </c>
      <c r="C67" s="426" t="s">
        <v>721</v>
      </c>
      <c r="D67" s="427">
        <v>264000</v>
      </c>
      <c r="E67" s="428">
        <v>264000</v>
      </c>
      <c r="F67" s="429">
        <f t="shared" si="26"/>
        <v>261479</v>
      </c>
      <c r="G67" s="429">
        <f t="shared" si="27"/>
        <v>2521</v>
      </c>
      <c r="H67" s="429">
        <v>0</v>
      </c>
      <c r="I67" s="429">
        <f>J67+K67</f>
        <v>2521</v>
      </c>
      <c r="J67" s="430">
        <v>2521</v>
      </c>
      <c r="K67" s="430">
        <v>0</v>
      </c>
      <c r="L67" s="430">
        <v>0</v>
      </c>
      <c r="M67" s="442">
        <v>0</v>
      </c>
      <c r="N67" s="432"/>
      <c r="O67" s="432"/>
    </row>
    <row r="68" spans="1:15">
      <c r="A68" s="1318"/>
      <c r="B68" s="445">
        <v>34090</v>
      </c>
      <c r="C68" s="426" t="s">
        <v>722</v>
      </c>
      <c r="D68" s="427">
        <v>150000</v>
      </c>
      <c r="E68" s="428">
        <v>150000</v>
      </c>
      <c r="F68" s="429">
        <f t="shared" si="26"/>
        <v>150000</v>
      </c>
      <c r="G68" s="429">
        <f t="shared" si="27"/>
        <v>0</v>
      </c>
      <c r="H68" s="429">
        <v>0</v>
      </c>
      <c r="I68" s="429">
        <v>0</v>
      </c>
      <c r="J68" s="430">
        <v>0</v>
      </c>
      <c r="K68" s="430">
        <v>0</v>
      </c>
      <c r="L68" s="430">
        <v>0</v>
      </c>
      <c r="M68" s="442">
        <v>0</v>
      </c>
      <c r="N68" s="432"/>
      <c r="O68" s="432"/>
    </row>
    <row r="69" spans="1:15">
      <c r="A69" s="1318"/>
      <c r="B69" s="445">
        <v>34013</v>
      </c>
      <c r="C69" s="426" t="s">
        <v>723</v>
      </c>
      <c r="D69" s="427">
        <v>98000</v>
      </c>
      <c r="E69" s="428">
        <v>98000</v>
      </c>
      <c r="F69" s="429">
        <f t="shared" si="26"/>
        <v>98000</v>
      </c>
      <c r="G69" s="429">
        <f t="shared" si="27"/>
        <v>0</v>
      </c>
      <c r="H69" s="429">
        <v>0</v>
      </c>
      <c r="I69" s="429">
        <v>0</v>
      </c>
      <c r="J69" s="430">
        <v>0</v>
      </c>
      <c r="K69" s="430">
        <v>0</v>
      </c>
      <c r="L69" s="430">
        <v>0</v>
      </c>
      <c r="M69" s="442">
        <v>0</v>
      </c>
      <c r="N69" s="432">
        <f t="shared" si="28"/>
        <v>98000</v>
      </c>
      <c r="O69" s="432">
        <f t="shared" si="29"/>
        <v>0</v>
      </c>
    </row>
    <row r="70" spans="1:15" s="436" customFormat="1" ht="15.75" customHeight="1">
      <c r="A70" s="1319" t="s">
        <v>724</v>
      </c>
      <c r="B70" s="1320"/>
      <c r="C70" s="1320"/>
      <c r="D70" s="434">
        <f t="shared" ref="D70:M70" si="30">SUM(D64:D69)</f>
        <v>3604000</v>
      </c>
      <c r="E70" s="434">
        <f t="shared" si="30"/>
        <v>3604000</v>
      </c>
      <c r="F70" s="434">
        <f t="shared" si="30"/>
        <v>3574068</v>
      </c>
      <c r="G70" s="434">
        <f t="shared" si="30"/>
        <v>29932</v>
      </c>
      <c r="H70" s="434">
        <f t="shared" si="30"/>
        <v>0</v>
      </c>
      <c r="I70" s="434">
        <f t="shared" si="30"/>
        <v>29932</v>
      </c>
      <c r="J70" s="434">
        <f t="shared" si="30"/>
        <v>29932</v>
      </c>
      <c r="K70" s="434">
        <f t="shared" si="30"/>
        <v>0</v>
      </c>
      <c r="L70" s="434">
        <f t="shared" si="30"/>
        <v>0</v>
      </c>
      <c r="M70" s="435">
        <f t="shared" si="30"/>
        <v>0</v>
      </c>
      <c r="N70" s="432">
        <f t="shared" si="28"/>
        <v>3604000</v>
      </c>
      <c r="O70" s="432">
        <f t="shared" si="29"/>
        <v>29932</v>
      </c>
    </row>
    <row r="71" spans="1:15" ht="21">
      <c r="A71" s="453" t="s">
        <v>725</v>
      </c>
      <c r="B71" s="425">
        <v>29517</v>
      </c>
      <c r="C71" s="426" t="s">
        <v>726</v>
      </c>
      <c r="D71" s="427">
        <v>721000</v>
      </c>
      <c r="E71" s="428">
        <v>721000</v>
      </c>
      <c r="F71" s="429">
        <f t="shared" ref="F71" si="31">E71-G71</f>
        <v>719002</v>
      </c>
      <c r="G71" s="429">
        <f t="shared" ref="G71" si="32">H71+I71</f>
        <v>1998</v>
      </c>
      <c r="H71" s="429">
        <v>1998</v>
      </c>
      <c r="I71" s="429">
        <v>0</v>
      </c>
      <c r="J71" s="430">
        <v>0</v>
      </c>
      <c r="K71" s="430">
        <v>0</v>
      </c>
      <c r="L71" s="430">
        <v>0</v>
      </c>
      <c r="M71" s="431"/>
      <c r="N71" s="432">
        <f t="shared" si="28"/>
        <v>721000</v>
      </c>
      <c r="O71" s="432">
        <f t="shared" si="29"/>
        <v>1998</v>
      </c>
    </row>
    <row r="72" spans="1:15" s="436" customFormat="1" ht="15.75" customHeight="1">
      <c r="A72" s="1319" t="s">
        <v>727</v>
      </c>
      <c r="B72" s="1320"/>
      <c r="C72" s="1320"/>
      <c r="D72" s="434">
        <f t="shared" ref="D72:M72" si="33">SUM(D71:D71)</f>
        <v>721000</v>
      </c>
      <c r="E72" s="434">
        <f>SUM(E71)</f>
        <v>721000</v>
      </c>
      <c r="F72" s="434">
        <f t="shared" si="33"/>
        <v>719002</v>
      </c>
      <c r="G72" s="434">
        <f t="shared" si="33"/>
        <v>1998</v>
      </c>
      <c r="H72" s="434">
        <f t="shared" si="33"/>
        <v>1998</v>
      </c>
      <c r="I72" s="434">
        <f t="shared" si="33"/>
        <v>0</v>
      </c>
      <c r="J72" s="434">
        <f t="shared" si="33"/>
        <v>0</v>
      </c>
      <c r="K72" s="434">
        <f t="shared" si="33"/>
        <v>0</v>
      </c>
      <c r="L72" s="434">
        <f t="shared" si="33"/>
        <v>0</v>
      </c>
      <c r="M72" s="435">
        <f t="shared" si="33"/>
        <v>0</v>
      </c>
      <c r="N72" s="432">
        <f t="shared" si="28"/>
        <v>721000</v>
      </c>
      <c r="O72" s="432">
        <f t="shared" si="29"/>
        <v>1998</v>
      </c>
    </row>
    <row r="73" spans="1:15">
      <c r="A73" s="798" t="s">
        <v>728</v>
      </c>
      <c r="B73" s="425">
        <v>4001</v>
      </c>
      <c r="C73" s="426" t="s">
        <v>729</v>
      </c>
      <c r="D73" s="427">
        <v>350000</v>
      </c>
      <c r="E73" s="428">
        <v>350000</v>
      </c>
      <c r="F73" s="429">
        <f>E73-G73</f>
        <v>327269</v>
      </c>
      <c r="G73" s="429">
        <f>H73+I73</f>
        <v>22731</v>
      </c>
      <c r="H73" s="429">
        <v>0</v>
      </c>
      <c r="I73" s="429">
        <v>22731</v>
      </c>
      <c r="J73" s="430">
        <v>0</v>
      </c>
      <c r="K73" s="430">
        <v>22731</v>
      </c>
      <c r="L73" s="430">
        <v>0</v>
      </c>
      <c r="M73" s="431">
        <v>0</v>
      </c>
      <c r="N73" s="432">
        <f t="shared" si="28"/>
        <v>350000</v>
      </c>
      <c r="O73" s="432">
        <f t="shared" si="29"/>
        <v>22731</v>
      </c>
    </row>
    <row r="74" spans="1:15" s="436" customFormat="1" ht="15.75" customHeight="1">
      <c r="A74" s="1319" t="s">
        <v>730</v>
      </c>
      <c r="B74" s="1320"/>
      <c r="C74" s="1320"/>
      <c r="D74" s="434">
        <f>SUM(D73)</f>
        <v>350000</v>
      </c>
      <c r="E74" s="434">
        <f t="shared" ref="E74:M74" si="34">SUM(E73)</f>
        <v>350000</v>
      </c>
      <c r="F74" s="434">
        <f t="shared" si="34"/>
        <v>327269</v>
      </c>
      <c r="G74" s="434">
        <f t="shared" si="34"/>
        <v>22731</v>
      </c>
      <c r="H74" s="434">
        <f t="shared" si="34"/>
        <v>0</v>
      </c>
      <c r="I74" s="434">
        <f t="shared" si="34"/>
        <v>22731</v>
      </c>
      <c r="J74" s="434">
        <f t="shared" si="34"/>
        <v>0</v>
      </c>
      <c r="K74" s="434">
        <f t="shared" si="34"/>
        <v>22731</v>
      </c>
      <c r="L74" s="434">
        <f t="shared" si="34"/>
        <v>0</v>
      </c>
      <c r="M74" s="435">
        <f t="shared" si="34"/>
        <v>0</v>
      </c>
      <c r="N74" s="432">
        <f t="shared" si="28"/>
        <v>350000</v>
      </c>
      <c r="O74" s="432">
        <f t="shared" si="29"/>
        <v>22731</v>
      </c>
    </row>
    <row r="75" spans="1:15" ht="21">
      <c r="A75" s="798" t="s">
        <v>731</v>
      </c>
      <c r="B75" s="425">
        <v>17964</v>
      </c>
      <c r="C75" s="426" t="s">
        <v>732</v>
      </c>
      <c r="D75" s="427">
        <v>325500</v>
      </c>
      <c r="E75" s="428">
        <v>325500</v>
      </c>
      <c r="F75" s="429">
        <f>E75-G75</f>
        <v>325500</v>
      </c>
      <c r="G75" s="429">
        <f>H75+I75</f>
        <v>0</v>
      </c>
      <c r="H75" s="429">
        <v>0</v>
      </c>
      <c r="I75" s="429">
        <v>0</v>
      </c>
      <c r="J75" s="430">
        <v>0</v>
      </c>
      <c r="K75" s="430">
        <v>0</v>
      </c>
      <c r="L75" s="429">
        <v>0</v>
      </c>
      <c r="M75" s="448">
        <v>0</v>
      </c>
      <c r="N75" s="432">
        <f t="shared" si="28"/>
        <v>325500</v>
      </c>
      <c r="O75" s="432">
        <f t="shared" si="29"/>
        <v>0</v>
      </c>
    </row>
    <row r="76" spans="1:15" s="436" customFormat="1" ht="15.75" customHeight="1" thickBot="1">
      <c r="A76" s="1319" t="s">
        <v>733</v>
      </c>
      <c r="B76" s="1320"/>
      <c r="C76" s="1320"/>
      <c r="D76" s="434">
        <f>SUM(D75)</f>
        <v>325500</v>
      </c>
      <c r="E76" s="434">
        <f t="shared" ref="E76:M76" si="35">SUM(E75)</f>
        <v>325500</v>
      </c>
      <c r="F76" s="434">
        <f t="shared" si="35"/>
        <v>325500</v>
      </c>
      <c r="G76" s="434">
        <f t="shared" si="35"/>
        <v>0</v>
      </c>
      <c r="H76" s="434">
        <f t="shared" si="35"/>
        <v>0</v>
      </c>
      <c r="I76" s="434">
        <f t="shared" si="35"/>
        <v>0</v>
      </c>
      <c r="J76" s="434">
        <f t="shared" si="35"/>
        <v>0</v>
      </c>
      <c r="K76" s="434">
        <f t="shared" si="35"/>
        <v>0</v>
      </c>
      <c r="L76" s="434">
        <f t="shared" si="35"/>
        <v>0</v>
      </c>
      <c r="M76" s="435">
        <f t="shared" si="35"/>
        <v>0</v>
      </c>
      <c r="N76" s="432">
        <f t="shared" si="28"/>
        <v>325500</v>
      </c>
      <c r="O76" s="432">
        <f t="shared" si="29"/>
        <v>0</v>
      </c>
    </row>
    <row r="77" spans="1:15" ht="16.5" customHeight="1" thickBot="1">
      <c r="A77" s="1315" t="s">
        <v>734</v>
      </c>
      <c r="B77" s="1316"/>
      <c r="C77" s="1317"/>
      <c r="D77" s="454">
        <f>D76+D74+D72+D70+D63+D60+D53+D49+D44+D42+D37+D35+D33</f>
        <v>11936637224.110001</v>
      </c>
      <c r="E77" s="454">
        <f t="shared" ref="E77:M77" si="36">E76+E74+E72+E70+E63+E60+E53+E49+E44+E42+E37+E35+E33</f>
        <v>11771307953.219999</v>
      </c>
      <c r="F77" s="454">
        <f t="shared" si="36"/>
        <v>11666884974.390001</v>
      </c>
      <c r="G77" s="454">
        <f t="shared" si="36"/>
        <v>102603578.83</v>
      </c>
      <c r="H77" s="454">
        <f t="shared" si="36"/>
        <v>99689881.239999995</v>
      </c>
      <c r="I77" s="454">
        <f t="shared" si="36"/>
        <v>2913697.59</v>
      </c>
      <c r="J77" s="454">
        <f t="shared" si="36"/>
        <v>1246974.21</v>
      </c>
      <c r="K77" s="454">
        <f t="shared" si="36"/>
        <v>1585668.57</v>
      </c>
      <c r="L77" s="454">
        <f t="shared" si="36"/>
        <v>0</v>
      </c>
      <c r="M77" s="799">
        <f t="shared" si="36"/>
        <v>0</v>
      </c>
      <c r="N77" s="432">
        <f t="shared" si="28"/>
        <v>11769488553.220001</v>
      </c>
      <c r="O77" s="432">
        <f t="shared" si="29"/>
        <v>102603578.83</v>
      </c>
    </row>
    <row r="78" spans="1:15">
      <c r="F78" s="432"/>
      <c r="G78" s="432"/>
      <c r="J78" s="444"/>
      <c r="K78" s="444"/>
    </row>
    <row r="79" spans="1:15">
      <c r="F79" s="432"/>
      <c r="G79" s="432"/>
      <c r="J79" s="444"/>
      <c r="K79" s="444"/>
    </row>
    <row r="80" spans="1:15">
      <c r="F80" s="432"/>
      <c r="G80" s="432"/>
      <c r="J80" s="444"/>
      <c r="K80" s="444"/>
    </row>
    <row r="81" spans="1:12" s="457" customFormat="1" ht="10.5">
      <c r="A81" s="455" t="s">
        <v>735</v>
      </c>
      <c r="B81" s="456"/>
      <c r="E81" s="458"/>
      <c r="I81" s="459"/>
      <c r="J81" s="459"/>
      <c r="K81" s="459"/>
      <c r="L81" s="459"/>
    </row>
    <row r="82" spans="1:12" s="457" customFormat="1" ht="10.5">
      <c r="A82" s="456"/>
      <c r="B82" s="456"/>
      <c r="E82" s="458"/>
      <c r="I82" s="459"/>
      <c r="J82" s="459"/>
      <c r="K82" s="459"/>
      <c r="L82" s="459"/>
    </row>
    <row r="83" spans="1:12" s="457" customFormat="1" ht="10.5">
      <c r="A83" s="460"/>
      <c r="B83" s="456"/>
      <c r="E83" s="458"/>
      <c r="I83" s="459"/>
      <c r="J83" s="459"/>
      <c r="K83" s="459"/>
      <c r="L83" s="459"/>
    </row>
    <row r="84" spans="1:12" s="457" customFormat="1" ht="10.5">
      <c r="A84" s="456"/>
      <c r="B84" s="456"/>
      <c r="E84" s="458"/>
      <c r="I84" s="459"/>
      <c r="J84" s="459"/>
      <c r="K84" s="459"/>
      <c r="L84" s="459"/>
    </row>
    <row r="85" spans="1:12" s="457" customFormat="1" ht="10.5">
      <c r="A85" s="456"/>
      <c r="B85" s="456"/>
      <c r="E85" s="458"/>
      <c r="F85" s="458"/>
      <c r="I85" s="459"/>
      <c r="J85" s="459"/>
      <c r="K85" s="459"/>
      <c r="L85" s="459"/>
    </row>
    <row r="86" spans="1:12" s="457" customFormat="1" ht="10.5">
      <c r="A86" s="456"/>
      <c r="B86" s="456"/>
      <c r="E86" s="458"/>
      <c r="F86" s="458"/>
      <c r="I86" s="459"/>
      <c r="J86" s="459"/>
      <c r="K86" s="459"/>
      <c r="L86" s="459"/>
    </row>
    <row r="87" spans="1:12" s="457" customFormat="1" ht="10.5">
      <c r="A87" s="456"/>
      <c r="B87" s="456"/>
      <c r="E87" s="458"/>
      <c r="I87" s="459"/>
      <c r="J87" s="459"/>
      <c r="K87" s="459"/>
      <c r="L87" s="459"/>
    </row>
  </sheetData>
  <customSheetViews>
    <customSheetView guid="{53E72506-0B1D-4F4A-A157-6DE69D2E678D}" showPageBreaks="1" fitToPage="1" printArea="1" hiddenColumns="1" view="pageBreakPreview">
      <selection activeCell="P11" sqref="P11"/>
      <rowBreaks count="1" manualBreakCount="1">
        <brk id="44" max="14" man="1"/>
      </rowBreaks>
      <pageMargins left="0.39370078740157483" right="0.39370078740157483" top="0.59055118110236227" bottom="0.39370078740157483" header="0.31496062992125984" footer="0.11811023622047245"/>
      <printOptions horizontalCentered="1"/>
      <pageSetup paperSize="9" scale="62" firstPageNumber="219" fitToHeight="0" orientation="landscape" useFirstPageNumber="1" r:id="rId1"/>
      <headerFooter>
        <oddHeader>&amp;L&amp;"Tahoma,Kurzíva"Závěrečný účet za rok 2014&amp;R&amp;"Tahoma,Kurzíva"Tabulka č. 7</oddHeader>
        <oddFooter>&amp;C&amp;"Tahoma,Obyčejné"&amp;P</oddFooter>
      </headerFooter>
    </customSheetView>
  </customSheetViews>
  <mergeCells count="24">
    <mergeCell ref="A49:C49"/>
    <mergeCell ref="A2:M2"/>
    <mergeCell ref="A3:L3"/>
    <mergeCell ref="A5:A32"/>
    <mergeCell ref="A33:C33"/>
    <mergeCell ref="A35:C35"/>
    <mergeCell ref="A37:C37"/>
    <mergeCell ref="A38:A41"/>
    <mergeCell ref="B40:B41"/>
    <mergeCell ref="A42:C42"/>
    <mergeCell ref="A44:C44"/>
    <mergeCell ref="A45:A48"/>
    <mergeCell ref="A77:C77"/>
    <mergeCell ref="A50:A52"/>
    <mergeCell ref="A53:C53"/>
    <mergeCell ref="A54:A59"/>
    <mergeCell ref="A60:C60"/>
    <mergeCell ref="A61:A62"/>
    <mergeCell ref="A63:C63"/>
    <mergeCell ref="A64:A69"/>
    <mergeCell ref="A70:C70"/>
    <mergeCell ref="A72:C72"/>
    <mergeCell ref="A74:C74"/>
    <mergeCell ref="A76:C76"/>
  </mergeCells>
  <printOptions horizontalCentered="1"/>
  <pageMargins left="0.39370078740157483" right="0.39370078740157483" top="0.59055118110236227" bottom="0.39370078740157483" header="0.31496062992125984" footer="0.11811023622047245"/>
  <pageSetup paperSize="9" scale="62" firstPageNumber="219" fitToHeight="0" orientation="landscape" useFirstPageNumber="1" r:id="rId2"/>
  <headerFooter>
    <oddHeader>&amp;L&amp;"Tahoma,Kurzíva"Závěrečný účet za rok 2014&amp;R&amp;"Tahoma,Kurzíva"Tabulka č. 7</oddHeader>
    <oddFooter>&amp;C&amp;"Tahoma,Obyčejné"&amp;P</oddFooter>
  </headerFooter>
  <rowBreaks count="1" manualBreakCount="1">
    <brk id="44" max="14" man="1"/>
  </rowBreaks>
  <ignoredErrors>
    <ignoredError sqref="F6 E37 F35:F37 G35:G37 F42:F44 G49:G53 F53 F60:F63 G60:G63 F70:G74 E72 F75:G75" formula="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74"/>
  <sheetViews>
    <sheetView view="pageBreakPreview" zoomScaleNormal="100" zoomScaleSheetLayoutView="100" workbookViewId="0">
      <selection activeCell="P11" sqref="P11"/>
    </sheetView>
  </sheetViews>
  <sheetFormatPr defaultRowHeight="10.5"/>
  <cols>
    <col min="1" max="1" width="6.42578125" style="849" customWidth="1"/>
    <col min="2" max="2" width="42.7109375" style="851" customWidth="1"/>
    <col min="3" max="4" width="13.140625" style="852" customWidth="1"/>
    <col min="5" max="5" width="12.140625" style="849" customWidth="1"/>
    <col min="6" max="6" width="8" style="853" customWidth="1"/>
    <col min="7" max="7" width="8.7109375" style="854" customWidth="1"/>
    <col min="8" max="8" width="42.7109375" style="855" customWidth="1"/>
    <col min="9" max="16384" width="9.140625" style="849"/>
  </cols>
  <sheetData>
    <row r="1" spans="1:8" s="847" customFormat="1" ht="18" customHeight="1">
      <c r="A1" s="1340" t="s">
        <v>3967</v>
      </c>
      <c r="B1" s="1340"/>
      <c r="C1" s="1340"/>
      <c r="D1" s="1340"/>
      <c r="E1" s="1340"/>
      <c r="F1" s="1340"/>
      <c r="G1" s="1340"/>
      <c r="H1" s="1340"/>
    </row>
    <row r="2" spans="1:8" ht="12" customHeight="1"/>
    <row r="3" spans="1:8" ht="12" customHeight="1" thickBot="1">
      <c r="A3" s="856"/>
      <c r="F3" s="857" t="s">
        <v>3968</v>
      </c>
    </row>
    <row r="4" spans="1:8" ht="23.25" customHeight="1">
      <c r="A4" s="1341"/>
      <c r="B4" s="1342"/>
      <c r="C4" s="858" t="s">
        <v>3969</v>
      </c>
      <c r="D4" s="858" t="s">
        <v>3970</v>
      </c>
      <c r="E4" s="858" t="s">
        <v>3971</v>
      </c>
      <c r="F4" s="859" t="s">
        <v>3972</v>
      </c>
      <c r="G4" s="860"/>
      <c r="H4" s="861"/>
    </row>
    <row r="5" spans="1:8" ht="12.75" customHeight="1">
      <c r="A5" s="1338" t="s">
        <v>3973</v>
      </c>
      <c r="B5" s="1339"/>
      <c r="C5" s="862">
        <f>C29</f>
        <v>1545778</v>
      </c>
      <c r="D5" s="862">
        <f>D29</f>
        <v>1563196.943</v>
      </c>
      <c r="E5" s="862">
        <f>E29</f>
        <v>1550138.4332599998</v>
      </c>
      <c r="F5" s="863">
        <f t="shared" ref="F5:F9" si="0">E5/D5*100</f>
        <v>99.164627988912329</v>
      </c>
      <c r="G5" s="864"/>
      <c r="H5" s="865"/>
    </row>
    <row r="6" spans="1:8" ht="12.75" customHeight="1">
      <c r="A6" s="1338" t="s">
        <v>3974</v>
      </c>
      <c r="B6" s="1339"/>
      <c r="C6" s="866">
        <f>C34</f>
        <v>548454</v>
      </c>
      <c r="D6" s="866">
        <f>D34</f>
        <v>556754</v>
      </c>
      <c r="E6" s="866">
        <f>E34</f>
        <v>556743.30000000005</v>
      </c>
      <c r="F6" s="863">
        <f t="shared" si="0"/>
        <v>99.998078145823825</v>
      </c>
      <c r="G6" s="864"/>
      <c r="H6" s="865"/>
    </row>
    <row r="7" spans="1:8" ht="12.75" customHeight="1">
      <c r="A7" s="1338" t="s">
        <v>3975</v>
      </c>
      <c r="B7" s="1339"/>
      <c r="C7" s="866">
        <f>C42</f>
        <v>56500</v>
      </c>
      <c r="D7" s="866">
        <f>D42</f>
        <v>82552.100000000006</v>
      </c>
      <c r="E7" s="866">
        <f>E42</f>
        <v>59525</v>
      </c>
      <c r="F7" s="863">
        <f t="shared" si="0"/>
        <v>72.105979133177712</v>
      </c>
      <c r="G7" s="864"/>
      <c r="H7" s="865"/>
    </row>
    <row r="8" spans="1:8" ht="12.75" customHeight="1">
      <c r="A8" s="1338" t="s">
        <v>3976</v>
      </c>
      <c r="B8" s="1339"/>
      <c r="C8" s="866">
        <f>C74</f>
        <v>1962744</v>
      </c>
      <c r="D8" s="866">
        <f t="shared" ref="D8:E8" si="1">D74</f>
        <v>1495419.43</v>
      </c>
      <c r="E8" s="866">
        <f t="shared" si="1"/>
        <v>1257953.7808300001</v>
      </c>
      <c r="F8" s="863">
        <f t="shared" si="0"/>
        <v>84.120465174777095</v>
      </c>
      <c r="G8" s="864"/>
      <c r="H8" s="865"/>
    </row>
    <row r="9" spans="1:8" s="856" customFormat="1" ht="13.5" customHeight="1" thickBot="1">
      <c r="A9" s="1332" t="s">
        <v>415</v>
      </c>
      <c r="B9" s="1333"/>
      <c r="C9" s="867">
        <f>SUM(C5:C8)</f>
        <v>4113476</v>
      </c>
      <c r="D9" s="867">
        <f>SUM(D5:D8)</f>
        <v>3697922.4730000002</v>
      </c>
      <c r="E9" s="867">
        <f>SUM(E5:E8)</f>
        <v>3424360.5140900002</v>
      </c>
      <c r="F9" s="868">
        <f t="shared" si="0"/>
        <v>92.602279769049119</v>
      </c>
      <c r="G9" s="864"/>
      <c r="H9" s="865"/>
    </row>
    <row r="10" spans="1:8" s="869" customFormat="1" ht="10.5" customHeight="1">
      <c r="B10" s="870"/>
      <c r="C10" s="871"/>
      <c r="D10" s="871"/>
      <c r="E10" s="871"/>
      <c r="F10" s="872"/>
      <c r="G10" s="873"/>
      <c r="H10" s="874"/>
    </row>
    <row r="11" spans="1:8" s="869" customFormat="1" ht="10.5" customHeight="1">
      <c r="B11" s="870"/>
      <c r="C11" s="871"/>
      <c r="D11" s="871"/>
      <c r="E11" s="871"/>
      <c r="F11" s="872"/>
      <c r="G11" s="873"/>
      <c r="H11" s="874"/>
    </row>
    <row r="12" spans="1:8" s="869" customFormat="1" ht="10.5" customHeight="1" thickBot="1">
      <c r="B12" s="870"/>
      <c r="C12" s="871"/>
      <c r="D12" s="871"/>
      <c r="E12" s="871"/>
      <c r="F12" s="872"/>
      <c r="G12" s="873"/>
      <c r="H12" s="857" t="s">
        <v>3968</v>
      </c>
    </row>
    <row r="13" spans="1:8" ht="28.5" customHeight="1" thickBot="1">
      <c r="A13" s="875" t="s">
        <v>3977</v>
      </c>
      <c r="B13" s="876" t="s">
        <v>405</v>
      </c>
      <c r="C13" s="877" t="s">
        <v>3969</v>
      </c>
      <c r="D13" s="877" t="s">
        <v>3970</v>
      </c>
      <c r="E13" s="877" t="s">
        <v>3971</v>
      </c>
      <c r="F13" s="877" t="s">
        <v>3972</v>
      </c>
      <c r="G13" s="877" t="s">
        <v>3978</v>
      </c>
      <c r="H13" s="878" t="s">
        <v>3979</v>
      </c>
    </row>
    <row r="14" spans="1:8" ht="15" customHeight="1" thickBot="1">
      <c r="A14" s="879" t="s">
        <v>3980</v>
      </c>
      <c r="B14" s="880"/>
      <c r="C14" s="881"/>
      <c r="D14" s="881"/>
      <c r="E14" s="882"/>
      <c r="F14" s="883"/>
      <c r="G14" s="884"/>
      <c r="H14" s="885"/>
    </row>
    <row r="15" spans="1:8" s="850" customFormat="1" ht="24.75" customHeight="1">
      <c r="A15" s="886">
        <v>1</v>
      </c>
      <c r="B15" s="887" t="s">
        <v>1827</v>
      </c>
      <c r="C15" s="888">
        <v>0</v>
      </c>
      <c r="D15" s="888">
        <v>499.298</v>
      </c>
      <c r="E15" s="888">
        <v>499.298</v>
      </c>
      <c r="F15" s="889">
        <f>E15/D15*100</f>
        <v>100</v>
      </c>
      <c r="G15" s="890" t="s">
        <v>3981</v>
      </c>
      <c r="H15" s="891" t="s">
        <v>436</v>
      </c>
    </row>
    <row r="16" spans="1:8" s="850" customFormat="1" ht="12.75" customHeight="1">
      <c r="A16" s="892">
        <f>A15+1</f>
        <v>2</v>
      </c>
      <c r="B16" s="893" t="s">
        <v>1897</v>
      </c>
      <c r="C16" s="894">
        <v>885898</v>
      </c>
      <c r="D16" s="894">
        <v>892418.46100000001</v>
      </c>
      <c r="E16" s="894">
        <v>892418.46100000001</v>
      </c>
      <c r="F16" s="895">
        <f>E16/D16*100</f>
        <v>100</v>
      </c>
      <c r="G16" s="896" t="s">
        <v>3982</v>
      </c>
      <c r="H16" s="897" t="s">
        <v>436</v>
      </c>
    </row>
    <row r="17" spans="1:8" s="850" customFormat="1" ht="12.75" customHeight="1">
      <c r="A17" s="892">
        <f t="shared" ref="A17:A28" si="2">A16+1</f>
        <v>3</v>
      </c>
      <c r="B17" s="893" t="s">
        <v>1900</v>
      </c>
      <c r="C17" s="894">
        <v>566466</v>
      </c>
      <c r="D17" s="894">
        <v>567350.19400000002</v>
      </c>
      <c r="E17" s="894">
        <v>567350.19400000002</v>
      </c>
      <c r="F17" s="895">
        <f t="shared" ref="F17:F28" si="3">E17/D17*100</f>
        <v>100</v>
      </c>
      <c r="G17" s="896" t="s">
        <v>3982</v>
      </c>
      <c r="H17" s="897" t="s">
        <v>436</v>
      </c>
    </row>
    <row r="18" spans="1:8" s="850" customFormat="1" ht="63">
      <c r="A18" s="892">
        <f t="shared" si="2"/>
        <v>4</v>
      </c>
      <c r="B18" s="893" t="s">
        <v>110</v>
      </c>
      <c r="C18" s="894">
        <v>1500</v>
      </c>
      <c r="D18" s="894">
        <v>1363.2829999999999</v>
      </c>
      <c r="E18" s="894">
        <v>1197.4985799999999</v>
      </c>
      <c r="F18" s="895">
        <f t="shared" si="3"/>
        <v>87.839324630322537</v>
      </c>
      <c r="G18" s="896" t="s">
        <v>3982</v>
      </c>
      <c r="H18" s="897" t="s">
        <v>3983</v>
      </c>
    </row>
    <row r="19" spans="1:8" s="850" customFormat="1" ht="12.75" customHeight="1">
      <c r="A19" s="892">
        <f t="shared" si="2"/>
        <v>5</v>
      </c>
      <c r="B19" s="893" t="s">
        <v>2068</v>
      </c>
      <c r="C19" s="894">
        <v>0</v>
      </c>
      <c r="D19" s="894">
        <v>180.845</v>
      </c>
      <c r="E19" s="894">
        <v>180.84441000000001</v>
      </c>
      <c r="F19" s="895">
        <f t="shared" si="3"/>
        <v>99.999673753767055</v>
      </c>
      <c r="G19" s="896" t="s">
        <v>3981</v>
      </c>
      <c r="H19" s="897" t="s">
        <v>436</v>
      </c>
    </row>
    <row r="20" spans="1:8" s="850" customFormat="1" ht="123" customHeight="1">
      <c r="A20" s="892">
        <f t="shared" si="2"/>
        <v>6</v>
      </c>
      <c r="B20" s="893" t="s">
        <v>2326</v>
      </c>
      <c r="C20" s="894">
        <v>4300</v>
      </c>
      <c r="D20" s="894">
        <v>7300</v>
      </c>
      <c r="E20" s="894">
        <v>2538.8000000000002</v>
      </c>
      <c r="F20" s="895">
        <f t="shared" si="3"/>
        <v>34.778082191780825</v>
      </c>
      <c r="G20" s="896" t="s">
        <v>3982</v>
      </c>
      <c r="H20" s="897" t="s">
        <v>3984</v>
      </c>
    </row>
    <row r="21" spans="1:8" s="850" customFormat="1" ht="24" customHeight="1">
      <c r="A21" s="892">
        <f t="shared" si="2"/>
        <v>7</v>
      </c>
      <c r="B21" s="893" t="s">
        <v>3985</v>
      </c>
      <c r="C21" s="894">
        <v>17258</v>
      </c>
      <c r="D21" s="894">
        <v>17258</v>
      </c>
      <c r="E21" s="894">
        <v>17258</v>
      </c>
      <c r="F21" s="895">
        <f t="shared" si="3"/>
        <v>100</v>
      </c>
      <c r="G21" s="896" t="s">
        <v>3982</v>
      </c>
      <c r="H21" s="897" t="s">
        <v>436</v>
      </c>
    </row>
    <row r="22" spans="1:8" s="898" customFormat="1" ht="24" customHeight="1">
      <c r="A22" s="892">
        <f t="shared" si="2"/>
        <v>8</v>
      </c>
      <c r="B22" s="893" t="s">
        <v>2303</v>
      </c>
      <c r="C22" s="894">
        <v>45000</v>
      </c>
      <c r="D22" s="894">
        <v>45000</v>
      </c>
      <c r="E22" s="894">
        <v>45000</v>
      </c>
      <c r="F22" s="895">
        <f t="shared" si="3"/>
        <v>100</v>
      </c>
      <c r="G22" s="896" t="s">
        <v>3982</v>
      </c>
      <c r="H22" s="897" t="s">
        <v>436</v>
      </c>
    </row>
    <row r="23" spans="1:8" s="850" customFormat="1" ht="90.75" customHeight="1">
      <c r="A23" s="892">
        <f t="shared" si="2"/>
        <v>9</v>
      </c>
      <c r="B23" s="899" t="s">
        <v>3986</v>
      </c>
      <c r="C23" s="894">
        <v>0</v>
      </c>
      <c r="D23" s="894">
        <v>478</v>
      </c>
      <c r="E23" s="894">
        <v>0</v>
      </c>
      <c r="F23" s="895">
        <f>E23/D23*100</f>
        <v>0</v>
      </c>
      <c r="G23" s="896" t="s">
        <v>3982</v>
      </c>
      <c r="H23" s="900" t="s">
        <v>3987</v>
      </c>
    </row>
    <row r="24" spans="1:8" s="850" customFormat="1" ht="141.75" customHeight="1">
      <c r="A24" s="892">
        <f t="shared" si="2"/>
        <v>10</v>
      </c>
      <c r="B24" s="893" t="s">
        <v>1625</v>
      </c>
      <c r="C24" s="894">
        <v>0</v>
      </c>
      <c r="D24" s="894">
        <v>1082.3019999999999</v>
      </c>
      <c r="E24" s="894">
        <v>582.30126999999993</v>
      </c>
      <c r="F24" s="895">
        <f t="shared" si="3"/>
        <v>53.80210606651378</v>
      </c>
      <c r="G24" s="896" t="s">
        <v>3988</v>
      </c>
      <c r="H24" s="900" t="s">
        <v>3989</v>
      </c>
    </row>
    <row r="25" spans="1:8" s="850" customFormat="1" ht="210">
      <c r="A25" s="892">
        <f t="shared" si="2"/>
        <v>11</v>
      </c>
      <c r="B25" s="893" t="s">
        <v>3990</v>
      </c>
      <c r="C25" s="894">
        <v>1410</v>
      </c>
      <c r="D25" s="894">
        <v>1335.4</v>
      </c>
      <c r="E25" s="894">
        <v>198</v>
      </c>
      <c r="F25" s="895">
        <f t="shared" si="3"/>
        <v>14.827018121911037</v>
      </c>
      <c r="G25" s="896" t="s">
        <v>3982</v>
      </c>
      <c r="H25" s="897" t="s">
        <v>3991</v>
      </c>
    </row>
    <row r="26" spans="1:8" s="850" customFormat="1" ht="99" customHeight="1">
      <c r="A26" s="892">
        <f t="shared" si="2"/>
        <v>12</v>
      </c>
      <c r="B26" s="893" t="s">
        <v>3992</v>
      </c>
      <c r="C26" s="894">
        <v>22940</v>
      </c>
      <c r="D26" s="894">
        <v>28885.119999999999</v>
      </c>
      <c r="E26" s="894">
        <v>22869</v>
      </c>
      <c r="F26" s="895">
        <f t="shared" si="3"/>
        <v>79.172252010723867</v>
      </c>
      <c r="G26" s="896" t="s">
        <v>3982</v>
      </c>
      <c r="H26" s="897" t="s">
        <v>3993</v>
      </c>
    </row>
    <row r="27" spans="1:8" s="850" customFormat="1" ht="105">
      <c r="A27" s="892">
        <f t="shared" si="2"/>
        <v>13</v>
      </c>
      <c r="B27" s="893" t="s">
        <v>3994</v>
      </c>
      <c r="C27" s="894">
        <v>1000</v>
      </c>
      <c r="D27" s="894">
        <v>40.04</v>
      </c>
      <c r="E27" s="894">
        <v>40.036000000000001</v>
      </c>
      <c r="F27" s="895">
        <v>100</v>
      </c>
      <c r="G27" s="896" t="s">
        <v>3988</v>
      </c>
      <c r="H27" s="897" t="s">
        <v>3995</v>
      </c>
    </row>
    <row r="28" spans="1:8" s="850" customFormat="1" ht="24" customHeight="1">
      <c r="A28" s="892">
        <f t="shared" si="2"/>
        <v>14</v>
      </c>
      <c r="B28" s="893" t="s">
        <v>3996</v>
      </c>
      <c r="C28" s="894">
        <v>6</v>
      </c>
      <c r="D28" s="894">
        <v>6</v>
      </c>
      <c r="E28" s="894">
        <v>6</v>
      </c>
      <c r="F28" s="895">
        <f t="shared" si="3"/>
        <v>100</v>
      </c>
      <c r="G28" s="896" t="s">
        <v>3988</v>
      </c>
      <c r="H28" s="897" t="s">
        <v>436</v>
      </c>
    </row>
    <row r="29" spans="1:8" s="856" customFormat="1" ht="13.5" customHeight="1" thickBot="1">
      <c r="A29" s="1334" t="s">
        <v>415</v>
      </c>
      <c r="B29" s="1335"/>
      <c r="C29" s="901">
        <f>SUM(C15:C28)</f>
        <v>1545778</v>
      </c>
      <c r="D29" s="901">
        <f>SUM(D15:D28)</f>
        <v>1563196.943</v>
      </c>
      <c r="E29" s="901">
        <f>SUM(E15:E28)</f>
        <v>1550138.4332599998</v>
      </c>
      <c r="F29" s="902">
        <f>E29/D29*100</f>
        <v>99.164627988912329</v>
      </c>
      <c r="G29" s="903"/>
      <c r="H29" s="904"/>
    </row>
    <row r="30" spans="1:8" s="856" customFormat="1" ht="18" customHeight="1" thickBot="1">
      <c r="A30" s="879" t="s">
        <v>3974</v>
      </c>
      <c r="B30" s="905"/>
      <c r="C30" s="906"/>
      <c r="D30" s="906"/>
      <c r="E30" s="907"/>
      <c r="F30" s="883"/>
      <c r="G30" s="884"/>
      <c r="H30" s="908"/>
    </row>
    <row r="31" spans="1:8" s="850" customFormat="1" ht="35.25" customHeight="1">
      <c r="A31" s="909">
        <f>A28+1</f>
        <v>15</v>
      </c>
      <c r="B31" s="887" t="s">
        <v>3997</v>
      </c>
      <c r="C31" s="888">
        <v>368439</v>
      </c>
      <c r="D31" s="888">
        <v>376739</v>
      </c>
      <c r="E31" s="888">
        <v>376739</v>
      </c>
      <c r="F31" s="889">
        <f t="shared" ref="F31:F33" si="4">E31/D31*100</f>
        <v>100</v>
      </c>
      <c r="G31" s="896" t="s">
        <v>3982</v>
      </c>
      <c r="H31" s="891" t="s">
        <v>436</v>
      </c>
    </row>
    <row r="32" spans="1:8" s="850" customFormat="1" ht="34.5" customHeight="1">
      <c r="A32" s="892">
        <f t="shared" ref="A32:A33" si="5">A31+1</f>
        <v>16</v>
      </c>
      <c r="B32" s="893" t="s">
        <v>3998</v>
      </c>
      <c r="C32" s="894">
        <v>180000</v>
      </c>
      <c r="D32" s="894">
        <v>180000</v>
      </c>
      <c r="E32" s="894">
        <v>180000</v>
      </c>
      <c r="F32" s="895">
        <f t="shared" si="4"/>
        <v>100</v>
      </c>
      <c r="G32" s="910" t="s">
        <v>3982</v>
      </c>
      <c r="H32" s="891" t="s">
        <v>436</v>
      </c>
    </row>
    <row r="33" spans="1:9" s="850" customFormat="1" ht="45" customHeight="1">
      <c r="A33" s="892">
        <f t="shared" si="5"/>
        <v>17</v>
      </c>
      <c r="B33" s="893" t="s">
        <v>3999</v>
      </c>
      <c r="C33" s="894">
        <v>15</v>
      </c>
      <c r="D33" s="894">
        <v>15</v>
      </c>
      <c r="E33" s="894">
        <v>4.3</v>
      </c>
      <c r="F33" s="895">
        <f t="shared" si="4"/>
        <v>28.666666666666668</v>
      </c>
      <c r="G33" s="910" t="s">
        <v>3982</v>
      </c>
      <c r="H33" s="891" t="s">
        <v>4000</v>
      </c>
    </row>
    <row r="34" spans="1:9" ht="13.5" customHeight="1" thickBot="1">
      <c r="A34" s="1334" t="s">
        <v>415</v>
      </c>
      <c r="B34" s="1335"/>
      <c r="C34" s="901">
        <f>SUM(C31:C33)</f>
        <v>548454</v>
      </c>
      <c r="D34" s="901">
        <f>SUM(D31:D33)</f>
        <v>556754</v>
      </c>
      <c r="E34" s="901">
        <f>SUM(E31:E33)</f>
        <v>556743.30000000005</v>
      </c>
      <c r="F34" s="902">
        <f>E34/D34*100</f>
        <v>99.998078145823825</v>
      </c>
      <c r="G34" s="911"/>
      <c r="H34" s="904"/>
    </row>
    <row r="35" spans="1:9" ht="18" customHeight="1" thickBot="1">
      <c r="A35" s="879" t="s">
        <v>4001</v>
      </c>
      <c r="B35" s="912"/>
      <c r="C35" s="906"/>
      <c r="D35" s="906"/>
      <c r="E35" s="907"/>
      <c r="F35" s="883"/>
      <c r="G35" s="913"/>
      <c r="H35" s="908"/>
    </row>
    <row r="36" spans="1:9" ht="132" customHeight="1">
      <c r="A36" s="909">
        <f>A31+1</f>
        <v>16</v>
      </c>
      <c r="B36" s="887" t="s">
        <v>420</v>
      </c>
      <c r="C36" s="888">
        <v>30000</v>
      </c>
      <c r="D36" s="888">
        <v>50000</v>
      </c>
      <c r="E36" s="888">
        <v>47000</v>
      </c>
      <c r="F36" s="889">
        <f t="shared" ref="F36:F38" si="6">E36/D36*100</f>
        <v>94</v>
      </c>
      <c r="G36" s="910" t="s">
        <v>3982</v>
      </c>
      <c r="H36" s="914" t="s">
        <v>4002</v>
      </c>
    </row>
    <row r="37" spans="1:9" ht="31.5">
      <c r="A37" s="892">
        <f t="shared" ref="A37:A41" si="7">A36+1</f>
        <v>17</v>
      </c>
      <c r="B37" s="893" t="s">
        <v>423</v>
      </c>
      <c r="C37" s="894">
        <v>5000</v>
      </c>
      <c r="D37" s="894">
        <v>5000</v>
      </c>
      <c r="E37" s="894">
        <v>5000</v>
      </c>
      <c r="F37" s="895">
        <f t="shared" si="6"/>
        <v>100</v>
      </c>
      <c r="G37" s="910" t="s">
        <v>3982</v>
      </c>
      <c r="H37" s="897" t="s">
        <v>436</v>
      </c>
    </row>
    <row r="38" spans="1:9" ht="34.5" customHeight="1">
      <c r="A38" s="892">
        <f t="shared" si="7"/>
        <v>18</v>
      </c>
      <c r="B38" s="893" t="s">
        <v>425</v>
      </c>
      <c r="C38" s="894">
        <v>0</v>
      </c>
      <c r="D38" s="894">
        <v>7525</v>
      </c>
      <c r="E38" s="894">
        <v>7525</v>
      </c>
      <c r="F38" s="895">
        <f t="shared" si="6"/>
        <v>100</v>
      </c>
      <c r="G38" s="896" t="s">
        <v>3981</v>
      </c>
      <c r="H38" s="900" t="s">
        <v>436</v>
      </c>
    </row>
    <row r="39" spans="1:9" ht="24" customHeight="1">
      <c r="A39" s="892">
        <f t="shared" si="7"/>
        <v>19</v>
      </c>
      <c r="B39" s="893" t="s">
        <v>4003</v>
      </c>
      <c r="C39" s="894">
        <v>1000</v>
      </c>
      <c r="D39" s="894">
        <v>0</v>
      </c>
      <c r="E39" s="894">
        <v>0</v>
      </c>
      <c r="F39" s="895" t="s">
        <v>421</v>
      </c>
      <c r="G39" s="910" t="s">
        <v>3982</v>
      </c>
      <c r="H39" s="897" t="s">
        <v>4004</v>
      </c>
    </row>
    <row r="40" spans="1:9" ht="45" customHeight="1">
      <c r="A40" s="892">
        <f t="shared" si="7"/>
        <v>20</v>
      </c>
      <c r="B40" s="893" t="s">
        <v>4005</v>
      </c>
      <c r="C40" s="894">
        <v>500</v>
      </c>
      <c r="D40" s="894">
        <v>27.1</v>
      </c>
      <c r="E40" s="894">
        <v>0</v>
      </c>
      <c r="F40" s="895">
        <f>E40/D40*100</f>
        <v>0</v>
      </c>
      <c r="G40" s="910" t="s">
        <v>3982</v>
      </c>
      <c r="H40" s="897" t="s">
        <v>4006</v>
      </c>
      <c r="I40" s="850"/>
    </row>
    <row r="41" spans="1:9" ht="130.5" customHeight="1">
      <c r="A41" s="892">
        <f t="shared" si="7"/>
        <v>21</v>
      </c>
      <c r="B41" s="893" t="s">
        <v>4007</v>
      </c>
      <c r="C41" s="894">
        <v>20000</v>
      </c>
      <c r="D41" s="894">
        <v>20000</v>
      </c>
      <c r="E41" s="894">
        <v>0</v>
      </c>
      <c r="F41" s="895">
        <f>E41/D41*100</f>
        <v>0</v>
      </c>
      <c r="G41" s="910" t="s">
        <v>3988</v>
      </c>
      <c r="H41" s="900" t="s">
        <v>4008</v>
      </c>
    </row>
    <row r="42" spans="1:9" ht="13.5" customHeight="1" thickBot="1">
      <c r="A42" s="1334" t="s">
        <v>415</v>
      </c>
      <c r="B42" s="1335"/>
      <c r="C42" s="901">
        <f>SUM(C36:C41)</f>
        <v>56500</v>
      </c>
      <c r="D42" s="915">
        <f>SUM(D36:D41)</f>
        <v>82552.100000000006</v>
      </c>
      <c r="E42" s="915">
        <f>SUM(E36:E41)</f>
        <v>59525</v>
      </c>
      <c r="F42" s="916">
        <f>E42/D42*100</f>
        <v>72.105979133177712</v>
      </c>
      <c r="G42" s="903"/>
      <c r="H42" s="904"/>
    </row>
    <row r="43" spans="1:9" ht="18" customHeight="1" thickBot="1">
      <c r="A43" s="879" t="s">
        <v>3976</v>
      </c>
      <c r="B43" s="880"/>
      <c r="C43" s="881"/>
      <c r="D43" s="881"/>
      <c r="E43" s="882"/>
      <c r="F43" s="883"/>
      <c r="G43" s="884"/>
      <c r="H43" s="908"/>
    </row>
    <row r="44" spans="1:9" ht="258.75" customHeight="1">
      <c r="A44" s="917">
        <f>A41+1</f>
        <v>22</v>
      </c>
      <c r="B44" s="918" t="s">
        <v>742</v>
      </c>
      <c r="C44" s="919">
        <v>402700</v>
      </c>
      <c r="D44" s="919">
        <v>395688.59</v>
      </c>
      <c r="E44" s="919">
        <v>376435.11186999996</v>
      </c>
      <c r="F44" s="920">
        <f t="shared" ref="F44:F73" si="8">E44/D44*100</f>
        <v>95.134184149712269</v>
      </c>
      <c r="G44" s="921" t="s">
        <v>3988</v>
      </c>
      <c r="H44" s="922" t="s">
        <v>4009</v>
      </c>
    </row>
    <row r="45" spans="1:9" ht="144.75" customHeight="1">
      <c r="A45" s="892">
        <f t="shared" ref="A45:A73" si="9">A44+1</f>
        <v>23</v>
      </c>
      <c r="B45" s="893" t="s">
        <v>743</v>
      </c>
      <c r="C45" s="894">
        <v>30000</v>
      </c>
      <c r="D45" s="894">
        <v>10185</v>
      </c>
      <c r="E45" s="894">
        <v>4787.0300000000007</v>
      </c>
      <c r="F45" s="895">
        <f t="shared" si="8"/>
        <v>47.000785468826713</v>
      </c>
      <c r="G45" s="923" t="s">
        <v>3988</v>
      </c>
      <c r="H45" s="900" t="s">
        <v>4010</v>
      </c>
    </row>
    <row r="46" spans="1:9" ht="12.75" customHeight="1">
      <c r="A46" s="892">
        <f t="shared" si="9"/>
        <v>24</v>
      </c>
      <c r="B46" s="893" t="s">
        <v>4011</v>
      </c>
      <c r="C46" s="894">
        <v>0</v>
      </c>
      <c r="D46" s="894">
        <v>272.32</v>
      </c>
      <c r="E46" s="894">
        <v>121.5</v>
      </c>
      <c r="F46" s="895">
        <f t="shared" si="8"/>
        <v>44.616627497062282</v>
      </c>
      <c r="G46" s="910" t="s">
        <v>3981</v>
      </c>
      <c r="H46" s="900" t="s">
        <v>269</v>
      </c>
    </row>
    <row r="47" spans="1:9" ht="12.75" customHeight="1">
      <c r="A47" s="892">
        <f t="shared" si="9"/>
        <v>25</v>
      </c>
      <c r="B47" s="893" t="s">
        <v>766</v>
      </c>
      <c r="C47" s="894">
        <v>0</v>
      </c>
      <c r="D47" s="894">
        <v>2363.3400000000006</v>
      </c>
      <c r="E47" s="894">
        <v>2345.8079299999999</v>
      </c>
      <c r="F47" s="895">
        <f t="shared" si="8"/>
        <v>99.258165562297393</v>
      </c>
      <c r="G47" s="910" t="s">
        <v>3981</v>
      </c>
      <c r="H47" s="900" t="s">
        <v>269</v>
      </c>
    </row>
    <row r="48" spans="1:9" ht="12.75" customHeight="1">
      <c r="A48" s="892">
        <f t="shared" si="9"/>
        <v>26</v>
      </c>
      <c r="B48" s="893" t="s">
        <v>4012</v>
      </c>
      <c r="C48" s="894">
        <v>0</v>
      </c>
      <c r="D48" s="894">
        <v>21.8</v>
      </c>
      <c r="E48" s="894">
        <v>0</v>
      </c>
      <c r="F48" s="895">
        <f t="shared" si="8"/>
        <v>0</v>
      </c>
      <c r="G48" s="910" t="s">
        <v>3981</v>
      </c>
      <c r="H48" s="900" t="s">
        <v>269</v>
      </c>
    </row>
    <row r="49" spans="1:8" ht="24" customHeight="1">
      <c r="A49" s="892">
        <f t="shared" si="9"/>
        <v>27</v>
      </c>
      <c r="B49" s="893" t="s">
        <v>749</v>
      </c>
      <c r="C49" s="894">
        <v>43034</v>
      </c>
      <c r="D49" s="894">
        <v>45078.820000000007</v>
      </c>
      <c r="E49" s="894">
        <v>44766.533259999982</v>
      </c>
      <c r="F49" s="895">
        <f t="shared" si="8"/>
        <v>99.307242869267597</v>
      </c>
      <c r="G49" s="910" t="s">
        <v>3981</v>
      </c>
      <c r="H49" s="900" t="s">
        <v>269</v>
      </c>
    </row>
    <row r="50" spans="1:8" ht="154.5" customHeight="1">
      <c r="A50" s="892">
        <f t="shared" si="9"/>
        <v>28</v>
      </c>
      <c r="B50" s="893" t="s">
        <v>750</v>
      </c>
      <c r="C50" s="894">
        <v>38477</v>
      </c>
      <c r="D50" s="894">
        <v>12863.86</v>
      </c>
      <c r="E50" s="894">
        <v>230.77500000000001</v>
      </c>
      <c r="F50" s="895">
        <f t="shared" si="8"/>
        <v>1.7939794120893728</v>
      </c>
      <c r="G50" s="923" t="s">
        <v>3988</v>
      </c>
      <c r="H50" s="900" t="s">
        <v>4013</v>
      </c>
    </row>
    <row r="51" spans="1:8" ht="132" customHeight="1">
      <c r="A51" s="892">
        <f t="shared" si="9"/>
        <v>29</v>
      </c>
      <c r="B51" s="893" t="s">
        <v>751</v>
      </c>
      <c r="C51" s="894">
        <v>65000</v>
      </c>
      <c r="D51" s="894">
        <v>82517.459999999992</v>
      </c>
      <c r="E51" s="894">
        <v>57977.443589999995</v>
      </c>
      <c r="F51" s="895">
        <f t="shared" si="8"/>
        <v>70.26081945566429</v>
      </c>
      <c r="G51" s="923" t="s">
        <v>3988</v>
      </c>
      <c r="H51" s="897" t="s">
        <v>4014</v>
      </c>
    </row>
    <row r="52" spans="1:8" ht="12.75" customHeight="1">
      <c r="A52" s="892">
        <f t="shared" si="9"/>
        <v>30</v>
      </c>
      <c r="B52" s="893" t="s">
        <v>756</v>
      </c>
      <c r="C52" s="894">
        <v>0</v>
      </c>
      <c r="D52" s="894">
        <v>10677.19</v>
      </c>
      <c r="E52" s="894">
        <v>10660.510360000002</v>
      </c>
      <c r="F52" s="895">
        <f t="shared" si="8"/>
        <v>99.843782493333933</v>
      </c>
      <c r="G52" s="910" t="s">
        <v>3981</v>
      </c>
      <c r="H52" s="897" t="s">
        <v>269</v>
      </c>
    </row>
    <row r="53" spans="1:8" ht="126">
      <c r="A53" s="892">
        <f t="shared" si="9"/>
        <v>31</v>
      </c>
      <c r="B53" s="893" t="s">
        <v>753</v>
      </c>
      <c r="C53" s="894">
        <v>50000</v>
      </c>
      <c r="D53" s="894">
        <v>46495.430000000008</v>
      </c>
      <c r="E53" s="894">
        <v>26080.87141</v>
      </c>
      <c r="F53" s="895">
        <f t="shared" si="8"/>
        <v>56.093408341421934</v>
      </c>
      <c r="G53" s="923" t="s">
        <v>3988</v>
      </c>
      <c r="H53" s="897" t="s">
        <v>4015</v>
      </c>
    </row>
    <row r="54" spans="1:8" ht="124.5" customHeight="1">
      <c r="A54" s="892">
        <f t="shared" si="9"/>
        <v>32</v>
      </c>
      <c r="B54" s="893" t="s">
        <v>754</v>
      </c>
      <c r="C54" s="894">
        <v>143500</v>
      </c>
      <c r="D54" s="894">
        <v>190000</v>
      </c>
      <c r="E54" s="894">
        <v>165760.41838000002</v>
      </c>
      <c r="F54" s="895">
        <f t="shared" si="8"/>
        <v>87.242325463157897</v>
      </c>
      <c r="G54" s="923" t="s">
        <v>3988</v>
      </c>
      <c r="H54" s="897" t="s">
        <v>4016</v>
      </c>
    </row>
    <row r="55" spans="1:8" ht="174" customHeight="1">
      <c r="A55" s="892">
        <f t="shared" si="9"/>
        <v>33</v>
      </c>
      <c r="B55" s="893" t="s">
        <v>755</v>
      </c>
      <c r="C55" s="894">
        <v>83000</v>
      </c>
      <c r="D55" s="894">
        <v>106000.55999999998</v>
      </c>
      <c r="E55" s="894">
        <v>77745.323929999999</v>
      </c>
      <c r="F55" s="895">
        <f t="shared" si="8"/>
        <v>73.344257737883652</v>
      </c>
      <c r="G55" s="923" t="s">
        <v>3988</v>
      </c>
      <c r="H55" s="897" t="s">
        <v>4017</v>
      </c>
    </row>
    <row r="56" spans="1:8" ht="12.75" customHeight="1">
      <c r="A56" s="892">
        <f t="shared" si="9"/>
        <v>34</v>
      </c>
      <c r="B56" s="893" t="s">
        <v>752</v>
      </c>
      <c r="C56" s="894">
        <v>135000</v>
      </c>
      <c r="D56" s="894">
        <v>149734.30000000002</v>
      </c>
      <c r="E56" s="894">
        <v>143191.27071000001</v>
      </c>
      <c r="F56" s="895">
        <f t="shared" si="8"/>
        <v>95.63024017209149</v>
      </c>
      <c r="G56" s="910" t="s">
        <v>3981</v>
      </c>
      <c r="H56" s="897" t="s">
        <v>269</v>
      </c>
    </row>
    <row r="57" spans="1:8" ht="120.75" customHeight="1">
      <c r="A57" s="892">
        <f t="shared" si="9"/>
        <v>35</v>
      </c>
      <c r="B57" s="893" t="s">
        <v>757</v>
      </c>
      <c r="C57" s="894">
        <v>162100</v>
      </c>
      <c r="D57" s="894">
        <v>232640.90999999997</v>
      </c>
      <c r="E57" s="894">
        <v>193768.15656000006</v>
      </c>
      <c r="F57" s="895">
        <f t="shared" si="8"/>
        <v>83.290663091027312</v>
      </c>
      <c r="G57" s="923" t="s">
        <v>3988</v>
      </c>
      <c r="H57" s="897" t="s">
        <v>4018</v>
      </c>
    </row>
    <row r="58" spans="1:8" ht="12.75" customHeight="1">
      <c r="A58" s="892">
        <f t="shared" si="9"/>
        <v>36</v>
      </c>
      <c r="B58" s="893" t="s">
        <v>747</v>
      </c>
      <c r="C58" s="894">
        <v>15113</v>
      </c>
      <c r="D58" s="894">
        <v>15368.49</v>
      </c>
      <c r="E58" s="894">
        <v>13211.590999999997</v>
      </c>
      <c r="F58" s="895">
        <f t="shared" si="8"/>
        <v>85.965446182416088</v>
      </c>
      <c r="G58" s="896" t="s">
        <v>3981</v>
      </c>
      <c r="H58" s="897" t="s">
        <v>269</v>
      </c>
    </row>
    <row r="59" spans="1:8" ht="136.5">
      <c r="A59" s="892">
        <f t="shared" si="9"/>
        <v>37</v>
      </c>
      <c r="B59" s="893" t="s">
        <v>758</v>
      </c>
      <c r="C59" s="894">
        <v>110500</v>
      </c>
      <c r="D59" s="894">
        <v>90000.1</v>
      </c>
      <c r="E59" s="894">
        <v>71874.908609999955</v>
      </c>
      <c r="F59" s="895">
        <f t="shared" si="8"/>
        <v>79.860920832310129</v>
      </c>
      <c r="G59" s="923" t="s">
        <v>3988</v>
      </c>
      <c r="H59" s="897" t="s">
        <v>4019</v>
      </c>
    </row>
    <row r="60" spans="1:8" ht="122.25" customHeight="1">
      <c r="A60" s="892">
        <f t="shared" si="9"/>
        <v>38</v>
      </c>
      <c r="B60" s="893" t="s">
        <v>4020</v>
      </c>
      <c r="C60" s="894">
        <v>60000</v>
      </c>
      <c r="D60" s="894">
        <v>8999.9999999999982</v>
      </c>
      <c r="E60" s="894">
        <v>4359.5734999999995</v>
      </c>
      <c r="F60" s="895">
        <f t="shared" si="8"/>
        <v>48.439705555555562</v>
      </c>
      <c r="G60" s="923" t="s">
        <v>3988</v>
      </c>
      <c r="H60" s="897" t="s">
        <v>4021</v>
      </c>
    </row>
    <row r="61" spans="1:8" ht="122.25" customHeight="1">
      <c r="A61" s="892">
        <f t="shared" si="9"/>
        <v>39</v>
      </c>
      <c r="B61" s="893" t="s">
        <v>759</v>
      </c>
      <c r="C61" s="894">
        <v>399200</v>
      </c>
      <c r="D61" s="894">
        <v>1435.9999999999998</v>
      </c>
      <c r="E61" s="894">
        <v>86.928800000000024</v>
      </c>
      <c r="F61" s="895">
        <f t="shared" si="8"/>
        <v>6.0535376044568272</v>
      </c>
      <c r="G61" s="923" t="s">
        <v>3988</v>
      </c>
      <c r="H61" s="897" t="s">
        <v>4022</v>
      </c>
    </row>
    <row r="62" spans="1:8" ht="97.5" customHeight="1">
      <c r="A62" s="892">
        <f t="shared" si="9"/>
        <v>40</v>
      </c>
      <c r="B62" s="893" t="s">
        <v>760</v>
      </c>
      <c r="C62" s="894">
        <v>123250</v>
      </c>
      <c r="D62" s="894">
        <v>20000.510000000002</v>
      </c>
      <c r="E62" s="894">
        <v>13928.161150000002</v>
      </c>
      <c r="F62" s="895">
        <f t="shared" si="8"/>
        <v>69.639029954736159</v>
      </c>
      <c r="G62" s="923" t="s">
        <v>3988</v>
      </c>
      <c r="H62" s="897" t="s">
        <v>4023</v>
      </c>
    </row>
    <row r="63" spans="1:8" ht="132" customHeight="1">
      <c r="A63" s="892">
        <f t="shared" si="9"/>
        <v>41</v>
      </c>
      <c r="B63" s="893" t="s">
        <v>761</v>
      </c>
      <c r="C63" s="894">
        <v>21000</v>
      </c>
      <c r="D63" s="894">
        <v>1131</v>
      </c>
      <c r="E63" s="894">
        <v>228.55200000000005</v>
      </c>
      <c r="F63" s="895">
        <f t="shared" si="8"/>
        <v>20.207957559681702</v>
      </c>
      <c r="G63" s="923" t="s">
        <v>3988</v>
      </c>
      <c r="H63" s="891" t="s">
        <v>4024</v>
      </c>
    </row>
    <row r="64" spans="1:8" ht="113.25" customHeight="1">
      <c r="A64" s="892">
        <f t="shared" si="9"/>
        <v>42</v>
      </c>
      <c r="B64" s="893" t="s">
        <v>762</v>
      </c>
      <c r="C64" s="894">
        <v>35700</v>
      </c>
      <c r="D64" s="894">
        <v>1000.0000000000001</v>
      </c>
      <c r="E64" s="894">
        <v>212.37700000000004</v>
      </c>
      <c r="F64" s="895">
        <f t="shared" si="8"/>
        <v>21.2377</v>
      </c>
      <c r="G64" s="923" t="s">
        <v>3988</v>
      </c>
      <c r="H64" s="897" t="s">
        <v>4025</v>
      </c>
    </row>
    <row r="65" spans="1:8" ht="128.25" customHeight="1">
      <c r="A65" s="892">
        <f t="shared" si="9"/>
        <v>43</v>
      </c>
      <c r="B65" s="893" t="s">
        <v>763</v>
      </c>
      <c r="C65" s="894">
        <v>0</v>
      </c>
      <c r="D65" s="894">
        <v>799.99999999999989</v>
      </c>
      <c r="E65" s="894">
        <v>197.48599999999999</v>
      </c>
      <c r="F65" s="895">
        <f t="shared" si="8"/>
        <v>24.685750000000002</v>
      </c>
      <c r="G65" s="923" t="s">
        <v>3988</v>
      </c>
      <c r="H65" s="897" t="s">
        <v>4026</v>
      </c>
    </row>
    <row r="66" spans="1:8" ht="129.75" customHeight="1">
      <c r="A66" s="892">
        <f t="shared" si="9"/>
        <v>44</v>
      </c>
      <c r="B66" s="893" t="s">
        <v>764</v>
      </c>
      <c r="C66" s="894">
        <v>0</v>
      </c>
      <c r="D66" s="894">
        <v>1000</v>
      </c>
      <c r="E66" s="894">
        <v>133.24540000000002</v>
      </c>
      <c r="F66" s="895">
        <f t="shared" si="8"/>
        <v>13.324540000000001</v>
      </c>
      <c r="G66" s="923" t="s">
        <v>3988</v>
      </c>
      <c r="H66" s="897" t="s">
        <v>4027</v>
      </c>
    </row>
    <row r="67" spans="1:8" ht="132" customHeight="1">
      <c r="A67" s="892">
        <f t="shared" si="9"/>
        <v>45</v>
      </c>
      <c r="B67" s="893" t="s">
        <v>765</v>
      </c>
      <c r="C67" s="894">
        <v>0</v>
      </c>
      <c r="D67" s="894">
        <v>1000</v>
      </c>
      <c r="E67" s="894">
        <v>83.759500000000017</v>
      </c>
      <c r="F67" s="895">
        <f t="shared" si="8"/>
        <v>8.3759500000000013</v>
      </c>
      <c r="G67" s="923" t="s">
        <v>3988</v>
      </c>
      <c r="H67" s="897" t="s">
        <v>4028</v>
      </c>
    </row>
    <row r="68" spans="1:8" ht="147">
      <c r="A68" s="892">
        <f t="shared" si="9"/>
        <v>46</v>
      </c>
      <c r="B68" s="893" t="s">
        <v>745</v>
      </c>
      <c r="C68" s="894">
        <v>0</v>
      </c>
      <c r="D68" s="894">
        <v>23600</v>
      </c>
      <c r="E68" s="894">
        <v>11503.841200000001</v>
      </c>
      <c r="F68" s="895">
        <f t="shared" si="8"/>
        <v>48.745089830508476</v>
      </c>
      <c r="G68" s="923" t="s">
        <v>3988</v>
      </c>
      <c r="H68" s="900" t="s">
        <v>4029</v>
      </c>
    </row>
    <row r="69" spans="1:8" ht="147">
      <c r="A69" s="892">
        <f t="shared" si="9"/>
        <v>47</v>
      </c>
      <c r="B69" s="893" t="s">
        <v>746</v>
      </c>
      <c r="C69" s="894">
        <v>0</v>
      </c>
      <c r="D69" s="894">
        <v>9000</v>
      </c>
      <c r="E69" s="894">
        <v>5244.7844000000005</v>
      </c>
      <c r="F69" s="895">
        <f t="shared" si="8"/>
        <v>58.275382222222227</v>
      </c>
      <c r="G69" s="923" t="s">
        <v>3988</v>
      </c>
      <c r="H69" s="900" t="s">
        <v>4030</v>
      </c>
    </row>
    <row r="70" spans="1:8" ht="112.5" customHeight="1">
      <c r="A70" s="892">
        <f t="shared" si="9"/>
        <v>48</v>
      </c>
      <c r="B70" s="893" t="s">
        <v>767</v>
      </c>
      <c r="C70" s="894">
        <v>17170</v>
      </c>
      <c r="D70" s="894">
        <v>9519.43</v>
      </c>
      <c r="E70" s="894">
        <v>8993.5426799999968</v>
      </c>
      <c r="F70" s="895">
        <f t="shared" si="8"/>
        <v>94.475642764325144</v>
      </c>
      <c r="G70" s="910" t="s">
        <v>3981</v>
      </c>
      <c r="H70" s="900" t="s">
        <v>4031</v>
      </c>
    </row>
    <row r="71" spans="1:8" ht="12.75" customHeight="1">
      <c r="A71" s="892">
        <f t="shared" si="9"/>
        <v>49</v>
      </c>
      <c r="B71" s="893" t="s">
        <v>4032</v>
      </c>
      <c r="C71" s="894">
        <v>0</v>
      </c>
      <c r="D71" s="894">
        <v>20.82</v>
      </c>
      <c r="E71" s="894">
        <v>20.810089999999999</v>
      </c>
      <c r="F71" s="895">
        <f t="shared" si="8"/>
        <v>99.952401536983658</v>
      </c>
      <c r="G71" s="910" t="s">
        <v>3981</v>
      </c>
      <c r="H71" s="900" t="s">
        <v>269</v>
      </c>
    </row>
    <row r="72" spans="1:8" ht="12.75" customHeight="1">
      <c r="A72" s="892">
        <f t="shared" si="9"/>
        <v>50</v>
      </c>
      <c r="B72" s="893" t="s">
        <v>4033</v>
      </c>
      <c r="C72" s="894">
        <v>0</v>
      </c>
      <c r="D72" s="894">
        <v>3.5000000000000004</v>
      </c>
      <c r="E72" s="894">
        <v>3.4664999999999999</v>
      </c>
      <c r="F72" s="895">
        <f t="shared" si="8"/>
        <v>99.04285714285713</v>
      </c>
      <c r="G72" s="910" t="s">
        <v>4034</v>
      </c>
      <c r="H72" s="900" t="s">
        <v>269</v>
      </c>
    </row>
    <row r="73" spans="1:8" ht="138.75" customHeight="1">
      <c r="A73" s="892">
        <f t="shared" si="9"/>
        <v>51</v>
      </c>
      <c r="B73" s="893" t="s">
        <v>1481</v>
      </c>
      <c r="C73" s="894">
        <v>28000</v>
      </c>
      <c r="D73" s="894">
        <v>28000</v>
      </c>
      <c r="E73" s="894">
        <v>24000</v>
      </c>
      <c r="F73" s="895">
        <f t="shared" si="8"/>
        <v>85.714285714285708</v>
      </c>
      <c r="G73" s="910" t="s">
        <v>3982</v>
      </c>
      <c r="H73" s="900" t="s">
        <v>4035</v>
      </c>
    </row>
    <row r="74" spans="1:8" ht="11.25" thickBot="1">
      <c r="A74" s="1336" t="s">
        <v>415</v>
      </c>
      <c r="B74" s="1337"/>
      <c r="C74" s="901">
        <f>SUM(C44:C73)</f>
        <v>1962744</v>
      </c>
      <c r="D74" s="901">
        <f>SUM(D44:D73)</f>
        <v>1495419.43</v>
      </c>
      <c r="E74" s="901">
        <f>SUM(E44:E73)</f>
        <v>1257953.7808300001</v>
      </c>
      <c r="F74" s="916">
        <f>E74/D74*100</f>
        <v>84.120465174777095</v>
      </c>
      <c r="G74" s="903"/>
      <c r="H74" s="904"/>
    </row>
  </sheetData>
  <customSheetViews>
    <customSheetView guid="{53E72506-0B1D-4F4A-A157-6DE69D2E678D}" showPageBreaks="1" fitToPage="1" printArea="1" view="pageBreakPreview">
      <selection activeCell="P11" sqref="P11"/>
      <pageMargins left="0.31496062992125984" right="0.31496062992125984" top="0.51181102362204722" bottom="0.43307086614173229" header="0.31496062992125984" footer="0.23622047244094491"/>
      <printOptions horizontalCentered="1"/>
      <pageSetup paperSize="9" scale="98" firstPageNumber="221" fitToHeight="0" orientation="landscape" useFirstPageNumber="1" r:id="rId1"/>
      <headerFooter alignWithMargins="0">
        <oddHeader>&amp;L&amp;"Tahoma,Kurzíva"&amp;9Závěrečný účet za rok 2014&amp;R&amp;"Tahoma,Kurzíva"&amp;9Tabulka č. 8</oddHeader>
        <oddFooter>&amp;C&amp;"Tahoma,Obyčejné"&amp;P</oddFooter>
      </headerFooter>
    </customSheetView>
  </customSheetViews>
  <mergeCells count="11">
    <mergeCell ref="A8:B8"/>
    <mergeCell ref="A1:H1"/>
    <mergeCell ref="A4:B4"/>
    <mergeCell ref="A5:B5"/>
    <mergeCell ref="A6:B6"/>
    <mergeCell ref="A7:B7"/>
    <mergeCell ref="A9:B9"/>
    <mergeCell ref="A29:B29"/>
    <mergeCell ref="A34:B34"/>
    <mergeCell ref="A42:B42"/>
    <mergeCell ref="A74:B74"/>
  </mergeCells>
  <printOptions horizontalCentered="1"/>
  <pageMargins left="0.31496062992125984" right="0.31496062992125984" top="0.51181102362204722" bottom="0.43307086614173229" header="0.31496062992125984" footer="0.23622047244094491"/>
  <pageSetup paperSize="9" scale="98" firstPageNumber="221" fitToHeight="0" orientation="landscape" useFirstPageNumber="1" r:id="rId2"/>
  <headerFooter alignWithMargins="0">
    <oddHeader>&amp;L&amp;"Tahoma,Kurzíva"&amp;9Závěrečný účet za rok 2014&amp;R&amp;"Tahoma,Kurzíva"&amp;9Tabulka č. 8</oddHeader>
    <oddFooter>&amp;C&amp;"Tahoma,Obyčejné"&amp;P</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62"/>
  <sheetViews>
    <sheetView view="pageBreakPreview" zoomScaleNormal="100" zoomScaleSheetLayoutView="100" workbookViewId="0">
      <selection activeCell="P11" sqref="P11"/>
    </sheetView>
  </sheetViews>
  <sheetFormatPr defaultRowHeight="10.5"/>
  <cols>
    <col min="1" max="1" width="6.42578125" style="925" customWidth="1"/>
    <col min="2" max="2" width="42.7109375" style="926" customWidth="1"/>
    <col min="3" max="4" width="13.140625" style="927" customWidth="1"/>
    <col min="5" max="5" width="12.140625" style="925" customWidth="1"/>
    <col min="6" max="6" width="8" style="928" customWidth="1"/>
    <col min="7" max="7" width="8.7109375" style="929" customWidth="1"/>
    <col min="8" max="8" width="42.7109375" style="930" customWidth="1"/>
    <col min="9" max="16" width="8.28515625" style="925" customWidth="1"/>
    <col min="17" max="16384" width="9.140625" style="925"/>
  </cols>
  <sheetData>
    <row r="1" spans="1:11" s="924" customFormat="1" ht="18" customHeight="1">
      <c r="A1" s="1223" t="s">
        <v>4036</v>
      </c>
      <c r="B1" s="1223"/>
      <c r="C1" s="1223"/>
      <c r="D1" s="1223"/>
      <c r="E1" s="1223"/>
      <c r="F1" s="1223"/>
      <c r="G1" s="1223"/>
      <c r="H1" s="1223"/>
    </row>
    <row r="2" spans="1:11" ht="12" customHeight="1"/>
    <row r="3" spans="1:11" ht="12" customHeight="1" thickBot="1">
      <c r="A3" s="931"/>
      <c r="F3" s="932" t="s">
        <v>3968</v>
      </c>
    </row>
    <row r="4" spans="1:11" ht="23.25" customHeight="1">
      <c r="A4" s="1345"/>
      <c r="B4" s="1346"/>
      <c r="C4" s="933" t="s">
        <v>3969</v>
      </c>
      <c r="D4" s="933" t="s">
        <v>3970</v>
      </c>
      <c r="E4" s="933" t="s">
        <v>3971</v>
      </c>
      <c r="F4" s="934" t="s">
        <v>3972</v>
      </c>
      <c r="G4" s="935"/>
      <c r="H4" s="936"/>
    </row>
    <row r="5" spans="1:11" ht="12.75" customHeight="1">
      <c r="A5" s="1347" t="s">
        <v>3973</v>
      </c>
      <c r="B5" s="1348"/>
      <c r="C5" s="937">
        <f>C36</f>
        <v>67564</v>
      </c>
      <c r="D5" s="937">
        <f>D36</f>
        <v>108144.68999999999</v>
      </c>
      <c r="E5" s="937">
        <f>E36</f>
        <v>82587.057490000007</v>
      </c>
      <c r="F5" s="938">
        <f>E5/D5*100</f>
        <v>76.367186858642825</v>
      </c>
      <c r="G5" s="939"/>
      <c r="H5" s="940"/>
    </row>
    <row r="6" spans="1:11" ht="12.75" customHeight="1">
      <c r="A6" s="1347" t="s">
        <v>3975</v>
      </c>
      <c r="B6" s="1348"/>
      <c r="C6" s="941">
        <f>C40</f>
        <v>990</v>
      </c>
      <c r="D6" s="941">
        <f>D40</f>
        <v>1808.4</v>
      </c>
      <c r="E6" s="941">
        <f>E40</f>
        <v>818.00398999999993</v>
      </c>
      <c r="F6" s="938">
        <f>E6/D6*100</f>
        <v>45.233576089360753</v>
      </c>
      <c r="G6" s="939"/>
      <c r="H6" s="940"/>
    </row>
    <row r="7" spans="1:11" ht="12.75" customHeight="1">
      <c r="A7" s="1347" t="s">
        <v>3976</v>
      </c>
      <c r="B7" s="1348"/>
      <c r="C7" s="941">
        <f>C49</f>
        <v>188525</v>
      </c>
      <c r="D7" s="941">
        <f>D49</f>
        <v>83905.98000000001</v>
      </c>
      <c r="E7" s="941">
        <f>E49</f>
        <v>2020.6802999999998</v>
      </c>
      <c r="F7" s="938">
        <f>E7/D7*100</f>
        <v>2.4082673249272575</v>
      </c>
      <c r="G7" s="939"/>
      <c r="H7" s="940"/>
    </row>
    <row r="8" spans="1:11" s="931" customFormat="1" ht="13.5" customHeight="1" thickBot="1">
      <c r="A8" s="1349" t="s">
        <v>415</v>
      </c>
      <c r="B8" s="1350"/>
      <c r="C8" s="942">
        <f>SUM(C5:C7)</f>
        <v>257079</v>
      </c>
      <c r="D8" s="942">
        <f>SUM(D5:D7)</f>
        <v>193859.07</v>
      </c>
      <c r="E8" s="942">
        <f>SUM(E5:E7)</f>
        <v>85425.741779999997</v>
      </c>
      <c r="F8" s="943">
        <f>E8/D8*100</f>
        <v>44.06589889242737</v>
      </c>
      <c r="G8" s="939"/>
      <c r="H8" s="940"/>
    </row>
    <row r="9" spans="1:11" s="944" customFormat="1" ht="10.5" customHeight="1">
      <c r="B9" s="945"/>
      <c r="C9" s="946"/>
      <c r="D9" s="946"/>
      <c r="E9" s="946"/>
      <c r="F9" s="947"/>
      <c r="G9" s="948"/>
      <c r="H9" s="949"/>
    </row>
    <row r="10" spans="1:11" s="944" customFormat="1" ht="10.5" customHeight="1">
      <c r="B10" s="945"/>
      <c r="C10" s="946"/>
      <c r="D10" s="946"/>
      <c r="E10" s="946"/>
      <c r="F10" s="947"/>
      <c r="G10" s="948"/>
      <c r="H10" s="949"/>
    </row>
    <row r="11" spans="1:11" s="944" customFormat="1" ht="10.5" customHeight="1" thickBot="1">
      <c r="B11" s="945"/>
      <c r="C11" s="946"/>
      <c r="D11" s="946"/>
      <c r="E11" s="946"/>
      <c r="F11" s="947"/>
      <c r="G11" s="948"/>
      <c r="H11" s="932" t="s">
        <v>3968</v>
      </c>
    </row>
    <row r="12" spans="1:11" ht="28.5" customHeight="1" thickBot="1">
      <c r="A12" s="950" t="s">
        <v>3977</v>
      </c>
      <c r="B12" s="951" t="s">
        <v>405</v>
      </c>
      <c r="C12" s="952" t="s">
        <v>3969</v>
      </c>
      <c r="D12" s="952" t="s">
        <v>3970</v>
      </c>
      <c r="E12" s="952" t="s">
        <v>3971</v>
      </c>
      <c r="F12" s="952" t="s">
        <v>3972</v>
      </c>
      <c r="G12" s="952" t="s">
        <v>3978</v>
      </c>
      <c r="H12" s="953" t="s">
        <v>3979</v>
      </c>
    </row>
    <row r="13" spans="1:11" ht="15" customHeight="1" thickBot="1">
      <c r="A13" s="954" t="s">
        <v>3980</v>
      </c>
      <c r="B13" s="955"/>
      <c r="C13" s="956"/>
      <c r="D13" s="956"/>
      <c r="E13" s="957"/>
      <c r="F13" s="958"/>
      <c r="G13" s="959"/>
      <c r="H13" s="960"/>
    </row>
    <row r="14" spans="1:11" s="961" customFormat="1" ht="107.25" customHeight="1">
      <c r="A14" s="962">
        <v>1</v>
      </c>
      <c r="B14" s="963" t="s">
        <v>1507</v>
      </c>
      <c r="C14" s="964">
        <v>10000</v>
      </c>
      <c r="D14" s="964">
        <v>10000</v>
      </c>
      <c r="E14" s="964">
        <v>6</v>
      </c>
      <c r="F14" s="965">
        <f t="shared" ref="F14:F23" si="0">E14/D14*100</f>
        <v>0.06</v>
      </c>
      <c r="G14" s="966" t="s">
        <v>3982</v>
      </c>
      <c r="H14" s="967" t="s">
        <v>4651</v>
      </c>
      <c r="J14" s="968"/>
      <c r="K14" s="969"/>
    </row>
    <row r="15" spans="1:11" s="961" customFormat="1" ht="112.5" customHeight="1">
      <c r="A15" s="970">
        <f>A14+1</f>
        <v>2</v>
      </c>
      <c r="B15" s="971" t="s">
        <v>4037</v>
      </c>
      <c r="C15" s="972">
        <v>3950</v>
      </c>
      <c r="D15" s="972">
        <v>6758.84</v>
      </c>
      <c r="E15" s="972">
        <v>1420.85</v>
      </c>
      <c r="F15" s="965">
        <f t="shared" si="0"/>
        <v>21.022098466600774</v>
      </c>
      <c r="G15" s="973" t="s">
        <v>3982</v>
      </c>
      <c r="H15" s="967" t="s">
        <v>4652</v>
      </c>
      <c r="J15" s="974"/>
      <c r="K15" s="969"/>
    </row>
    <row r="16" spans="1:11" s="961" customFormat="1" ht="45" customHeight="1">
      <c r="A16" s="970">
        <f t="shared" ref="A16:A35" si="1">A15+1</f>
        <v>3</v>
      </c>
      <c r="B16" s="971" t="s">
        <v>4038</v>
      </c>
      <c r="C16" s="972">
        <v>160</v>
      </c>
      <c r="D16" s="972">
        <v>112.37</v>
      </c>
      <c r="E16" s="972">
        <v>86.409000000000006</v>
      </c>
      <c r="F16" s="965">
        <f t="shared" si="0"/>
        <v>76.896858592150934</v>
      </c>
      <c r="G16" s="973" t="s">
        <v>3982</v>
      </c>
      <c r="H16" s="967" t="s">
        <v>4039</v>
      </c>
      <c r="J16" s="974"/>
      <c r="K16" s="969"/>
    </row>
    <row r="17" spans="1:10" s="961" customFormat="1" ht="84">
      <c r="A17" s="970">
        <f t="shared" si="1"/>
        <v>4</v>
      </c>
      <c r="B17" s="971" t="s">
        <v>4040</v>
      </c>
      <c r="C17" s="972">
        <v>120</v>
      </c>
      <c r="D17" s="972">
        <v>120</v>
      </c>
      <c r="E17" s="972">
        <v>68.11099999999999</v>
      </c>
      <c r="F17" s="965">
        <f t="shared" si="0"/>
        <v>56.759166666666658</v>
      </c>
      <c r="G17" s="973" t="s">
        <v>3982</v>
      </c>
      <c r="H17" s="967" t="s">
        <v>4041</v>
      </c>
      <c r="J17" s="975"/>
    </row>
    <row r="18" spans="1:10" s="961" customFormat="1" ht="131.25" customHeight="1">
      <c r="A18" s="970">
        <f t="shared" si="1"/>
        <v>5</v>
      </c>
      <c r="B18" s="971" t="s">
        <v>1567</v>
      </c>
      <c r="C18" s="972">
        <v>6188</v>
      </c>
      <c r="D18" s="972">
        <v>7098</v>
      </c>
      <c r="E18" s="972">
        <v>4751.2575999999999</v>
      </c>
      <c r="F18" s="965">
        <f t="shared" si="0"/>
        <v>66.937976894899975</v>
      </c>
      <c r="G18" s="973" t="s">
        <v>3982</v>
      </c>
      <c r="H18" s="976" t="s">
        <v>4626</v>
      </c>
      <c r="J18" s="974"/>
    </row>
    <row r="19" spans="1:10" s="961" customFormat="1" ht="122.25" customHeight="1">
      <c r="A19" s="970">
        <f t="shared" si="1"/>
        <v>6</v>
      </c>
      <c r="B19" s="971" t="s">
        <v>1504</v>
      </c>
      <c r="C19" s="972">
        <v>6000</v>
      </c>
      <c r="D19" s="972">
        <v>8502.6899999999987</v>
      </c>
      <c r="E19" s="972">
        <v>7152.6814299999996</v>
      </c>
      <c r="F19" s="965">
        <f t="shared" si="0"/>
        <v>84.122570974597451</v>
      </c>
      <c r="G19" s="973" t="s">
        <v>3982</v>
      </c>
      <c r="H19" s="976" t="s">
        <v>4627</v>
      </c>
    </row>
    <row r="20" spans="1:10" s="961" customFormat="1" ht="80.25" customHeight="1">
      <c r="A20" s="970">
        <f t="shared" si="1"/>
        <v>7</v>
      </c>
      <c r="B20" s="971" t="s">
        <v>4042</v>
      </c>
      <c r="C20" s="972">
        <v>4000</v>
      </c>
      <c r="D20" s="972">
        <v>4921.32</v>
      </c>
      <c r="E20" s="972">
        <v>1395.3720000000001</v>
      </c>
      <c r="F20" s="965">
        <f t="shared" si="0"/>
        <v>28.353612445441467</v>
      </c>
      <c r="G20" s="973" t="s">
        <v>3982</v>
      </c>
      <c r="H20" s="976" t="s">
        <v>4043</v>
      </c>
    </row>
    <row r="21" spans="1:10" s="977" customFormat="1" ht="24" customHeight="1">
      <c r="A21" s="970">
        <f t="shared" si="1"/>
        <v>8</v>
      </c>
      <c r="B21" s="971" t="s">
        <v>1506</v>
      </c>
      <c r="C21" s="972">
        <v>19080</v>
      </c>
      <c r="D21" s="972">
        <v>19448.629999999997</v>
      </c>
      <c r="E21" s="972">
        <v>19448.633000000002</v>
      </c>
      <c r="F21" s="965">
        <f t="shared" si="0"/>
        <v>100.00001542525105</v>
      </c>
      <c r="G21" s="973" t="s">
        <v>3982</v>
      </c>
      <c r="H21" s="978" t="s">
        <v>269</v>
      </c>
    </row>
    <row r="22" spans="1:10" s="977" customFormat="1" ht="45" customHeight="1">
      <c r="A22" s="970">
        <f t="shared" si="1"/>
        <v>9</v>
      </c>
      <c r="B22" s="971" t="s">
        <v>1554</v>
      </c>
      <c r="C22" s="972">
        <v>12173</v>
      </c>
      <c r="D22" s="972">
        <v>18188.330000000002</v>
      </c>
      <c r="E22" s="972">
        <v>15608.089</v>
      </c>
      <c r="F22" s="965">
        <f t="shared" si="0"/>
        <v>85.813755303538031</v>
      </c>
      <c r="G22" s="973" t="s">
        <v>3982</v>
      </c>
      <c r="H22" s="976" t="s">
        <v>4653</v>
      </c>
      <c r="I22" s="979"/>
    </row>
    <row r="23" spans="1:10" s="977" customFormat="1" ht="12.75" customHeight="1">
      <c r="A23" s="970">
        <f t="shared" si="1"/>
        <v>10</v>
      </c>
      <c r="B23" s="971" t="s">
        <v>2055</v>
      </c>
      <c r="C23" s="972">
        <v>1500</v>
      </c>
      <c r="D23" s="972">
        <v>1500</v>
      </c>
      <c r="E23" s="972">
        <v>1500</v>
      </c>
      <c r="F23" s="965">
        <f t="shared" si="0"/>
        <v>100</v>
      </c>
      <c r="G23" s="973" t="s">
        <v>3982</v>
      </c>
      <c r="H23" s="978" t="s">
        <v>269</v>
      </c>
    </row>
    <row r="24" spans="1:10" s="977" customFormat="1" ht="67.5" customHeight="1">
      <c r="A24" s="970">
        <f t="shared" si="1"/>
        <v>11</v>
      </c>
      <c r="B24" s="971" t="s">
        <v>4044</v>
      </c>
      <c r="C24" s="972">
        <v>100</v>
      </c>
      <c r="D24" s="972">
        <v>0</v>
      </c>
      <c r="E24" s="972">
        <v>0</v>
      </c>
      <c r="F24" s="965" t="s">
        <v>421</v>
      </c>
      <c r="G24" s="973" t="s">
        <v>3982</v>
      </c>
      <c r="H24" s="978" t="s">
        <v>4654</v>
      </c>
      <c r="I24" s="961"/>
    </row>
    <row r="25" spans="1:10" s="977" customFormat="1" ht="57.75" customHeight="1">
      <c r="A25" s="970">
        <f t="shared" si="1"/>
        <v>12</v>
      </c>
      <c r="B25" s="971" t="s">
        <v>4045</v>
      </c>
      <c r="C25" s="972">
        <v>450</v>
      </c>
      <c r="D25" s="972">
        <v>404.64</v>
      </c>
      <c r="E25" s="972">
        <v>91.042000000000002</v>
      </c>
      <c r="F25" s="965">
        <f t="shared" ref="F25:F36" si="2">E25/D25*100</f>
        <v>22.4995057334915</v>
      </c>
      <c r="G25" s="973" t="s">
        <v>3982</v>
      </c>
      <c r="H25" s="976" t="s">
        <v>4655</v>
      </c>
      <c r="J25" s="974"/>
    </row>
    <row r="26" spans="1:10" s="977" customFormat="1" ht="24" customHeight="1">
      <c r="A26" s="970">
        <f t="shared" si="1"/>
        <v>13</v>
      </c>
      <c r="B26" s="971" t="s">
        <v>1552</v>
      </c>
      <c r="C26" s="972">
        <v>2708</v>
      </c>
      <c r="D26" s="972">
        <v>2707.5</v>
      </c>
      <c r="E26" s="972">
        <v>2707.5</v>
      </c>
      <c r="F26" s="965">
        <f t="shared" si="2"/>
        <v>100</v>
      </c>
      <c r="G26" s="973" t="s">
        <v>3982</v>
      </c>
      <c r="H26" s="978" t="s">
        <v>269</v>
      </c>
    </row>
    <row r="27" spans="1:10" s="977" customFormat="1" ht="12.75" customHeight="1">
      <c r="A27" s="970">
        <f t="shared" si="1"/>
        <v>14</v>
      </c>
      <c r="B27" s="971" t="s">
        <v>1509</v>
      </c>
      <c r="C27" s="972">
        <v>0</v>
      </c>
      <c r="D27" s="972">
        <v>9759.1200000000008</v>
      </c>
      <c r="E27" s="972">
        <v>9759.1200000000008</v>
      </c>
      <c r="F27" s="965">
        <f t="shared" si="2"/>
        <v>100</v>
      </c>
      <c r="G27" s="973" t="s">
        <v>3981</v>
      </c>
      <c r="H27" s="978" t="s">
        <v>269</v>
      </c>
    </row>
    <row r="28" spans="1:10" s="961" customFormat="1" ht="12.75" customHeight="1">
      <c r="A28" s="970">
        <f t="shared" si="1"/>
        <v>15</v>
      </c>
      <c r="B28" s="971" t="s">
        <v>4046</v>
      </c>
      <c r="C28" s="972">
        <v>25</v>
      </c>
      <c r="D28" s="972">
        <v>80.36</v>
      </c>
      <c r="E28" s="972">
        <v>79.756</v>
      </c>
      <c r="F28" s="965">
        <f t="shared" si="2"/>
        <v>99.248382279741165</v>
      </c>
      <c r="G28" s="973" t="s">
        <v>3982</v>
      </c>
      <c r="H28" s="980" t="s">
        <v>269</v>
      </c>
    </row>
    <row r="29" spans="1:10" s="961" customFormat="1" ht="12.75" customHeight="1">
      <c r="A29" s="970">
        <f t="shared" si="1"/>
        <v>16</v>
      </c>
      <c r="B29" s="971" t="s">
        <v>1617</v>
      </c>
      <c r="C29" s="972">
        <v>500</v>
      </c>
      <c r="D29" s="972">
        <v>500</v>
      </c>
      <c r="E29" s="972">
        <v>500</v>
      </c>
      <c r="F29" s="965">
        <f t="shared" si="2"/>
        <v>100</v>
      </c>
      <c r="G29" s="973" t="s">
        <v>3982</v>
      </c>
      <c r="H29" s="980" t="s">
        <v>269</v>
      </c>
    </row>
    <row r="30" spans="1:10" s="961" customFormat="1" ht="24" customHeight="1">
      <c r="A30" s="970">
        <f t="shared" si="1"/>
        <v>17</v>
      </c>
      <c r="B30" s="971" t="s">
        <v>4047</v>
      </c>
      <c r="C30" s="972">
        <v>600</v>
      </c>
      <c r="D30" s="972">
        <v>806.14</v>
      </c>
      <c r="E30" s="972">
        <v>806.13945999999999</v>
      </c>
      <c r="F30" s="965">
        <f t="shared" si="2"/>
        <v>99.999933014116664</v>
      </c>
      <c r="G30" s="973" t="s">
        <v>3982</v>
      </c>
      <c r="H30" s="978" t="s">
        <v>269</v>
      </c>
    </row>
    <row r="31" spans="1:10" s="961" customFormat="1" ht="12.75" customHeight="1">
      <c r="A31" s="970">
        <f t="shared" si="1"/>
        <v>18</v>
      </c>
      <c r="B31" s="971" t="s">
        <v>81</v>
      </c>
      <c r="C31" s="972">
        <v>10</v>
      </c>
      <c r="D31" s="972">
        <v>10</v>
      </c>
      <c r="E31" s="972">
        <v>0</v>
      </c>
      <c r="F31" s="965">
        <f t="shared" si="2"/>
        <v>0</v>
      </c>
      <c r="G31" s="973" t="s">
        <v>3982</v>
      </c>
      <c r="H31" s="978" t="s">
        <v>269</v>
      </c>
    </row>
    <row r="32" spans="1:10" s="961" customFormat="1" ht="42">
      <c r="A32" s="970">
        <f t="shared" si="1"/>
        <v>19</v>
      </c>
      <c r="B32" s="981" t="s">
        <v>4048</v>
      </c>
      <c r="C32" s="972">
        <v>0</v>
      </c>
      <c r="D32" s="972">
        <v>9011.9999999999982</v>
      </c>
      <c r="E32" s="972">
        <v>8991.348</v>
      </c>
      <c r="F32" s="965">
        <f t="shared" si="2"/>
        <v>99.770838881491358</v>
      </c>
      <c r="G32" s="973" t="s">
        <v>3982</v>
      </c>
      <c r="H32" s="976" t="s">
        <v>4049</v>
      </c>
    </row>
    <row r="33" spans="1:8" s="961" customFormat="1" ht="34.5" customHeight="1">
      <c r="A33" s="970">
        <f t="shared" si="1"/>
        <v>20</v>
      </c>
      <c r="B33" s="982" t="s">
        <v>4050</v>
      </c>
      <c r="C33" s="983">
        <v>0</v>
      </c>
      <c r="D33" s="983">
        <v>120</v>
      </c>
      <c r="E33" s="983">
        <v>120</v>
      </c>
      <c r="F33" s="965">
        <f t="shared" si="2"/>
        <v>100</v>
      </c>
      <c r="G33" s="973" t="s">
        <v>3981</v>
      </c>
      <c r="H33" s="978" t="s">
        <v>269</v>
      </c>
    </row>
    <row r="34" spans="1:8" s="961" customFormat="1" ht="34.5" customHeight="1">
      <c r="A34" s="970">
        <f t="shared" si="1"/>
        <v>21</v>
      </c>
      <c r="B34" s="982" t="s">
        <v>4051</v>
      </c>
      <c r="C34" s="983">
        <v>0</v>
      </c>
      <c r="D34" s="983">
        <v>8024.75</v>
      </c>
      <c r="E34" s="983">
        <v>8024.7489999999998</v>
      </c>
      <c r="F34" s="965">
        <f t="shared" si="2"/>
        <v>99.999987538552602</v>
      </c>
      <c r="G34" s="973" t="s">
        <v>3981</v>
      </c>
      <c r="H34" s="978" t="s">
        <v>269</v>
      </c>
    </row>
    <row r="35" spans="1:8" s="961" customFormat="1" ht="12.75" customHeight="1">
      <c r="A35" s="970">
        <f t="shared" si="1"/>
        <v>22</v>
      </c>
      <c r="B35" s="982" t="s">
        <v>4052</v>
      </c>
      <c r="C35" s="983">
        <v>0</v>
      </c>
      <c r="D35" s="983">
        <v>70</v>
      </c>
      <c r="E35" s="983">
        <v>70</v>
      </c>
      <c r="F35" s="965">
        <f t="shared" si="2"/>
        <v>100</v>
      </c>
      <c r="G35" s="973" t="s">
        <v>3981</v>
      </c>
      <c r="H35" s="978" t="s">
        <v>269</v>
      </c>
    </row>
    <row r="36" spans="1:8" s="931" customFormat="1" ht="11.25" thickBot="1">
      <c r="A36" s="1343" t="s">
        <v>415</v>
      </c>
      <c r="B36" s="1344"/>
      <c r="C36" s="984">
        <f>SUM(C14:C35)</f>
        <v>67564</v>
      </c>
      <c r="D36" s="984">
        <f>SUM(D14:D35)</f>
        <v>108144.68999999999</v>
      </c>
      <c r="E36" s="984">
        <f>SUM(E14:E35)</f>
        <v>82587.057490000007</v>
      </c>
      <c r="F36" s="985">
        <f t="shared" si="2"/>
        <v>76.367186858642825</v>
      </c>
      <c r="G36" s="986"/>
      <c r="H36" s="987"/>
    </row>
    <row r="37" spans="1:8" ht="18" customHeight="1" thickBot="1">
      <c r="A37" s="954" t="s">
        <v>4001</v>
      </c>
      <c r="B37" s="988"/>
      <c r="C37" s="989"/>
      <c r="D37" s="989"/>
      <c r="E37" s="990"/>
      <c r="F37" s="958"/>
      <c r="G37" s="991"/>
      <c r="H37" s="992"/>
    </row>
    <row r="38" spans="1:8" ht="186" customHeight="1">
      <c r="A38" s="993">
        <f>A35+1</f>
        <v>23</v>
      </c>
      <c r="B38" s="963" t="s">
        <v>435</v>
      </c>
      <c r="C38" s="964">
        <v>990</v>
      </c>
      <c r="D38" s="964">
        <v>1620</v>
      </c>
      <c r="E38" s="964">
        <v>630</v>
      </c>
      <c r="F38" s="965">
        <f>E38/D38*100</f>
        <v>38.888888888888893</v>
      </c>
      <c r="G38" s="994" t="s">
        <v>3988</v>
      </c>
      <c r="H38" s="967" t="s">
        <v>4053</v>
      </c>
    </row>
    <row r="39" spans="1:8" ht="24" customHeight="1">
      <c r="A39" s="970">
        <f t="shared" ref="A39" si="3">A38+1</f>
        <v>24</v>
      </c>
      <c r="B39" s="982" t="s">
        <v>437</v>
      </c>
      <c r="C39" s="972">
        <v>0</v>
      </c>
      <c r="D39" s="972">
        <v>188.4</v>
      </c>
      <c r="E39" s="972">
        <v>188.00398999999999</v>
      </c>
      <c r="F39" s="965">
        <f>E39/D39*100</f>
        <v>99.789803609341817</v>
      </c>
      <c r="G39" s="973" t="s">
        <v>3981</v>
      </c>
      <c r="H39" s="978" t="s">
        <v>269</v>
      </c>
    </row>
    <row r="40" spans="1:8" ht="11.25" thickBot="1">
      <c r="A40" s="1343" t="s">
        <v>415</v>
      </c>
      <c r="B40" s="1344"/>
      <c r="C40" s="984">
        <f>SUM(C38:C39)</f>
        <v>990</v>
      </c>
      <c r="D40" s="995">
        <f>SUM(D38:D39)</f>
        <v>1808.4</v>
      </c>
      <c r="E40" s="995">
        <f>SUM(E38:E39)</f>
        <v>818.00398999999993</v>
      </c>
      <c r="F40" s="996">
        <f>E40/D40*100</f>
        <v>45.233576089360753</v>
      </c>
      <c r="G40" s="986"/>
      <c r="H40" s="987"/>
    </row>
    <row r="41" spans="1:8" ht="18" customHeight="1" thickBot="1">
      <c r="A41" s="954" t="s">
        <v>3976</v>
      </c>
      <c r="B41" s="955"/>
      <c r="C41" s="956"/>
      <c r="D41" s="956"/>
      <c r="E41" s="957"/>
      <c r="F41" s="958"/>
      <c r="G41" s="959"/>
      <c r="H41" s="992"/>
    </row>
    <row r="42" spans="1:8" ht="66.75" customHeight="1">
      <c r="A42" s="993">
        <f>A39+1</f>
        <v>25</v>
      </c>
      <c r="B42" s="963" t="s">
        <v>769</v>
      </c>
      <c r="C42" s="964">
        <v>0</v>
      </c>
      <c r="D42" s="964">
        <v>500</v>
      </c>
      <c r="E42" s="964">
        <v>202.07400000000001</v>
      </c>
      <c r="F42" s="965">
        <f t="shared" ref="F42:F49" si="4">E42/D42*100</f>
        <v>40.4148</v>
      </c>
      <c r="G42" s="997" t="s">
        <v>3988</v>
      </c>
      <c r="H42" s="967" t="s">
        <v>4054</v>
      </c>
    </row>
    <row r="43" spans="1:8" ht="55.5" customHeight="1">
      <c r="A43" s="970">
        <f t="shared" ref="A43:A48" si="5">A42+1</f>
        <v>26</v>
      </c>
      <c r="B43" s="971" t="s">
        <v>770</v>
      </c>
      <c r="C43" s="972">
        <v>0</v>
      </c>
      <c r="D43" s="972">
        <v>500</v>
      </c>
      <c r="E43" s="972">
        <v>56.59</v>
      </c>
      <c r="F43" s="965">
        <f t="shared" si="4"/>
        <v>11.318</v>
      </c>
      <c r="G43" s="994" t="s">
        <v>3988</v>
      </c>
      <c r="H43" s="980" t="s">
        <v>4055</v>
      </c>
    </row>
    <row r="44" spans="1:8" ht="115.5">
      <c r="A44" s="970">
        <f t="shared" si="5"/>
        <v>27</v>
      </c>
      <c r="B44" s="971" t="s">
        <v>768</v>
      </c>
      <c r="C44" s="972">
        <v>173675</v>
      </c>
      <c r="D44" s="972">
        <v>50000.000000000007</v>
      </c>
      <c r="E44" s="972">
        <v>336.25530000000003</v>
      </c>
      <c r="F44" s="965">
        <f t="shared" si="4"/>
        <v>0.67251059999999996</v>
      </c>
      <c r="G44" s="994" t="s">
        <v>3988</v>
      </c>
      <c r="H44" s="980" t="s">
        <v>4056</v>
      </c>
    </row>
    <row r="45" spans="1:8" ht="132" customHeight="1">
      <c r="A45" s="970">
        <f t="shared" si="5"/>
        <v>28</v>
      </c>
      <c r="B45" s="971" t="s">
        <v>772</v>
      </c>
      <c r="C45" s="972">
        <v>5750</v>
      </c>
      <c r="D45" s="972">
        <v>5000.0000000000009</v>
      </c>
      <c r="E45" s="972">
        <v>457.88800000000003</v>
      </c>
      <c r="F45" s="965">
        <f t="shared" si="4"/>
        <v>9.1577599999999997</v>
      </c>
      <c r="G45" s="994" t="s">
        <v>3988</v>
      </c>
      <c r="H45" s="980" t="s">
        <v>4057</v>
      </c>
    </row>
    <row r="46" spans="1:8" ht="112.5" customHeight="1">
      <c r="A46" s="970">
        <f t="shared" si="5"/>
        <v>29</v>
      </c>
      <c r="B46" s="971" t="s">
        <v>773</v>
      </c>
      <c r="C46" s="972">
        <v>0</v>
      </c>
      <c r="D46" s="972">
        <v>17699.999999999996</v>
      </c>
      <c r="E46" s="972">
        <v>766.83399999999995</v>
      </c>
      <c r="F46" s="965">
        <f t="shared" si="4"/>
        <v>4.3323954802259896</v>
      </c>
      <c r="G46" s="994" t="s">
        <v>3988</v>
      </c>
      <c r="H46" s="980" t="s">
        <v>4058</v>
      </c>
    </row>
    <row r="47" spans="1:8" ht="66.75" customHeight="1">
      <c r="A47" s="970">
        <f t="shared" si="5"/>
        <v>30</v>
      </c>
      <c r="B47" s="971" t="s">
        <v>771</v>
      </c>
      <c r="C47" s="972">
        <v>0</v>
      </c>
      <c r="D47" s="972">
        <v>500</v>
      </c>
      <c r="E47" s="972">
        <v>201.03899999999996</v>
      </c>
      <c r="F47" s="965">
        <f t="shared" si="4"/>
        <v>40.207799999999992</v>
      </c>
      <c r="G47" s="994" t="s">
        <v>3988</v>
      </c>
      <c r="H47" s="978" t="s">
        <v>4059</v>
      </c>
    </row>
    <row r="48" spans="1:8" ht="98.25" customHeight="1">
      <c r="A48" s="970">
        <f t="shared" si="5"/>
        <v>31</v>
      </c>
      <c r="B48" s="971" t="s">
        <v>4060</v>
      </c>
      <c r="C48" s="972">
        <v>9100</v>
      </c>
      <c r="D48" s="972">
        <v>9705.9800000000032</v>
      </c>
      <c r="E48" s="972">
        <v>0</v>
      </c>
      <c r="F48" s="965">
        <f t="shared" si="4"/>
        <v>0</v>
      </c>
      <c r="G48" s="994" t="s">
        <v>3988</v>
      </c>
      <c r="H48" s="980" t="s">
        <v>4061</v>
      </c>
    </row>
    <row r="49" spans="1:8" ht="11.25" thickBot="1">
      <c r="A49" s="1343" t="s">
        <v>415</v>
      </c>
      <c r="B49" s="1344"/>
      <c r="C49" s="984">
        <f>SUM(C42:C48)</f>
        <v>188525</v>
      </c>
      <c r="D49" s="984">
        <f>SUM(D42:D48)</f>
        <v>83905.98000000001</v>
      </c>
      <c r="E49" s="984">
        <f>SUM(E42:E48)</f>
        <v>2020.6802999999998</v>
      </c>
      <c r="F49" s="996">
        <f t="shared" si="4"/>
        <v>2.4082673249272575</v>
      </c>
      <c r="G49" s="986"/>
      <c r="H49" s="987"/>
    </row>
    <row r="50" spans="1:8" s="946" customFormat="1">
      <c r="A50" s="998"/>
      <c r="B50" s="999"/>
      <c r="C50" s="998"/>
      <c r="D50" s="998"/>
      <c r="E50" s="998"/>
      <c r="F50" s="1000"/>
      <c r="G50" s="1001"/>
      <c r="H50" s="1002"/>
    </row>
    <row r="55" spans="1:8" ht="15">
      <c r="B55" s="1003"/>
    </row>
    <row r="56" spans="1:8" ht="15">
      <c r="B56" s="1003"/>
    </row>
    <row r="57" spans="1:8" ht="15">
      <c r="B57" s="1003"/>
    </row>
    <row r="58" spans="1:8" ht="15">
      <c r="B58" s="1003"/>
    </row>
    <row r="59" spans="1:8" ht="15">
      <c r="B59" s="1003"/>
    </row>
    <row r="60" spans="1:8" ht="15">
      <c r="B60" s="1003"/>
    </row>
    <row r="61" spans="1:8" ht="15">
      <c r="B61" s="1003"/>
    </row>
    <row r="62" spans="1:8" ht="15">
      <c r="B62" s="1004"/>
    </row>
  </sheetData>
  <customSheetViews>
    <customSheetView guid="{53E72506-0B1D-4F4A-A157-6DE69D2E678D}" showPageBreaks="1" fitToPage="1" printArea="1" view="pageBreakPreview">
      <selection activeCell="P11" sqref="P11"/>
      <rowBreaks count="2" manualBreakCount="2">
        <brk id="24" max="7" man="1"/>
        <brk id="38" max="7" man="1"/>
      </rowBreaks>
      <pageMargins left="0.31496062992125984" right="0.31496062992125984" top="0.51181102362204722" bottom="0.43307086614173229" header="0.31496062992125984" footer="0.23622047244094491"/>
      <printOptions horizontalCentered="1"/>
      <pageSetup paperSize="9" scale="98" firstPageNumber="232" fitToHeight="0" orientation="landscape" useFirstPageNumber="1" r:id="rId1"/>
      <headerFooter alignWithMargins="0">
        <oddHeader>&amp;L&amp;"Tahoma,Kurzíva"&amp;9Závěrečný účet za rok 2014&amp;R&amp;"Tahoma,Kurzíva"&amp;9Tabulka č. 9</oddHeader>
        <oddFooter>&amp;C&amp;"Tahoma,Obyčejné"&amp;P</oddFooter>
      </headerFooter>
    </customSheetView>
  </customSheetViews>
  <mergeCells count="9">
    <mergeCell ref="A36:B36"/>
    <mergeCell ref="A40:B40"/>
    <mergeCell ref="A49:B49"/>
    <mergeCell ref="A1:H1"/>
    <mergeCell ref="A4:B4"/>
    <mergeCell ref="A5:B5"/>
    <mergeCell ref="A6:B6"/>
    <mergeCell ref="A7:B7"/>
    <mergeCell ref="A8:B8"/>
  </mergeCells>
  <printOptions horizontalCentered="1"/>
  <pageMargins left="0.31496062992125984" right="0.31496062992125984" top="0.51181102362204722" bottom="0.43307086614173229" header="0.31496062992125984" footer="0.23622047244094491"/>
  <pageSetup paperSize="9" scale="98" firstPageNumber="232" fitToHeight="0" orientation="landscape" useFirstPageNumber="1" r:id="rId2"/>
  <headerFooter alignWithMargins="0">
    <oddHeader>&amp;L&amp;"Tahoma,Kurzíva"&amp;9Závěrečný účet za rok 2014&amp;R&amp;"Tahoma,Kurzíva"&amp;9Tabulka č. 9</oddHeader>
    <oddFooter>&amp;C&amp;"Tahoma,Obyčejné"&amp;P</oddFooter>
  </headerFooter>
  <rowBreaks count="2" manualBreakCount="2">
    <brk id="24" max="7" man="1"/>
    <brk id="38" max="7"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68"/>
  <sheetViews>
    <sheetView view="pageBreakPreview" zoomScaleNormal="100" zoomScaleSheetLayoutView="100" workbookViewId="0">
      <selection activeCell="P11" sqref="P11"/>
    </sheetView>
  </sheetViews>
  <sheetFormatPr defaultRowHeight="10.5"/>
  <cols>
    <col min="1" max="1" width="6.42578125" style="925" customWidth="1"/>
    <col min="2" max="2" width="42.7109375" style="926" customWidth="1"/>
    <col min="3" max="4" width="13.140625" style="927" customWidth="1"/>
    <col min="5" max="5" width="12.140625" style="925" customWidth="1"/>
    <col min="6" max="6" width="8" style="928" customWidth="1"/>
    <col min="7" max="7" width="8.7109375" style="929" customWidth="1"/>
    <col min="8" max="8" width="42.7109375" style="930" customWidth="1"/>
    <col min="9" max="16384" width="9.140625" style="925"/>
  </cols>
  <sheetData>
    <row r="1" spans="1:8" s="924" customFormat="1" ht="18" customHeight="1">
      <c r="A1" s="1223" t="s">
        <v>4062</v>
      </c>
      <c r="B1" s="1223"/>
      <c r="C1" s="1223"/>
      <c r="D1" s="1223"/>
      <c r="E1" s="1223"/>
      <c r="F1" s="1223"/>
      <c r="G1" s="1223"/>
      <c r="H1" s="1223"/>
    </row>
    <row r="2" spans="1:8" ht="12" customHeight="1"/>
    <row r="3" spans="1:8" ht="12" customHeight="1" thickBot="1">
      <c r="A3" s="931"/>
      <c r="F3" s="932" t="s">
        <v>3968</v>
      </c>
    </row>
    <row r="4" spans="1:8" ht="23.25" customHeight="1">
      <c r="A4" s="1345"/>
      <c r="B4" s="1346"/>
      <c r="C4" s="933" t="s">
        <v>3969</v>
      </c>
      <c r="D4" s="933" t="s">
        <v>3970</v>
      </c>
      <c r="E4" s="933" t="s">
        <v>3971</v>
      </c>
      <c r="F4" s="934" t="s">
        <v>3972</v>
      </c>
      <c r="G4" s="935"/>
      <c r="H4" s="936"/>
    </row>
    <row r="5" spans="1:8" ht="12.75" customHeight="1">
      <c r="A5" s="1347" t="s">
        <v>3973</v>
      </c>
      <c r="B5" s="1348"/>
      <c r="C5" s="937">
        <f>C31</f>
        <v>34631</v>
      </c>
      <c r="D5" s="937">
        <f>D31</f>
        <v>36659.26</v>
      </c>
      <c r="E5" s="937">
        <f>E31</f>
        <v>36635.789910000007</v>
      </c>
      <c r="F5" s="938">
        <f>E5/D5*100</f>
        <v>99.935977731138067</v>
      </c>
      <c r="G5" s="939"/>
      <c r="H5" s="940"/>
    </row>
    <row r="6" spans="1:8" ht="12.75" customHeight="1">
      <c r="A6" s="1347" t="s">
        <v>3974</v>
      </c>
      <c r="B6" s="1348"/>
      <c r="C6" s="941">
        <f>C49</f>
        <v>183935</v>
      </c>
      <c r="D6" s="941">
        <f>D49</f>
        <v>187040.62</v>
      </c>
      <c r="E6" s="941">
        <f>E49</f>
        <v>187040.609</v>
      </c>
      <c r="F6" s="938">
        <f>E6/D6*100</f>
        <v>99.999994118924533</v>
      </c>
      <c r="G6" s="939"/>
      <c r="H6" s="940"/>
    </row>
    <row r="7" spans="1:8" ht="12.75" customHeight="1">
      <c r="A7" s="1347" t="s">
        <v>3975</v>
      </c>
      <c r="B7" s="1348"/>
      <c r="C7" s="941">
        <f>C62</f>
        <v>5500</v>
      </c>
      <c r="D7" s="941">
        <f>D62</f>
        <v>41934.28</v>
      </c>
      <c r="E7" s="941">
        <f>E62</f>
        <v>15756.981099999999</v>
      </c>
      <c r="F7" s="938">
        <f>E7/D7*100</f>
        <v>37.57541824969929</v>
      </c>
      <c r="G7" s="939"/>
      <c r="H7" s="940"/>
    </row>
    <row r="8" spans="1:8" ht="12.75" customHeight="1">
      <c r="A8" s="1347" t="s">
        <v>3976</v>
      </c>
      <c r="B8" s="1348"/>
      <c r="C8" s="941">
        <f>C67</f>
        <v>24496</v>
      </c>
      <c r="D8" s="941">
        <f>D67</f>
        <v>12186.599999999999</v>
      </c>
      <c r="E8" s="941">
        <f>E67</f>
        <v>1766.3881999999996</v>
      </c>
      <c r="F8" s="938">
        <f>E8/D8*100</f>
        <v>14.494512004989085</v>
      </c>
      <c r="G8" s="939"/>
      <c r="H8" s="940"/>
    </row>
    <row r="9" spans="1:8" s="931" customFormat="1" ht="13.5" customHeight="1" thickBot="1">
      <c r="A9" s="1349" t="s">
        <v>415</v>
      </c>
      <c r="B9" s="1350"/>
      <c r="C9" s="942">
        <f>SUM(C5:C8)</f>
        <v>248562</v>
      </c>
      <c r="D9" s="1005">
        <f>SUM(D5:D8)</f>
        <v>277820.76</v>
      </c>
      <c r="E9" s="942">
        <f>SUM(E5:E8)</f>
        <v>241199.76820999998</v>
      </c>
      <c r="F9" s="943">
        <f>E9/D9*100</f>
        <v>86.81848261087471</v>
      </c>
      <c r="G9" s="939"/>
      <c r="H9" s="940"/>
    </row>
    <row r="10" spans="1:8" s="944" customFormat="1" ht="10.5" customHeight="1">
      <c r="B10" s="945"/>
      <c r="C10" s="946"/>
      <c r="D10" s="946"/>
      <c r="E10" s="946"/>
      <c r="F10" s="947"/>
      <c r="G10" s="948"/>
      <c r="H10" s="949"/>
    </row>
    <row r="11" spans="1:8" s="944" customFormat="1" ht="10.5" customHeight="1">
      <c r="B11" s="945"/>
      <c r="C11" s="946"/>
      <c r="D11" s="946"/>
      <c r="E11" s="946"/>
      <c r="F11" s="947"/>
      <c r="G11" s="948"/>
      <c r="H11" s="949"/>
    </row>
    <row r="12" spans="1:8" s="944" customFormat="1" ht="10.5" customHeight="1" thickBot="1">
      <c r="B12" s="945"/>
      <c r="C12" s="946"/>
      <c r="D12" s="946"/>
      <c r="E12" s="946"/>
      <c r="F12" s="947"/>
      <c r="G12" s="948"/>
      <c r="H12" s="932" t="s">
        <v>3968</v>
      </c>
    </row>
    <row r="13" spans="1:8" ht="28.5" customHeight="1" thickBot="1">
      <c r="A13" s="950" t="s">
        <v>3977</v>
      </c>
      <c r="B13" s="951" t="s">
        <v>405</v>
      </c>
      <c r="C13" s="952" t="s">
        <v>3969</v>
      </c>
      <c r="D13" s="952" t="s">
        <v>3970</v>
      </c>
      <c r="E13" s="952" t="s">
        <v>3971</v>
      </c>
      <c r="F13" s="952" t="s">
        <v>3972</v>
      </c>
      <c r="G13" s="952" t="s">
        <v>3978</v>
      </c>
      <c r="H13" s="953" t="s">
        <v>3979</v>
      </c>
    </row>
    <row r="14" spans="1:8" ht="15" customHeight="1" thickBot="1">
      <c r="A14" s="954" t="s">
        <v>3980</v>
      </c>
      <c r="B14" s="955"/>
      <c r="C14" s="956"/>
      <c r="D14" s="956"/>
      <c r="E14" s="957"/>
      <c r="F14" s="958"/>
      <c r="G14" s="959"/>
      <c r="H14" s="960"/>
    </row>
    <row r="15" spans="1:8" s="1006" customFormat="1" ht="35.25" customHeight="1">
      <c r="A15" s="993">
        <v>1</v>
      </c>
      <c r="B15" s="963" t="s">
        <v>1572</v>
      </c>
      <c r="C15" s="1007">
        <v>1000</v>
      </c>
      <c r="D15" s="1007">
        <v>957.5</v>
      </c>
      <c r="E15" s="1007">
        <v>955.553</v>
      </c>
      <c r="F15" s="1008">
        <f t="shared" ref="F15:F31" si="0">E15/D15*100</f>
        <v>99.796657963446478</v>
      </c>
      <c r="G15" s="966" t="s">
        <v>3982</v>
      </c>
      <c r="H15" s="1009" t="s">
        <v>269</v>
      </c>
    </row>
    <row r="16" spans="1:8" s="1006" customFormat="1" ht="31.5">
      <c r="A16" s="1010">
        <f>A15+1</f>
        <v>2</v>
      </c>
      <c r="B16" s="971" t="s">
        <v>1596</v>
      </c>
      <c r="C16" s="1011">
        <v>5000</v>
      </c>
      <c r="D16" s="1011">
        <v>4999.9999999999991</v>
      </c>
      <c r="E16" s="1011">
        <v>4999.9698599999992</v>
      </c>
      <c r="F16" s="1012">
        <f t="shared" si="0"/>
        <v>99.999397200000004</v>
      </c>
      <c r="G16" s="1013" t="s">
        <v>3982</v>
      </c>
      <c r="H16" s="978" t="s">
        <v>269</v>
      </c>
    </row>
    <row r="17" spans="1:9" s="1006" customFormat="1" ht="12.75" customHeight="1">
      <c r="A17" s="1010">
        <f t="shared" ref="A17:A30" si="1">A16+1</f>
        <v>3</v>
      </c>
      <c r="B17" s="971" t="s">
        <v>1562</v>
      </c>
      <c r="C17" s="1011">
        <v>3500</v>
      </c>
      <c r="D17" s="1011">
        <v>3481.2</v>
      </c>
      <c r="E17" s="1011">
        <v>3469.4497500000002</v>
      </c>
      <c r="F17" s="1012">
        <f t="shared" si="0"/>
        <v>99.6624655291279</v>
      </c>
      <c r="G17" s="1013" t="s">
        <v>3982</v>
      </c>
      <c r="H17" s="978" t="s">
        <v>269</v>
      </c>
    </row>
    <row r="18" spans="1:9" s="1006" customFormat="1" ht="12.75" customHeight="1">
      <c r="A18" s="1010">
        <f t="shared" si="1"/>
        <v>4</v>
      </c>
      <c r="B18" s="971" t="s">
        <v>1561</v>
      </c>
      <c r="C18" s="1011">
        <v>6000</v>
      </c>
      <c r="D18" s="1011">
        <v>7199</v>
      </c>
      <c r="E18" s="1011">
        <v>7199</v>
      </c>
      <c r="F18" s="1012">
        <f t="shared" si="0"/>
        <v>100</v>
      </c>
      <c r="G18" s="1013" t="s">
        <v>3982</v>
      </c>
      <c r="H18" s="978" t="s">
        <v>269</v>
      </c>
    </row>
    <row r="19" spans="1:9" s="1006" customFormat="1" ht="12.75" customHeight="1">
      <c r="A19" s="1010">
        <f t="shared" si="1"/>
        <v>5</v>
      </c>
      <c r="B19" s="971" t="s">
        <v>1566</v>
      </c>
      <c r="C19" s="1011">
        <v>500</v>
      </c>
      <c r="D19" s="1011">
        <v>777</v>
      </c>
      <c r="E19" s="1011">
        <v>777</v>
      </c>
      <c r="F19" s="1012">
        <f t="shared" si="0"/>
        <v>100</v>
      </c>
      <c r="G19" s="1013" t="s">
        <v>3982</v>
      </c>
      <c r="H19" s="978" t="s">
        <v>269</v>
      </c>
    </row>
    <row r="20" spans="1:9" s="1006" customFormat="1" ht="45" customHeight="1">
      <c r="A20" s="1010">
        <f t="shared" si="1"/>
        <v>6</v>
      </c>
      <c r="B20" s="971" t="s">
        <v>4063</v>
      </c>
      <c r="C20" s="1011">
        <v>0</v>
      </c>
      <c r="D20" s="1011">
        <v>52</v>
      </c>
      <c r="E20" s="1011">
        <v>47.236000000000004</v>
      </c>
      <c r="F20" s="1012">
        <f t="shared" si="0"/>
        <v>90.838461538461544</v>
      </c>
      <c r="G20" s="1013" t="s">
        <v>3982</v>
      </c>
      <c r="H20" s="978" t="s">
        <v>4064</v>
      </c>
    </row>
    <row r="21" spans="1:9" s="1014" customFormat="1" ht="12.75" customHeight="1">
      <c r="A21" s="1010">
        <f t="shared" si="1"/>
        <v>7</v>
      </c>
      <c r="B21" s="971" t="s">
        <v>1553</v>
      </c>
      <c r="C21" s="1011">
        <v>13460</v>
      </c>
      <c r="D21" s="1011">
        <v>13460</v>
      </c>
      <c r="E21" s="1011">
        <v>13460</v>
      </c>
      <c r="F21" s="1012">
        <f t="shared" si="0"/>
        <v>100</v>
      </c>
      <c r="G21" s="1013" t="s">
        <v>3982</v>
      </c>
      <c r="H21" s="978" t="s">
        <v>269</v>
      </c>
    </row>
    <row r="22" spans="1:9" s="1006" customFormat="1" ht="24.75" customHeight="1">
      <c r="A22" s="1010">
        <f t="shared" si="1"/>
        <v>8</v>
      </c>
      <c r="B22" s="971" t="s">
        <v>1559</v>
      </c>
      <c r="C22" s="1011">
        <v>5100</v>
      </c>
      <c r="D22" s="1011">
        <v>5100</v>
      </c>
      <c r="E22" s="1011">
        <v>5100</v>
      </c>
      <c r="F22" s="1012">
        <f t="shared" si="0"/>
        <v>100</v>
      </c>
      <c r="G22" s="1013" t="s">
        <v>3982</v>
      </c>
      <c r="H22" s="980" t="s">
        <v>269</v>
      </c>
    </row>
    <row r="23" spans="1:9" s="1006" customFormat="1" ht="12.75" customHeight="1">
      <c r="A23" s="1010">
        <f t="shared" si="1"/>
        <v>9</v>
      </c>
      <c r="B23" s="971" t="s">
        <v>4065</v>
      </c>
      <c r="C23" s="1011">
        <v>50</v>
      </c>
      <c r="D23" s="1011">
        <v>50</v>
      </c>
      <c r="E23" s="1011">
        <v>49.999300000000005</v>
      </c>
      <c r="F23" s="1012">
        <f t="shared" si="0"/>
        <v>99.99860000000001</v>
      </c>
      <c r="G23" s="1013" t="s">
        <v>3982</v>
      </c>
      <c r="H23" s="980" t="s">
        <v>269</v>
      </c>
    </row>
    <row r="24" spans="1:9" s="1006" customFormat="1" ht="34.5" customHeight="1">
      <c r="A24" s="1010">
        <f t="shared" si="1"/>
        <v>10</v>
      </c>
      <c r="B24" s="971" t="s">
        <v>4066</v>
      </c>
      <c r="C24" s="1011">
        <v>10</v>
      </c>
      <c r="D24" s="1011">
        <v>3.6</v>
      </c>
      <c r="E24" s="1011">
        <v>0</v>
      </c>
      <c r="F24" s="1012">
        <f t="shared" si="0"/>
        <v>0</v>
      </c>
      <c r="G24" s="1013" t="s">
        <v>3982</v>
      </c>
      <c r="H24" s="978" t="s">
        <v>4067</v>
      </c>
    </row>
    <row r="25" spans="1:9" s="1006" customFormat="1" ht="24.75" customHeight="1">
      <c r="A25" s="1010">
        <f t="shared" si="1"/>
        <v>11</v>
      </c>
      <c r="B25" s="971" t="s">
        <v>1844</v>
      </c>
      <c r="C25" s="1011">
        <v>0</v>
      </c>
      <c r="D25" s="1011">
        <v>40</v>
      </c>
      <c r="E25" s="1011">
        <v>40</v>
      </c>
      <c r="F25" s="1012">
        <f t="shared" si="0"/>
        <v>100</v>
      </c>
      <c r="G25" s="1013" t="s">
        <v>3981</v>
      </c>
      <c r="H25" s="978" t="s">
        <v>269</v>
      </c>
    </row>
    <row r="26" spans="1:9" s="1006" customFormat="1" ht="12.75" customHeight="1">
      <c r="A26" s="1010">
        <f t="shared" si="1"/>
        <v>12</v>
      </c>
      <c r="B26" s="971" t="s">
        <v>4068</v>
      </c>
      <c r="C26" s="1011">
        <v>0</v>
      </c>
      <c r="D26" s="1011">
        <v>381.16</v>
      </c>
      <c r="E26" s="1011">
        <v>381.15</v>
      </c>
      <c r="F26" s="1012">
        <f t="shared" si="0"/>
        <v>99.997376429845716</v>
      </c>
      <c r="G26" s="1013" t="s">
        <v>3981</v>
      </c>
      <c r="H26" s="978" t="s">
        <v>269</v>
      </c>
    </row>
    <row r="27" spans="1:9" s="1006" customFormat="1" ht="34.5" customHeight="1">
      <c r="A27" s="1010">
        <f t="shared" si="1"/>
        <v>13</v>
      </c>
      <c r="B27" s="971" t="s">
        <v>4069</v>
      </c>
      <c r="C27" s="1011">
        <v>11</v>
      </c>
      <c r="D27" s="1011">
        <v>11</v>
      </c>
      <c r="E27" s="1011">
        <v>9.6319999999999997</v>
      </c>
      <c r="F27" s="1012">
        <f t="shared" si="0"/>
        <v>87.563636363636363</v>
      </c>
      <c r="G27" s="1013" t="s">
        <v>3988</v>
      </c>
      <c r="H27" s="978" t="s">
        <v>4070</v>
      </c>
    </row>
    <row r="28" spans="1:9" s="1006" customFormat="1" ht="24.75" customHeight="1">
      <c r="A28" s="1010">
        <f t="shared" si="1"/>
        <v>14</v>
      </c>
      <c r="B28" s="1015" t="s">
        <v>4071</v>
      </c>
      <c r="C28" s="1011">
        <v>0</v>
      </c>
      <c r="D28" s="1011">
        <v>30</v>
      </c>
      <c r="E28" s="1011">
        <v>30</v>
      </c>
      <c r="F28" s="1012">
        <f t="shared" si="0"/>
        <v>100</v>
      </c>
      <c r="G28" s="1013" t="s">
        <v>3982</v>
      </c>
      <c r="H28" s="978" t="s">
        <v>269</v>
      </c>
    </row>
    <row r="29" spans="1:9" s="1006" customFormat="1" ht="24.75" customHeight="1">
      <c r="A29" s="1010">
        <f t="shared" si="1"/>
        <v>15</v>
      </c>
      <c r="B29" s="981" t="s">
        <v>4072</v>
      </c>
      <c r="C29" s="1016">
        <v>0</v>
      </c>
      <c r="D29" s="1016">
        <v>20</v>
      </c>
      <c r="E29" s="1016">
        <v>20</v>
      </c>
      <c r="F29" s="1012">
        <f t="shared" si="0"/>
        <v>100</v>
      </c>
      <c r="G29" s="1013" t="s">
        <v>3982</v>
      </c>
      <c r="H29" s="978" t="s">
        <v>269</v>
      </c>
    </row>
    <row r="30" spans="1:9" s="1006" customFormat="1" ht="34.5" customHeight="1">
      <c r="A30" s="1010">
        <f t="shared" si="1"/>
        <v>16</v>
      </c>
      <c r="B30" s="982" t="s">
        <v>4073</v>
      </c>
      <c r="C30" s="1017">
        <v>0</v>
      </c>
      <c r="D30" s="1017">
        <v>96.8</v>
      </c>
      <c r="E30" s="1017">
        <v>96.8</v>
      </c>
      <c r="F30" s="1012">
        <f t="shared" si="0"/>
        <v>100</v>
      </c>
      <c r="G30" s="1013" t="s">
        <v>3981</v>
      </c>
      <c r="H30" s="978" t="s">
        <v>269</v>
      </c>
    </row>
    <row r="31" spans="1:9" s="1018" customFormat="1" ht="13.5" customHeight="1" thickBot="1">
      <c r="A31" s="1351" t="s">
        <v>415</v>
      </c>
      <c r="B31" s="1352"/>
      <c r="C31" s="1019">
        <f>SUM(C15:C30)</f>
        <v>34631</v>
      </c>
      <c r="D31" s="1019">
        <f>SUM(D15:D30)</f>
        <v>36659.26</v>
      </c>
      <c r="E31" s="1019">
        <f>SUM(E15:E30)</f>
        <v>36635.789910000007</v>
      </c>
      <c r="F31" s="1020">
        <f t="shared" si="0"/>
        <v>99.935977731138067</v>
      </c>
      <c r="G31" s="1021"/>
      <c r="H31" s="1022"/>
    </row>
    <row r="32" spans="1:9" s="931" customFormat="1" ht="18" customHeight="1" thickBot="1">
      <c r="A32" s="954" t="s">
        <v>3974</v>
      </c>
      <c r="B32" s="1023"/>
      <c r="C32" s="989"/>
      <c r="D32" s="989"/>
      <c r="E32" s="990"/>
      <c r="F32" s="958"/>
      <c r="G32" s="959"/>
      <c r="H32" s="1024"/>
      <c r="I32" s="1025"/>
    </row>
    <row r="33" spans="1:9" s="1006" customFormat="1" ht="24.75" customHeight="1">
      <c r="A33" s="993">
        <f>A30+1</f>
        <v>17</v>
      </c>
      <c r="B33" s="1026" t="s">
        <v>4074</v>
      </c>
      <c r="C33" s="1007">
        <v>27500</v>
      </c>
      <c r="D33" s="1007">
        <v>26242.133000000002</v>
      </c>
      <c r="E33" s="1007">
        <v>26242.13</v>
      </c>
      <c r="F33" s="1008">
        <f t="shared" ref="F33:F49" si="2">E33/D33*100</f>
        <v>99.999988568002451</v>
      </c>
      <c r="G33" s="1027" t="s">
        <v>3982</v>
      </c>
      <c r="H33" s="1009" t="s">
        <v>269</v>
      </c>
    </row>
    <row r="34" spans="1:9" s="1006" customFormat="1" ht="24" customHeight="1">
      <c r="A34" s="1010">
        <f t="shared" ref="A34:A48" si="3">A33+1</f>
        <v>18</v>
      </c>
      <c r="B34" s="982" t="s">
        <v>4075</v>
      </c>
      <c r="C34" s="1007">
        <v>19000</v>
      </c>
      <c r="D34" s="1007">
        <v>17146.839</v>
      </c>
      <c r="E34" s="1007">
        <v>17146.84</v>
      </c>
      <c r="F34" s="1008">
        <f t="shared" si="2"/>
        <v>100.00000583197873</v>
      </c>
      <c r="G34" s="1027" t="s">
        <v>3982</v>
      </c>
      <c r="H34" s="1009" t="s">
        <v>269</v>
      </c>
    </row>
    <row r="35" spans="1:9" s="1006" customFormat="1" ht="24" customHeight="1">
      <c r="A35" s="1010">
        <f t="shared" si="3"/>
        <v>19</v>
      </c>
      <c r="B35" s="982" t="s">
        <v>4076</v>
      </c>
      <c r="C35" s="1007">
        <v>42300</v>
      </c>
      <c r="D35" s="1007">
        <v>40700</v>
      </c>
      <c r="E35" s="1007">
        <v>40700</v>
      </c>
      <c r="F35" s="1008">
        <f t="shared" si="2"/>
        <v>100</v>
      </c>
      <c r="G35" s="1027" t="s">
        <v>3982</v>
      </c>
      <c r="H35" s="1009" t="s">
        <v>269</v>
      </c>
    </row>
    <row r="36" spans="1:9" s="1006" customFormat="1" ht="24" customHeight="1">
      <c r="A36" s="1010">
        <f t="shared" si="3"/>
        <v>20</v>
      </c>
      <c r="B36" s="982" t="s">
        <v>4077</v>
      </c>
      <c r="C36" s="1007">
        <v>25400</v>
      </c>
      <c r="D36" s="1007">
        <v>22996</v>
      </c>
      <c r="E36" s="1007">
        <v>22996</v>
      </c>
      <c r="F36" s="1008">
        <f t="shared" si="2"/>
        <v>100</v>
      </c>
      <c r="G36" s="1027" t="s">
        <v>3982</v>
      </c>
      <c r="H36" s="1009" t="s">
        <v>269</v>
      </c>
    </row>
    <row r="37" spans="1:9" s="1006" customFormat="1" ht="24" customHeight="1">
      <c r="A37" s="1010">
        <f t="shared" si="3"/>
        <v>21</v>
      </c>
      <c r="B37" s="982" t="s">
        <v>4078</v>
      </c>
      <c r="C37" s="1007">
        <v>21000</v>
      </c>
      <c r="D37" s="1007">
        <v>20309.638999999999</v>
      </c>
      <c r="E37" s="1007">
        <v>20309.638999999999</v>
      </c>
      <c r="F37" s="1008">
        <f t="shared" si="2"/>
        <v>100</v>
      </c>
      <c r="G37" s="1027" t="s">
        <v>3982</v>
      </c>
      <c r="H37" s="1009" t="s">
        <v>269</v>
      </c>
    </row>
    <row r="38" spans="1:9" s="1006" customFormat="1" ht="24" customHeight="1">
      <c r="A38" s="1010">
        <f t="shared" si="3"/>
        <v>22</v>
      </c>
      <c r="B38" s="982" t="s">
        <v>4079</v>
      </c>
      <c r="C38" s="1007">
        <v>15800</v>
      </c>
      <c r="D38" s="1007">
        <v>14065.289000000001</v>
      </c>
      <c r="E38" s="1007">
        <v>14065.29</v>
      </c>
      <c r="F38" s="1008">
        <f t="shared" si="2"/>
        <v>100.00000710970104</v>
      </c>
      <c r="G38" s="1027" t="s">
        <v>3982</v>
      </c>
      <c r="H38" s="978" t="s">
        <v>269</v>
      </c>
    </row>
    <row r="39" spans="1:9" s="1006" customFormat="1" ht="24" customHeight="1">
      <c r="A39" s="1010">
        <f t="shared" si="3"/>
        <v>23</v>
      </c>
      <c r="B39" s="982" t="s">
        <v>4080</v>
      </c>
      <c r="C39" s="1007">
        <v>24700</v>
      </c>
      <c r="D39" s="1007">
        <v>21092</v>
      </c>
      <c r="E39" s="1007">
        <v>21092</v>
      </c>
      <c r="F39" s="1008">
        <f t="shared" si="2"/>
        <v>100</v>
      </c>
      <c r="G39" s="1027" t="s">
        <v>3982</v>
      </c>
      <c r="H39" s="1009" t="s">
        <v>269</v>
      </c>
    </row>
    <row r="40" spans="1:9" s="1006" customFormat="1" ht="24" customHeight="1">
      <c r="A40" s="1010">
        <f t="shared" si="3"/>
        <v>24</v>
      </c>
      <c r="B40" s="971" t="s">
        <v>4081</v>
      </c>
      <c r="C40" s="1007">
        <v>0</v>
      </c>
      <c r="D40" s="1007">
        <v>13942.72</v>
      </c>
      <c r="E40" s="1007">
        <v>13942.71</v>
      </c>
      <c r="F40" s="1008">
        <f t="shared" si="2"/>
        <v>99.999928277983059</v>
      </c>
      <c r="G40" s="1027" t="s">
        <v>3982</v>
      </c>
      <c r="H40" s="1009" t="s">
        <v>269</v>
      </c>
    </row>
    <row r="41" spans="1:9" s="1006" customFormat="1" ht="24" customHeight="1">
      <c r="A41" s="1010">
        <f t="shared" si="3"/>
        <v>25</v>
      </c>
      <c r="B41" s="971" t="s">
        <v>4082</v>
      </c>
      <c r="C41" s="1011">
        <v>460</v>
      </c>
      <c r="D41" s="1011">
        <v>460</v>
      </c>
      <c r="E41" s="1011">
        <v>460</v>
      </c>
      <c r="F41" s="1012">
        <f t="shared" si="2"/>
        <v>100</v>
      </c>
      <c r="G41" s="1013" t="s">
        <v>3982</v>
      </c>
      <c r="H41" s="1009" t="s">
        <v>269</v>
      </c>
    </row>
    <row r="42" spans="1:9" s="1006" customFormat="1" ht="34.5" customHeight="1">
      <c r="A42" s="1010">
        <f t="shared" si="3"/>
        <v>26</v>
      </c>
      <c r="B42" s="971" t="s">
        <v>4083</v>
      </c>
      <c r="C42" s="1011">
        <v>6000</v>
      </c>
      <c r="D42" s="1011">
        <v>6000</v>
      </c>
      <c r="E42" s="1011">
        <v>6000</v>
      </c>
      <c r="F42" s="1012">
        <f t="shared" si="2"/>
        <v>100</v>
      </c>
      <c r="G42" s="1013" t="s">
        <v>3982</v>
      </c>
      <c r="H42" s="978" t="s">
        <v>269</v>
      </c>
    </row>
    <row r="43" spans="1:9" s="1006" customFormat="1" ht="34.5" customHeight="1">
      <c r="A43" s="1010">
        <f t="shared" si="3"/>
        <v>27</v>
      </c>
      <c r="B43" s="971" t="s">
        <v>4084</v>
      </c>
      <c r="C43" s="1011">
        <v>300</v>
      </c>
      <c r="D43" s="1011">
        <v>300</v>
      </c>
      <c r="E43" s="1011">
        <v>300</v>
      </c>
      <c r="F43" s="1012">
        <f t="shared" si="2"/>
        <v>100</v>
      </c>
      <c r="G43" s="1013" t="s">
        <v>3982</v>
      </c>
      <c r="H43" s="1009" t="s">
        <v>269</v>
      </c>
    </row>
    <row r="44" spans="1:9" s="1006" customFormat="1" ht="24" customHeight="1">
      <c r="A44" s="1010">
        <f t="shared" si="3"/>
        <v>28</v>
      </c>
      <c r="B44" s="971" t="s">
        <v>4085</v>
      </c>
      <c r="C44" s="1011">
        <v>535</v>
      </c>
      <c r="D44" s="1011">
        <v>270</v>
      </c>
      <c r="E44" s="1011">
        <v>270</v>
      </c>
      <c r="F44" s="1012">
        <f t="shared" si="2"/>
        <v>100</v>
      </c>
      <c r="G44" s="1013" t="s">
        <v>3982</v>
      </c>
      <c r="H44" s="1009" t="s">
        <v>269</v>
      </c>
    </row>
    <row r="45" spans="1:9" s="1006" customFormat="1" ht="24" customHeight="1">
      <c r="A45" s="1010">
        <f t="shared" si="3"/>
        <v>29</v>
      </c>
      <c r="B45" s="971" t="s">
        <v>4086</v>
      </c>
      <c r="C45" s="1011">
        <v>940</v>
      </c>
      <c r="D45" s="1011">
        <v>940</v>
      </c>
      <c r="E45" s="1011">
        <v>940</v>
      </c>
      <c r="F45" s="1012">
        <f t="shared" si="2"/>
        <v>100</v>
      </c>
      <c r="G45" s="1013" t="s">
        <v>3982</v>
      </c>
      <c r="H45" s="1009" t="s">
        <v>269</v>
      </c>
    </row>
    <row r="46" spans="1:9" s="1006" customFormat="1" ht="45" customHeight="1">
      <c r="A46" s="1010">
        <f t="shared" si="3"/>
        <v>30</v>
      </c>
      <c r="B46" s="982" t="s">
        <v>4658</v>
      </c>
      <c r="C46" s="1011">
        <v>0</v>
      </c>
      <c r="D46" s="1011">
        <v>264</v>
      </c>
      <c r="E46" s="1011">
        <v>264</v>
      </c>
      <c r="F46" s="1012">
        <f t="shared" si="2"/>
        <v>100</v>
      </c>
      <c r="G46" s="1013" t="s">
        <v>3982</v>
      </c>
      <c r="H46" s="978" t="s">
        <v>269</v>
      </c>
      <c r="I46" s="1028"/>
    </row>
    <row r="47" spans="1:9" s="1006" customFormat="1" ht="42">
      <c r="A47" s="1010">
        <f t="shared" si="3"/>
        <v>31</v>
      </c>
      <c r="B47" s="982" t="s">
        <v>4087</v>
      </c>
      <c r="C47" s="1011">
        <v>0</v>
      </c>
      <c r="D47" s="1011">
        <v>2100</v>
      </c>
      <c r="E47" s="1011">
        <v>2100</v>
      </c>
      <c r="F47" s="1012">
        <f t="shared" si="2"/>
        <v>100</v>
      </c>
      <c r="G47" s="1013" t="s">
        <v>3982</v>
      </c>
      <c r="H47" s="1009" t="s">
        <v>269</v>
      </c>
      <c r="I47" s="1028"/>
    </row>
    <row r="48" spans="1:9" s="1006" customFormat="1" ht="24" customHeight="1">
      <c r="A48" s="1010">
        <f t="shared" si="3"/>
        <v>32</v>
      </c>
      <c r="B48" s="982" t="s">
        <v>4088</v>
      </c>
      <c r="C48" s="1011">
        <v>0</v>
      </c>
      <c r="D48" s="1011">
        <v>212</v>
      </c>
      <c r="E48" s="1011">
        <v>212</v>
      </c>
      <c r="F48" s="1012">
        <f t="shared" si="2"/>
        <v>100</v>
      </c>
      <c r="G48" s="1013" t="s">
        <v>3982</v>
      </c>
      <c r="H48" s="1009" t="s">
        <v>269</v>
      </c>
      <c r="I48" s="1028"/>
    </row>
    <row r="49" spans="1:8" s="926" customFormat="1" ht="13.5" customHeight="1" thickBot="1">
      <c r="A49" s="1351" t="s">
        <v>415</v>
      </c>
      <c r="B49" s="1352"/>
      <c r="C49" s="1019">
        <f>SUM(C33:C48)</f>
        <v>183935</v>
      </c>
      <c r="D49" s="1019">
        <f>SUM(D33:D48)</f>
        <v>187040.62</v>
      </c>
      <c r="E49" s="1019">
        <f>SUM(E33:E48)</f>
        <v>187040.609</v>
      </c>
      <c r="F49" s="1020">
        <f t="shared" si="2"/>
        <v>99.999994118924533</v>
      </c>
      <c r="G49" s="1029"/>
      <c r="H49" s="1009" t="s">
        <v>269</v>
      </c>
    </row>
    <row r="50" spans="1:8" ht="18" customHeight="1" thickBot="1">
      <c r="A50" s="954" t="s">
        <v>4001</v>
      </c>
      <c r="B50" s="988"/>
      <c r="C50" s="989"/>
      <c r="D50" s="989"/>
      <c r="E50" s="990"/>
      <c r="F50" s="958"/>
      <c r="G50" s="991"/>
      <c r="H50" s="992"/>
    </row>
    <row r="51" spans="1:8" s="926" customFormat="1" ht="132" customHeight="1">
      <c r="A51" s="993">
        <f>A48+1</f>
        <v>33</v>
      </c>
      <c r="B51" s="963" t="s">
        <v>4089</v>
      </c>
      <c r="C51" s="1007">
        <v>0</v>
      </c>
      <c r="D51" s="1007">
        <v>6121.55</v>
      </c>
      <c r="E51" s="1007">
        <v>2122.8240000000001</v>
      </c>
      <c r="F51" s="1008">
        <f t="shared" ref="F51:F62" si="4">E51/D51*100</f>
        <v>34.677883869281473</v>
      </c>
      <c r="G51" s="1027" t="s">
        <v>3988</v>
      </c>
      <c r="H51" s="967" t="s">
        <v>4090</v>
      </c>
    </row>
    <row r="52" spans="1:8" s="926" customFormat="1" ht="147">
      <c r="A52" s="1010">
        <f t="shared" ref="A52:A61" si="5">A51+1</f>
        <v>34</v>
      </c>
      <c r="B52" s="971" t="s">
        <v>441</v>
      </c>
      <c r="C52" s="1011">
        <v>0</v>
      </c>
      <c r="D52" s="1011">
        <v>22742.95</v>
      </c>
      <c r="E52" s="1011">
        <v>1003.8651</v>
      </c>
      <c r="F52" s="1012">
        <f t="shared" si="4"/>
        <v>4.4139616892267712</v>
      </c>
      <c r="G52" s="1013" t="s">
        <v>3988</v>
      </c>
      <c r="H52" s="978" t="s">
        <v>4091</v>
      </c>
    </row>
    <row r="53" spans="1:8" s="926" customFormat="1" ht="45" customHeight="1">
      <c r="A53" s="1010">
        <f t="shared" si="5"/>
        <v>35</v>
      </c>
      <c r="B53" s="971" t="s">
        <v>443</v>
      </c>
      <c r="C53" s="1011">
        <v>5500</v>
      </c>
      <c r="D53" s="1011">
        <v>9315.5400000000009</v>
      </c>
      <c r="E53" s="1011">
        <v>8876.0559999999987</v>
      </c>
      <c r="F53" s="1012">
        <f t="shared" si="4"/>
        <v>95.282248801465059</v>
      </c>
      <c r="G53" s="1030" t="s">
        <v>3981</v>
      </c>
      <c r="H53" s="978" t="s">
        <v>4092</v>
      </c>
    </row>
    <row r="54" spans="1:8" s="926" customFormat="1" ht="34.5" customHeight="1">
      <c r="A54" s="1010">
        <f t="shared" si="5"/>
        <v>36</v>
      </c>
      <c r="B54" s="971" t="s">
        <v>450</v>
      </c>
      <c r="C54" s="1011">
        <v>0</v>
      </c>
      <c r="D54" s="1011">
        <v>2500</v>
      </c>
      <c r="E54" s="1011">
        <v>2500</v>
      </c>
      <c r="F54" s="1012">
        <f t="shared" si="4"/>
        <v>100</v>
      </c>
      <c r="G54" s="1030" t="s">
        <v>3981</v>
      </c>
      <c r="H54" s="978" t="s">
        <v>432</v>
      </c>
    </row>
    <row r="55" spans="1:8" s="926" customFormat="1" ht="24" customHeight="1">
      <c r="A55" s="1010">
        <f t="shared" si="5"/>
        <v>37</v>
      </c>
      <c r="B55" s="971" t="s">
        <v>451</v>
      </c>
      <c r="C55" s="1011">
        <v>0</v>
      </c>
      <c r="D55" s="1011">
        <v>424.24</v>
      </c>
      <c r="E55" s="1011">
        <v>424.23599999999999</v>
      </c>
      <c r="F55" s="1012">
        <f t="shared" si="4"/>
        <v>99.99905713746935</v>
      </c>
      <c r="G55" s="1030" t="s">
        <v>3981</v>
      </c>
      <c r="H55" s="978" t="s">
        <v>432</v>
      </c>
    </row>
    <row r="56" spans="1:8" s="926" customFormat="1" ht="24" customHeight="1">
      <c r="A56" s="1010">
        <f t="shared" si="5"/>
        <v>38</v>
      </c>
      <c r="B56" s="971" t="s">
        <v>449</v>
      </c>
      <c r="C56" s="1011">
        <v>0</v>
      </c>
      <c r="D56" s="1011">
        <v>182</v>
      </c>
      <c r="E56" s="1011">
        <v>182</v>
      </c>
      <c r="F56" s="1012">
        <f t="shared" si="4"/>
        <v>100</v>
      </c>
      <c r="G56" s="1030" t="s">
        <v>3981</v>
      </c>
      <c r="H56" s="978" t="s">
        <v>432</v>
      </c>
    </row>
    <row r="57" spans="1:8" s="926" customFormat="1" ht="34.5" customHeight="1">
      <c r="A57" s="1010">
        <f t="shared" si="5"/>
        <v>39</v>
      </c>
      <c r="B57" s="971" t="s">
        <v>444</v>
      </c>
      <c r="C57" s="1011">
        <v>0</v>
      </c>
      <c r="D57" s="1011">
        <v>23</v>
      </c>
      <c r="E57" s="1011">
        <v>23</v>
      </c>
      <c r="F57" s="1012">
        <f t="shared" si="4"/>
        <v>100</v>
      </c>
      <c r="G57" s="1030" t="s">
        <v>3981</v>
      </c>
      <c r="H57" s="978" t="s">
        <v>432</v>
      </c>
    </row>
    <row r="58" spans="1:8" s="926" customFormat="1" ht="34.5" customHeight="1">
      <c r="A58" s="1010">
        <f t="shared" si="5"/>
        <v>40</v>
      </c>
      <c r="B58" s="982" t="s">
        <v>445</v>
      </c>
      <c r="C58" s="1011">
        <v>0</v>
      </c>
      <c r="D58" s="1011">
        <v>45</v>
      </c>
      <c r="E58" s="1011">
        <v>45</v>
      </c>
      <c r="F58" s="1012">
        <f t="shared" si="4"/>
        <v>100</v>
      </c>
      <c r="G58" s="1030" t="s">
        <v>3981</v>
      </c>
      <c r="H58" s="978" t="s">
        <v>432</v>
      </c>
    </row>
    <row r="59" spans="1:8" s="926" customFormat="1" ht="34.5" customHeight="1">
      <c r="A59" s="1010">
        <f t="shared" si="5"/>
        <v>41</v>
      </c>
      <c r="B59" s="982" t="s">
        <v>446</v>
      </c>
      <c r="C59" s="1011">
        <v>0</v>
      </c>
      <c r="D59" s="1011">
        <v>30</v>
      </c>
      <c r="E59" s="1011">
        <v>30</v>
      </c>
      <c r="F59" s="1012">
        <f t="shared" si="4"/>
        <v>100</v>
      </c>
      <c r="G59" s="1030" t="s">
        <v>3981</v>
      </c>
      <c r="H59" s="978" t="s">
        <v>432</v>
      </c>
    </row>
    <row r="60" spans="1:8" s="926" customFormat="1" ht="45" customHeight="1">
      <c r="A60" s="1010">
        <f t="shared" si="5"/>
        <v>42</v>
      </c>
      <c r="B60" s="982" t="s">
        <v>447</v>
      </c>
      <c r="C60" s="1011">
        <v>0</v>
      </c>
      <c r="D60" s="1011">
        <v>150</v>
      </c>
      <c r="E60" s="1011">
        <v>150</v>
      </c>
      <c r="F60" s="1012">
        <f t="shared" si="4"/>
        <v>100</v>
      </c>
      <c r="G60" s="1030" t="s">
        <v>3981</v>
      </c>
      <c r="H60" s="978" t="s">
        <v>432</v>
      </c>
    </row>
    <row r="61" spans="1:8" s="926" customFormat="1" ht="34.5" customHeight="1">
      <c r="A61" s="1010">
        <f t="shared" si="5"/>
        <v>43</v>
      </c>
      <c r="B61" s="971" t="s">
        <v>4093</v>
      </c>
      <c r="C61" s="1011">
        <v>0</v>
      </c>
      <c r="D61" s="1011">
        <v>400</v>
      </c>
      <c r="E61" s="1011">
        <v>400</v>
      </c>
      <c r="F61" s="1012">
        <f t="shared" si="4"/>
        <v>100</v>
      </c>
      <c r="G61" s="1030" t="s">
        <v>3981</v>
      </c>
      <c r="H61" s="978" t="s">
        <v>432</v>
      </c>
    </row>
    <row r="62" spans="1:8" s="926" customFormat="1" ht="13.5" customHeight="1" thickBot="1">
      <c r="A62" s="1351" t="s">
        <v>415</v>
      </c>
      <c r="B62" s="1352"/>
      <c r="C62" s="1019">
        <f>SUM(C51:C61)</f>
        <v>5500</v>
      </c>
      <c r="D62" s="1031">
        <f>SUM(D51:D61)</f>
        <v>41934.28</v>
      </c>
      <c r="E62" s="1031">
        <f>SUM(E51:E61)</f>
        <v>15756.981099999999</v>
      </c>
      <c r="F62" s="1032">
        <f t="shared" si="4"/>
        <v>37.57541824969929</v>
      </c>
      <c r="G62" s="1021"/>
      <c r="H62" s="1022"/>
    </row>
    <row r="63" spans="1:8" ht="18" customHeight="1" thickBot="1">
      <c r="A63" s="954" t="s">
        <v>3976</v>
      </c>
      <c r="B63" s="955"/>
      <c r="C63" s="956"/>
      <c r="D63" s="956"/>
      <c r="E63" s="957"/>
      <c r="F63" s="958"/>
      <c r="G63" s="959"/>
      <c r="H63" s="992"/>
    </row>
    <row r="64" spans="1:8" s="926" customFormat="1" ht="111" customHeight="1">
      <c r="A64" s="993">
        <f>A61+1</f>
        <v>44</v>
      </c>
      <c r="B64" s="963" t="s">
        <v>905</v>
      </c>
      <c r="C64" s="1007">
        <v>19496</v>
      </c>
      <c r="D64" s="1007">
        <v>6800.61</v>
      </c>
      <c r="E64" s="1007">
        <v>1616.5101999999997</v>
      </c>
      <c r="F64" s="1008">
        <f>E64/D64*100</f>
        <v>23.770076507842674</v>
      </c>
      <c r="G64" s="966" t="s">
        <v>3988</v>
      </c>
      <c r="H64" s="1033" t="s">
        <v>4094</v>
      </c>
    </row>
    <row r="65" spans="1:8" s="926" customFormat="1" ht="88.5" customHeight="1">
      <c r="A65" s="1010">
        <f t="shared" ref="A65:A66" si="6">A64+1</f>
        <v>45</v>
      </c>
      <c r="B65" s="971" t="s">
        <v>4095</v>
      </c>
      <c r="C65" s="1011">
        <v>0</v>
      </c>
      <c r="D65" s="1011">
        <v>53.76</v>
      </c>
      <c r="E65" s="1011">
        <v>0</v>
      </c>
      <c r="F65" s="1012">
        <f>E65/D65*100</f>
        <v>0</v>
      </c>
      <c r="G65" s="966" t="s">
        <v>4096</v>
      </c>
      <c r="H65" s="1033" t="s">
        <v>4097</v>
      </c>
    </row>
    <row r="66" spans="1:8" s="926" customFormat="1" ht="100.5" customHeight="1">
      <c r="A66" s="1010">
        <f t="shared" si="6"/>
        <v>46</v>
      </c>
      <c r="B66" s="971" t="s">
        <v>906</v>
      </c>
      <c r="C66" s="1011">
        <v>5000</v>
      </c>
      <c r="D66" s="1011">
        <v>5332.23</v>
      </c>
      <c r="E66" s="1011">
        <v>149.87799999999999</v>
      </c>
      <c r="F66" s="1012">
        <f>E66/D66*100</f>
        <v>2.810793983005234</v>
      </c>
      <c r="G66" s="966" t="s">
        <v>3988</v>
      </c>
      <c r="H66" s="1033" t="s">
        <v>4098</v>
      </c>
    </row>
    <row r="67" spans="1:8" s="926" customFormat="1" ht="13.5" customHeight="1" thickBot="1">
      <c r="A67" s="1351" t="s">
        <v>415</v>
      </c>
      <c r="B67" s="1352"/>
      <c r="C67" s="1019">
        <f>SUM(C64:C66)</f>
        <v>24496</v>
      </c>
      <c r="D67" s="1019">
        <f>SUM(D64:D66)</f>
        <v>12186.599999999999</v>
      </c>
      <c r="E67" s="1019">
        <f>SUM(E64:E66)</f>
        <v>1766.3881999999996</v>
      </c>
      <c r="F67" s="1032">
        <f>E67/D67*100</f>
        <v>14.494512004989085</v>
      </c>
      <c r="G67" s="1021"/>
      <c r="H67" s="1022"/>
    </row>
    <row r="68" spans="1:8" s="946" customFormat="1">
      <c r="A68" s="998"/>
      <c r="B68" s="999"/>
      <c r="C68" s="998"/>
      <c r="D68" s="998"/>
      <c r="E68" s="998"/>
      <c r="F68" s="1000"/>
      <c r="G68" s="1001"/>
      <c r="H68" s="1002"/>
    </row>
  </sheetData>
  <customSheetViews>
    <customSheetView guid="{53E72506-0B1D-4F4A-A157-6DE69D2E678D}" showPageBreaks="1" fitToPage="1" printArea="1" view="pageBreakPreview">
      <selection activeCell="P11" sqref="P11"/>
      <pageMargins left="0.31496062992125984" right="0.31496062992125984" top="0.51181102362204722" bottom="0.43307086614173229" header="0.31496062992125984" footer="0.23622047244094491"/>
      <printOptions horizontalCentered="1"/>
      <pageSetup paperSize="9" scale="98" firstPageNumber="237" fitToHeight="0" orientation="landscape" useFirstPageNumber="1" r:id="rId1"/>
      <headerFooter alignWithMargins="0">
        <oddHeader>&amp;L&amp;"Tahoma,Kurzíva"&amp;9Závěrečný účet za rok 2014&amp;R&amp;"Tahoma,Kurzíva"&amp;9Tabulka č. 10</oddHeader>
        <oddFooter>&amp;C&amp;"Tahoma,Obyčejné"&amp;P</oddFooter>
      </headerFooter>
    </customSheetView>
  </customSheetViews>
  <mergeCells count="11">
    <mergeCell ref="A8:B8"/>
    <mergeCell ref="A1:H1"/>
    <mergeCell ref="A4:B4"/>
    <mergeCell ref="A5:B5"/>
    <mergeCell ref="A6:B6"/>
    <mergeCell ref="A7:B7"/>
    <mergeCell ref="A9:B9"/>
    <mergeCell ref="A31:B31"/>
    <mergeCell ref="A49:B49"/>
    <mergeCell ref="A62:B62"/>
    <mergeCell ref="A67:B67"/>
  </mergeCells>
  <printOptions horizontalCentered="1"/>
  <pageMargins left="0.31496062992125984" right="0.31496062992125984" top="0.51181102362204722" bottom="0.43307086614173229" header="0.31496062992125984" footer="0.23622047244094491"/>
  <pageSetup paperSize="9" scale="98" firstPageNumber="237" fitToHeight="0" orientation="landscape" useFirstPageNumber="1" r:id="rId2"/>
  <headerFooter alignWithMargins="0">
    <oddHeader>&amp;L&amp;"Tahoma,Kurzíva"&amp;9Závěrečný účet za rok 2014&amp;R&amp;"Tahoma,Kurzíva"&amp;9Tabulka č. 10</oddHeader>
    <oddFooter>&amp;C&amp;"Tahoma,Obyčejné"&amp;P</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37"/>
  <sheetViews>
    <sheetView view="pageBreakPreview" zoomScaleNormal="100" zoomScaleSheetLayoutView="100" workbookViewId="0">
      <selection activeCell="P11" sqref="P11"/>
    </sheetView>
  </sheetViews>
  <sheetFormatPr defaultRowHeight="10.5"/>
  <cols>
    <col min="1" max="1" width="6.42578125" style="925" customWidth="1"/>
    <col min="2" max="2" width="42.7109375" style="926" customWidth="1"/>
    <col min="3" max="4" width="13.140625" style="927" customWidth="1"/>
    <col min="5" max="5" width="12.140625" style="925" customWidth="1"/>
    <col min="6" max="6" width="8" style="928" customWidth="1"/>
    <col min="7" max="7" width="8.7109375" style="929" customWidth="1"/>
    <col min="8" max="8" width="42.7109375" style="930" customWidth="1"/>
    <col min="9" max="9" width="55.85546875" style="925" customWidth="1"/>
    <col min="10" max="16384" width="9.140625" style="925"/>
  </cols>
  <sheetData>
    <row r="1" spans="1:9" s="924" customFormat="1" ht="18" customHeight="1">
      <c r="A1" s="1223" t="s">
        <v>4099</v>
      </c>
      <c r="B1" s="1223"/>
      <c r="C1" s="1223"/>
      <c r="D1" s="1223"/>
      <c r="E1" s="1223"/>
      <c r="F1" s="1223"/>
      <c r="G1" s="1223"/>
      <c r="H1" s="1223"/>
    </row>
    <row r="2" spans="1:9" ht="12" customHeight="1"/>
    <row r="3" spans="1:9" ht="12" customHeight="1" thickBot="1">
      <c r="A3" s="931"/>
      <c r="F3" s="932" t="s">
        <v>3968</v>
      </c>
    </row>
    <row r="4" spans="1:9" ht="23.25" customHeight="1">
      <c r="A4" s="1345"/>
      <c r="B4" s="1346"/>
      <c r="C4" s="933" t="s">
        <v>3969</v>
      </c>
      <c r="D4" s="933" t="s">
        <v>3970</v>
      </c>
      <c r="E4" s="933" t="s">
        <v>3971</v>
      </c>
      <c r="F4" s="934" t="s">
        <v>3972</v>
      </c>
      <c r="G4" s="935"/>
      <c r="H4" s="936"/>
    </row>
    <row r="5" spans="1:9" ht="12.75" customHeight="1">
      <c r="A5" s="1347" t="s">
        <v>3973</v>
      </c>
      <c r="B5" s="1348"/>
      <c r="C5" s="937">
        <f>C36</f>
        <v>17670</v>
      </c>
      <c r="D5" s="937">
        <f>D36</f>
        <v>26282.680000000004</v>
      </c>
      <c r="E5" s="937">
        <f>E36</f>
        <v>21509.244320000002</v>
      </c>
      <c r="F5" s="938">
        <f>E5/D5*100</f>
        <v>81.83809383213584</v>
      </c>
      <c r="G5" s="939"/>
      <c r="H5" s="940"/>
    </row>
    <row r="6" spans="1:9" s="931" customFormat="1" ht="13.5" customHeight="1" thickBot="1">
      <c r="A6" s="1349" t="s">
        <v>415</v>
      </c>
      <c r="B6" s="1350"/>
      <c r="C6" s="942">
        <f>SUM(C5:C5)</f>
        <v>17670</v>
      </c>
      <c r="D6" s="942">
        <f>SUM(D5:D5)</f>
        <v>26282.680000000004</v>
      </c>
      <c r="E6" s="942">
        <f>SUM(E5:E5)</f>
        <v>21509.244320000002</v>
      </c>
      <c r="F6" s="943">
        <f>E6/D6*100</f>
        <v>81.83809383213584</v>
      </c>
      <c r="G6" s="939"/>
      <c r="H6" s="940"/>
    </row>
    <row r="7" spans="1:9" s="944" customFormat="1" ht="10.5" customHeight="1">
      <c r="B7" s="945"/>
      <c r="C7" s="946"/>
      <c r="D7" s="946"/>
      <c r="E7" s="946"/>
      <c r="F7" s="947"/>
      <c r="G7" s="948"/>
      <c r="H7" s="949"/>
    </row>
    <row r="8" spans="1:9" s="944" customFormat="1" ht="10.5" customHeight="1">
      <c r="B8" s="945"/>
      <c r="C8" s="946"/>
      <c r="D8" s="946"/>
      <c r="E8" s="946"/>
      <c r="F8" s="947"/>
      <c r="G8" s="948"/>
      <c r="H8" s="949"/>
    </row>
    <row r="9" spans="1:9" s="944" customFormat="1" ht="10.5" customHeight="1" thickBot="1">
      <c r="B9" s="945"/>
      <c r="C9" s="946"/>
      <c r="D9" s="946"/>
      <c r="E9" s="946"/>
      <c r="F9" s="947"/>
      <c r="G9" s="948"/>
      <c r="H9" s="932" t="s">
        <v>3968</v>
      </c>
    </row>
    <row r="10" spans="1:9" ht="28.5" customHeight="1" thickBot="1">
      <c r="A10" s="950" t="s">
        <v>3977</v>
      </c>
      <c r="B10" s="951" t="s">
        <v>405</v>
      </c>
      <c r="C10" s="952" t="s">
        <v>3969</v>
      </c>
      <c r="D10" s="952" t="s">
        <v>3970</v>
      </c>
      <c r="E10" s="952" t="s">
        <v>3971</v>
      </c>
      <c r="F10" s="952" t="s">
        <v>3972</v>
      </c>
      <c r="G10" s="952" t="s">
        <v>3978</v>
      </c>
      <c r="H10" s="953" t="s">
        <v>3979</v>
      </c>
    </row>
    <row r="11" spans="1:9" ht="15" customHeight="1" thickBot="1">
      <c r="A11" s="954" t="s">
        <v>3980</v>
      </c>
      <c r="B11" s="955"/>
      <c r="C11" s="956"/>
      <c r="D11" s="956"/>
      <c r="E11" s="957"/>
      <c r="F11" s="958"/>
      <c r="G11" s="959"/>
      <c r="H11" s="960"/>
    </row>
    <row r="12" spans="1:9" s="1006" customFormat="1" ht="73.5">
      <c r="A12" s="993">
        <v>1</v>
      </c>
      <c r="B12" s="963" t="s">
        <v>4100</v>
      </c>
      <c r="C12" s="1007">
        <v>600</v>
      </c>
      <c r="D12" s="1007">
        <v>565.63</v>
      </c>
      <c r="E12" s="1007">
        <v>366.7568</v>
      </c>
      <c r="F12" s="1008">
        <f t="shared" ref="F12:F36" si="0">E12/D12*100</f>
        <v>64.840408040591896</v>
      </c>
      <c r="G12" s="966" t="s">
        <v>3982</v>
      </c>
      <c r="H12" s="978" t="s">
        <v>4101</v>
      </c>
      <c r="I12" s="1034"/>
    </row>
    <row r="13" spans="1:9" s="1006" customFormat="1" ht="34.5" customHeight="1">
      <c r="A13" s="1010">
        <f>A12+1</f>
        <v>2</v>
      </c>
      <c r="B13" s="971" t="s">
        <v>4102</v>
      </c>
      <c r="C13" s="1011">
        <v>1000</v>
      </c>
      <c r="D13" s="1011">
        <v>2859.4</v>
      </c>
      <c r="E13" s="1011">
        <v>2766.8100099999997</v>
      </c>
      <c r="F13" s="1012">
        <f t="shared" si="0"/>
        <v>96.761908442330551</v>
      </c>
      <c r="G13" s="966" t="s">
        <v>3982</v>
      </c>
      <c r="H13" s="976" t="s">
        <v>4103</v>
      </c>
      <c r="I13" s="1035"/>
    </row>
    <row r="14" spans="1:9" s="1006" customFormat="1" ht="68.25" customHeight="1">
      <c r="A14" s="1010">
        <f t="shared" ref="A14:A35" si="1">A13+1</f>
        <v>3</v>
      </c>
      <c r="B14" s="971" t="s">
        <v>4104</v>
      </c>
      <c r="C14" s="1011">
        <v>9000</v>
      </c>
      <c r="D14" s="1011">
        <v>15707.56</v>
      </c>
      <c r="E14" s="1011">
        <v>12511.66475</v>
      </c>
      <c r="F14" s="1012">
        <f t="shared" si="0"/>
        <v>79.653776589107423</v>
      </c>
      <c r="G14" s="966" t="s">
        <v>3982</v>
      </c>
      <c r="H14" s="978" t="s">
        <v>4105</v>
      </c>
      <c r="I14" s="1034"/>
    </row>
    <row r="15" spans="1:9" s="1006" customFormat="1" ht="42">
      <c r="A15" s="1010">
        <f t="shared" si="1"/>
        <v>4</v>
      </c>
      <c r="B15" s="971" t="s">
        <v>4106</v>
      </c>
      <c r="C15" s="1011">
        <v>2000</v>
      </c>
      <c r="D15" s="1011">
        <v>1176.9000000000001</v>
      </c>
      <c r="E15" s="1011">
        <v>1148.895</v>
      </c>
      <c r="F15" s="1012">
        <f t="shared" si="0"/>
        <v>97.620443538108574</v>
      </c>
      <c r="G15" s="966" t="s">
        <v>3982</v>
      </c>
      <c r="H15" s="978" t="s">
        <v>4107</v>
      </c>
      <c r="I15" s="1036"/>
    </row>
    <row r="16" spans="1:9" s="1006" customFormat="1" ht="12.75" customHeight="1">
      <c r="A16" s="1010">
        <f t="shared" si="1"/>
        <v>5</v>
      </c>
      <c r="B16" s="971" t="s">
        <v>1965</v>
      </c>
      <c r="C16" s="1011">
        <v>1580</v>
      </c>
      <c r="D16" s="1011">
        <v>2005.06</v>
      </c>
      <c r="E16" s="1011">
        <v>2005.0199600000001</v>
      </c>
      <c r="F16" s="1012">
        <f t="shared" si="0"/>
        <v>99.998003052277738</v>
      </c>
      <c r="G16" s="966" t="s">
        <v>3982</v>
      </c>
      <c r="H16" s="978" t="s">
        <v>269</v>
      </c>
      <c r="I16" s="1036"/>
    </row>
    <row r="17" spans="1:9" s="1006" customFormat="1" ht="52.5">
      <c r="A17" s="1010">
        <f t="shared" si="1"/>
        <v>6</v>
      </c>
      <c r="B17" s="971" t="s">
        <v>2267</v>
      </c>
      <c r="C17" s="1011">
        <v>700</v>
      </c>
      <c r="D17" s="1011">
        <v>900</v>
      </c>
      <c r="E17" s="1011">
        <v>536.48451999999997</v>
      </c>
      <c r="F17" s="1012">
        <f t="shared" si="0"/>
        <v>59.609391111111108</v>
      </c>
      <c r="G17" s="966" t="s">
        <v>3982</v>
      </c>
      <c r="H17" s="978" t="s">
        <v>4108</v>
      </c>
      <c r="I17" s="1037"/>
    </row>
    <row r="18" spans="1:9" s="1006" customFormat="1" ht="105">
      <c r="A18" s="1010">
        <f t="shared" si="1"/>
        <v>7</v>
      </c>
      <c r="B18" s="971" t="s">
        <v>4109</v>
      </c>
      <c r="C18" s="1011">
        <v>2000</v>
      </c>
      <c r="D18" s="1011">
        <v>1565</v>
      </c>
      <c r="E18" s="1011">
        <v>710.48428000000001</v>
      </c>
      <c r="F18" s="1012">
        <f t="shared" si="0"/>
        <v>45.39835654952077</v>
      </c>
      <c r="G18" s="966" t="s">
        <v>3982</v>
      </c>
      <c r="H18" s="978" t="s">
        <v>4110</v>
      </c>
      <c r="I18" s="1034"/>
    </row>
    <row r="19" spans="1:9" s="1014" customFormat="1" ht="12.75" customHeight="1">
      <c r="A19" s="1010">
        <f t="shared" si="1"/>
        <v>8</v>
      </c>
      <c r="B19" s="971" t="s">
        <v>4111</v>
      </c>
      <c r="C19" s="1011">
        <v>790</v>
      </c>
      <c r="D19" s="1011">
        <v>850.81</v>
      </c>
      <c r="E19" s="1011">
        <v>850.81</v>
      </c>
      <c r="F19" s="1012">
        <f t="shared" si="0"/>
        <v>100</v>
      </c>
      <c r="G19" s="966" t="s">
        <v>3982</v>
      </c>
      <c r="H19" s="978" t="s">
        <v>269</v>
      </c>
      <c r="I19" s="1038"/>
    </row>
    <row r="20" spans="1:9" s="1006" customFormat="1" ht="84">
      <c r="A20" s="1010">
        <f t="shared" si="1"/>
        <v>9</v>
      </c>
      <c r="B20" s="971" t="s">
        <v>4112</v>
      </c>
      <c r="C20" s="1011">
        <v>0</v>
      </c>
      <c r="D20" s="1011">
        <v>30</v>
      </c>
      <c r="E20" s="1011">
        <v>0</v>
      </c>
      <c r="F20" s="1012">
        <f t="shared" si="0"/>
        <v>0</v>
      </c>
      <c r="G20" s="966" t="s">
        <v>3982</v>
      </c>
      <c r="H20" s="978" t="s">
        <v>4113</v>
      </c>
      <c r="I20" s="1036"/>
    </row>
    <row r="21" spans="1:9" s="1006" customFormat="1" ht="34.5" customHeight="1">
      <c r="A21" s="1010">
        <f t="shared" si="1"/>
        <v>10</v>
      </c>
      <c r="B21" s="982" t="s">
        <v>4114</v>
      </c>
      <c r="C21" s="1011">
        <v>0</v>
      </c>
      <c r="D21" s="1011">
        <v>10</v>
      </c>
      <c r="E21" s="1011">
        <v>10</v>
      </c>
      <c r="F21" s="1012">
        <f t="shared" si="0"/>
        <v>100</v>
      </c>
      <c r="G21" s="1013" t="s">
        <v>3981</v>
      </c>
      <c r="H21" s="980" t="s">
        <v>269</v>
      </c>
    </row>
    <row r="22" spans="1:9" s="1006" customFormat="1" ht="24" customHeight="1">
      <c r="A22" s="1010">
        <f t="shared" si="1"/>
        <v>11</v>
      </c>
      <c r="B22" s="982" t="s">
        <v>4115</v>
      </c>
      <c r="C22" s="1011">
        <v>0</v>
      </c>
      <c r="D22" s="1011">
        <v>14.62</v>
      </c>
      <c r="E22" s="1011">
        <v>14.619</v>
      </c>
      <c r="F22" s="1012">
        <f t="shared" si="0"/>
        <v>99.993160054719567</v>
      </c>
      <c r="G22" s="1013" t="s">
        <v>3981</v>
      </c>
      <c r="H22" s="980" t="s">
        <v>269</v>
      </c>
    </row>
    <row r="23" spans="1:9" s="1006" customFormat="1" ht="24" customHeight="1">
      <c r="A23" s="1010">
        <f t="shared" si="1"/>
        <v>12</v>
      </c>
      <c r="B23" s="982" t="s">
        <v>4116</v>
      </c>
      <c r="C23" s="1011">
        <v>0</v>
      </c>
      <c r="D23" s="1011">
        <v>50</v>
      </c>
      <c r="E23" s="1011">
        <v>50</v>
      </c>
      <c r="F23" s="1012">
        <f t="shared" si="0"/>
        <v>100</v>
      </c>
      <c r="G23" s="1013" t="s">
        <v>3981</v>
      </c>
      <c r="H23" s="980" t="s">
        <v>269</v>
      </c>
    </row>
    <row r="24" spans="1:9" s="1006" customFormat="1" ht="24" customHeight="1">
      <c r="A24" s="1010">
        <f t="shared" si="1"/>
        <v>13</v>
      </c>
      <c r="B24" s="982" t="s">
        <v>4117</v>
      </c>
      <c r="C24" s="1011">
        <v>0</v>
      </c>
      <c r="D24" s="1011">
        <v>20</v>
      </c>
      <c r="E24" s="1011">
        <v>20</v>
      </c>
      <c r="F24" s="1012">
        <f t="shared" si="0"/>
        <v>100</v>
      </c>
      <c r="G24" s="1013" t="s">
        <v>3981</v>
      </c>
      <c r="H24" s="980" t="s">
        <v>269</v>
      </c>
    </row>
    <row r="25" spans="1:9" s="1006" customFormat="1" ht="24" customHeight="1">
      <c r="A25" s="1010">
        <f t="shared" si="1"/>
        <v>14</v>
      </c>
      <c r="B25" s="982" t="s">
        <v>4118</v>
      </c>
      <c r="C25" s="1011">
        <v>0</v>
      </c>
      <c r="D25" s="1011">
        <v>23.2</v>
      </c>
      <c r="E25" s="1011">
        <v>23.2</v>
      </c>
      <c r="F25" s="1012">
        <f t="shared" si="0"/>
        <v>100</v>
      </c>
      <c r="G25" s="1013" t="s">
        <v>3981</v>
      </c>
      <c r="H25" s="980" t="s">
        <v>269</v>
      </c>
    </row>
    <row r="26" spans="1:9" s="1006" customFormat="1" ht="84">
      <c r="A26" s="1010">
        <f t="shared" si="1"/>
        <v>15</v>
      </c>
      <c r="B26" s="982" t="s">
        <v>4119</v>
      </c>
      <c r="C26" s="1011">
        <v>0</v>
      </c>
      <c r="D26" s="1011">
        <v>10</v>
      </c>
      <c r="E26" s="1011">
        <v>0</v>
      </c>
      <c r="F26" s="1012">
        <f t="shared" si="0"/>
        <v>0</v>
      </c>
      <c r="G26" s="1013" t="s">
        <v>3988</v>
      </c>
      <c r="H26" s="978" t="s">
        <v>4120</v>
      </c>
    </row>
    <row r="27" spans="1:9" s="1006" customFormat="1" ht="12.75" customHeight="1">
      <c r="A27" s="1010">
        <f t="shared" si="1"/>
        <v>16</v>
      </c>
      <c r="B27" s="982" t="s">
        <v>4121</v>
      </c>
      <c r="C27" s="1011">
        <v>0</v>
      </c>
      <c r="D27" s="1011">
        <v>100</v>
      </c>
      <c r="E27" s="1011">
        <v>100</v>
      </c>
      <c r="F27" s="1012">
        <f t="shared" si="0"/>
        <v>100</v>
      </c>
      <c r="G27" s="1013" t="s">
        <v>3981</v>
      </c>
      <c r="H27" s="980" t="s">
        <v>269</v>
      </c>
    </row>
    <row r="28" spans="1:9" s="1006" customFormat="1" ht="45" customHeight="1">
      <c r="A28" s="1010">
        <f t="shared" si="1"/>
        <v>17</v>
      </c>
      <c r="B28" s="982" t="s">
        <v>4122</v>
      </c>
      <c r="C28" s="1011">
        <v>0</v>
      </c>
      <c r="D28" s="1011">
        <v>50</v>
      </c>
      <c r="E28" s="1011">
        <v>50</v>
      </c>
      <c r="F28" s="1012">
        <f t="shared" si="0"/>
        <v>100</v>
      </c>
      <c r="G28" s="1013" t="s">
        <v>3981</v>
      </c>
      <c r="H28" s="980" t="s">
        <v>269</v>
      </c>
    </row>
    <row r="29" spans="1:9" s="1006" customFormat="1" ht="24" customHeight="1">
      <c r="A29" s="1010">
        <f t="shared" si="1"/>
        <v>18</v>
      </c>
      <c r="B29" s="982" t="s">
        <v>4123</v>
      </c>
      <c r="C29" s="1011">
        <v>0</v>
      </c>
      <c r="D29" s="1011">
        <v>120</v>
      </c>
      <c r="E29" s="1011">
        <v>120</v>
      </c>
      <c r="F29" s="1012">
        <f t="shared" si="0"/>
        <v>100</v>
      </c>
      <c r="G29" s="1013" t="s">
        <v>3981</v>
      </c>
      <c r="H29" s="980" t="s">
        <v>269</v>
      </c>
    </row>
    <row r="30" spans="1:9" s="1006" customFormat="1" ht="34.5" customHeight="1">
      <c r="A30" s="1010">
        <f t="shared" si="1"/>
        <v>19</v>
      </c>
      <c r="B30" s="982" t="s">
        <v>4124</v>
      </c>
      <c r="C30" s="1011">
        <v>0</v>
      </c>
      <c r="D30" s="1011">
        <v>20.5</v>
      </c>
      <c r="E30" s="1011">
        <v>20.5</v>
      </c>
      <c r="F30" s="1012">
        <f t="shared" si="0"/>
        <v>100</v>
      </c>
      <c r="G30" s="1013" t="s">
        <v>3981</v>
      </c>
      <c r="H30" s="980" t="s">
        <v>269</v>
      </c>
    </row>
    <row r="31" spans="1:9" s="1006" customFormat="1" ht="24" customHeight="1">
      <c r="A31" s="1010">
        <f t="shared" si="1"/>
        <v>20</v>
      </c>
      <c r="B31" s="982" t="s">
        <v>4125</v>
      </c>
      <c r="C31" s="1011">
        <v>0</v>
      </c>
      <c r="D31" s="1011">
        <v>40</v>
      </c>
      <c r="E31" s="1011">
        <v>40</v>
      </c>
      <c r="F31" s="1012">
        <f t="shared" si="0"/>
        <v>100</v>
      </c>
      <c r="G31" s="1013" t="s">
        <v>3981</v>
      </c>
      <c r="H31" s="980" t="s">
        <v>269</v>
      </c>
    </row>
    <row r="32" spans="1:9" s="1006" customFormat="1" ht="24" customHeight="1">
      <c r="A32" s="1010">
        <f t="shared" si="1"/>
        <v>21</v>
      </c>
      <c r="B32" s="982" t="s">
        <v>4126</v>
      </c>
      <c r="C32" s="1011">
        <v>0</v>
      </c>
      <c r="D32" s="1011">
        <v>70</v>
      </c>
      <c r="E32" s="1011">
        <v>70</v>
      </c>
      <c r="F32" s="1012">
        <f t="shared" si="0"/>
        <v>100</v>
      </c>
      <c r="G32" s="1013" t="s">
        <v>3981</v>
      </c>
      <c r="H32" s="980" t="s">
        <v>269</v>
      </c>
    </row>
    <row r="33" spans="1:8" s="1006" customFormat="1" ht="34.5" customHeight="1">
      <c r="A33" s="1010">
        <f t="shared" si="1"/>
        <v>22</v>
      </c>
      <c r="B33" s="982" t="s">
        <v>4127</v>
      </c>
      <c r="C33" s="1011">
        <v>0</v>
      </c>
      <c r="D33" s="1011">
        <v>10</v>
      </c>
      <c r="E33" s="1011">
        <v>10</v>
      </c>
      <c r="F33" s="1012">
        <f t="shared" si="0"/>
        <v>100</v>
      </c>
      <c r="G33" s="1013" t="s">
        <v>3981</v>
      </c>
      <c r="H33" s="980" t="s">
        <v>269</v>
      </c>
    </row>
    <row r="34" spans="1:8" s="1006" customFormat="1" ht="34.5" customHeight="1">
      <c r="A34" s="1010">
        <f t="shared" si="1"/>
        <v>23</v>
      </c>
      <c r="B34" s="982" t="s">
        <v>4128</v>
      </c>
      <c r="C34" s="1011">
        <v>0</v>
      </c>
      <c r="D34" s="1011">
        <v>20</v>
      </c>
      <c r="E34" s="1011">
        <v>20</v>
      </c>
      <c r="F34" s="1012">
        <f t="shared" si="0"/>
        <v>100</v>
      </c>
      <c r="G34" s="1013" t="s">
        <v>3981</v>
      </c>
      <c r="H34" s="980" t="s">
        <v>269</v>
      </c>
    </row>
    <row r="35" spans="1:8" s="1006" customFormat="1" ht="34.5" customHeight="1">
      <c r="A35" s="1010">
        <f t="shared" si="1"/>
        <v>24</v>
      </c>
      <c r="B35" s="982" t="s">
        <v>4129</v>
      </c>
      <c r="C35" s="1011">
        <v>0</v>
      </c>
      <c r="D35" s="1011">
        <v>64</v>
      </c>
      <c r="E35" s="1011">
        <v>64</v>
      </c>
      <c r="F35" s="1012">
        <f t="shared" si="0"/>
        <v>100</v>
      </c>
      <c r="G35" s="1013" t="s">
        <v>3981</v>
      </c>
      <c r="H35" s="980" t="s">
        <v>269</v>
      </c>
    </row>
    <row r="36" spans="1:8" s="931" customFormat="1" ht="13.5" customHeight="1" thickBot="1">
      <c r="A36" s="1343" t="s">
        <v>415</v>
      </c>
      <c r="B36" s="1344"/>
      <c r="C36" s="984">
        <f>SUM(C12:C35)</f>
        <v>17670</v>
      </c>
      <c r="D36" s="984">
        <f>SUM(D12:D35)</f>
        <v>26282.680000000004</v>
      </c>
      <c r="E36" s="984">
        <f>SUM(E12:E35)</f>
        <v>21509.244320000002</v>
      </c>
      <c r="F36" s="985">
        <f t="shared" si="0"/>
        <v>81.83809383213584</v>
      </c>
      <c r="G36" s="986"/>
      <c r="H36" s="1039"/>
    </row>
    <row r="37" spans="1:8" s="946" customFormat="1">
      <c r="A37" s="998"/>
      <c r="B37" s="999"/>
      <c r="C37" s="998"/>
      <c r="D37" s="998"/>
      <c r="E37" s="998"/>
      <c r="F37" s="1000"/>
      <c r="G37" s="1001"/>
      <c r="H37" s="1002"/>
    </row>
  </sheetData>
  <customSheetViews>
    <customSheetView guid="{53E72506-0B1D-4F4A-A157-6DE69D2E678D}" showPageBreaks="1" fitToPage="1" printArea="1" view="pageBreakPreview">
      <selection activeCell="P11" sqref="P11"/>
      <pageMargins left="0.31496062992125984" right="0.31496062992125984" top="0.51181102362204722" bottom="0.43307086614173229" header="0.31496062992125984" footer="0.23622047244094491"/>
      <printOptions horizontalCentered="1"/>
      <pageSetup paperSize="9" scale="98" firstPageNumber="241" fitToHeight="0" orientation="landscape" useFirstPageNumber="1" r:id="rId1"/>
      <headerFooter alignWithMargins="0">
        <oddHeader>&amp;L&amp;"Tahoma,Kurzíva"&amp;9Závěrečný účet za rok 2014&amp;R&amp;"Tahoma,Kurzíva"&amp;9Tabulka č. 11</oddHeader>
        <oddFooter>&amp;C&amp;"Tahoma,Obyčejné"&amp;P</oddFooter>
      </headerFooter>
    </customSheetView>
  </customSheetViews>
  <mergeCells count="5">
    <mergeCell ref="A1:H1"/>
    <mergeCell ref="A4:B4"/>
    <mergeCell ref="A5:B5"/>
    <mergeCell ref="A6:B6"/>
    <mergeCell ref="A36:B36"/>
  </mergeCells>
  <printOptions horizontalCentered="1"/>
  <pageMargins left="0.31496062992125984" right="0.31496062992125984" top="0.51181102362204722" bottom="0.43307086614173229" header="0.31496062992125984" footer="0.23622047244094491"/>
  <pageSetup paperSize="9" scale="98" firstPageNumber="241" fitToHeight="0" orientation="landscape" useFirstPageNumber="1" r:id="rId2"/>
  <headerFooter alignWithMargins="0">
    <oddHeader>&amp;L&amp;"Tahoma,Kurzíva"&amp;9Závěrečný účet za rok 2014&amp;R&amp;"Tahoma,Kurzíva"&amp;9Tabulka č. 11</oddHeader>
    <oddFooter>&amp;C&amp;"Tahoma,Obyčejné"&amp;P</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56"/>
  <sheetViews>
    <sheetView view="pageBreakPreview" zoomScaleNormal="100" zoomScaleSheetLayoutView="100" workbookViewId="0">
      <selection activeCell="I20" sqref="I20"/>
    </sheetView>
  </sheetViews>
  <sheetFormatPr defaultRowHeight="10.5"/>
  <cols>
    <col min="1" max="1" width="6.42578125" style="925" customWidth="1"/>
    <col min="2" max="2" width="42.7109375" style="926" customWidth="1"/>
    <col min="3" max="4" width="13.140625" style="927" customWidth="1"/>
    <col min="5" max="5" width="12.140625" style="925" customWidth="1"/>
    <col min="6" max="6" width="8" style="928" customWidth="1"/>
    <col min="7" max="7" width="8.7109375" style="929" customWidth="1"/>
    <col min="8" max="8" width="42.7109375" style="930" customWidth="1"/>
    <col min="9" max="16384" width="9.140625" style="925"/>
  </cols>
  <sheetData>
    <row r="1" spans="1:8" s="924" customFormat="1" ht="18" customHeight="1">
      <c r="A1" s="1223" t="s">
        <v>4130</v>
      </c>
      <c r="B1" s="1223"/>
      <c r="C1" s="1223"/>
      <c r="D1" s="1223"/>
      <c r="E1" s="1223"/>
      <c r="F1" s="1223"/>
      <c r="G1" s="1223"/>
      <c r="H1" s="1223"/>
    </row>
    <row r="2" spans="1:8" ht="12" customHeight="1"/>
    <row r="3" spans="1:8" ht="12" customHeight="1" thickBot="1">
      <c r="A3" s="931"/>
      <c r="F3" s="932" t="s">
        <v>3968</v>
      </c>
    </row>
    <row r="4" spans="1:8" ht="23.25" customHeight="1">
      <c r="A4" s="1345"/>
      <c r="B4" s="1346"/>
      <c r="C4" s="933" t="s">
        <v>3969</v>
      </c>
      <c r="D4" s="933" t="s">
        <v>3970</v>
      </c>
      <c r="E4" s="933" t="s">
        <v>3971</v>
      </c>
      <c r="F4" s="934" t="s">
        <v>3972</v>
      </c>
      <c r="G4" s="935"/>
      <c r="H4" s="936"/>
    </row>
    <row r="5" spans="1:8" ht="12.75" customHeight="1">
      <c r="A5" s="1347" t="s">
        <v>3973</v>
      </c>
      <c r="B5" s="1348"/>
      <c r="C5" s="937">
        <f>C41</f>
        <v>95500</v>
      </c>
      <c r="D5" s="937">
        <f>D41</f>
        <v>200110.51000000004</v>
      </c>
      <c r="E5" s="937">
        <f>E41</f>
        <v>130864.25334000001</v>
      </c>
      <c r="F5" s="938">
        <f>E5/D5*100</f>
        <v>65.395992114557089</v>
      </c>
      <c r="G5" s="939"/>
      <c r="H5" s="940"/>
    </row>
    <row r="6" spans="1:8" ht="12.75" customHeight="1">
      <c r="A6" s="1347" t="s">
        <v>3975</v>
      </c>
      <c r="B6" s="1348"/>
      <c r="C6" s="941">
        <f>C44</f>
        <v>0</v>
      </c>
      <c r="D6" s="941">
        <f>D44</f>
        <v>650</v>
      </c>
      <c r="E6" s="941">
        <f>E44</f>
        <v>0</v>
      </c>
      <c r="F6" s="938">
        <f>E6/D6*100</f>
        <v>0</v>
      </c>
      <c r="G6" s="939"/>
      <c r="H6" s="940"/>
    </row>
    <row r="7" spans="1:8" ht="12.75" customHeight="1">
      <c r="A7" s="1347" t="s">
        <v>3976</v>
      </c>
      <c r="B7" s="1348"/>
      <c r="C7" s="941">
        <f>C55</f>
        <v>44823</v>
      </c>
      <c r="D7" s="941">
        <f>D55</f>
        <v>75577.01999999999</v>
      </c>
      <c r="E7" s="941">
        <f>E55</f>
        <v>5643.2853000000005</v>
      </c>
      <c r="F7" s="938">
        <f>E7/D7*100</f>
        <v>7.4669328057655635</v>
      </c>
      <c r="G7" s="939"/>
      <c r="H7" s="940"/>
    </row>
    <row r="8" spans="1:8" s="931" customFormat="1" ht="13.5" customHeight="1" thickBot="1">
      <c r="A8" s="1349" t="s">
        <v>415</v>
      </c>
      <c r="B8" s="1350"/>
      <c r="C8" s="942">
        <f>SUM(C5:C7)</f>
        <v>140323</v>
      </c>
      <c r="D8" s="942">
        <f>SUM(D5:D7)</f>
        <v>276337.53000000003</v>
      </c>
      <c r="E8" s="942">
        <f>SUM(E5:E7)</f>
        <v>136507.53864000001</v>
      </c>
      <c r="F8" s="943">
        <f>E8/D8*100</f>
        <v>49.398841568859645</v>
      </c>
      <c r="G8" s="939"/>
      <c r="H8" s="940"/>
    </row>
    <row r="9" spans="1:8" s="944" customFormat="1" ht="10.5" customHeight="1">
      <c r="B9" s="945"/>
      <c r="C9" s="946"/>
      <c r="D9" s="946"/>
      <c r="E9" s="946"/>
      <c r="F9" s="947"/>
      <c r="G9" s="948"/>
      <c r="H9" s="949"/>
    </row>
    <row r="10" spans="1:8" s="944" customFormat="1" ht="10.5" customHeight="1">
      <c r="B10" s="945"/>
      <c r="C10" s="946"/>
      <c r="D10" s="946"/>
      <c r="E10" s="946"/>
      <c r="F10" s="947"/>
      <c r="G10" s="948"/>
      <c r="H10" s="949"/>
    </row>
    <row r="11" spans="1:8" s="944" customFormat="1" ht="10.5" customHeight="1" thickBot="1">
      <c r="B11" s="945"/>
      <c r="C11" s="946"/>
      <c r="D11" s="946"/>
      <c r="E11" s="946"/>
      <c r="F11" s="947"/>
      <c r="G11" s="948"/>
      <c r="H11" s="932" t="s">
        <v>3968</v>
      </c>
    </row>
    <row r="12" spans="1:8" ht="28.5" customHeight="1" thickBot="1">
      <c r="A12" s="950" t="s">
        <v>3977</v>
      </c>
      <c r="B12" s="951" t="s">
        <v>405</v>
      </c>
      <c r="C12" s="952" t="s">
        <v>3969</v>
      </c>
      <c r="D12" s="952" t="s">
        <v>3970</v>
      </c>
      <c r="E12" s="952" t="s">
        <v>3971</v>
      </c>
      <c r="F12" s="952" t="s">
        <v>3972</v>
      </c>
      <c r="G12" s="952" t="s">
        <v>3978</v>
      </c>
      <c r="H12" s="953" t="s">
        <v>3979</v>
      </c>
    </row>
    <row r="13" spans="1:8" ht="15" customHeight="1" thickBot="1">
      <c r="A13" s="954" t="s">
        <v>3980</v>
      </c>
      <c r="B13" s="955"/>
      <c r="C13" s="956"/>
      <c r="D13" s="956"/>
      <c r="E13" s="957"/>
      <c r="F13" s="958"/>
      <c r="G13" s="959"/>
      <c r="H13" s="960"/>
    </row>
    <row r="14" spans="1:8" s="1006" customFormat="1" ht="35.25" customHeight="1">
      <c r="A14" s="993">
        <v>1</v>
      </c>
      <c r="B14" s="963" t="s">
        <v>1523</v>
      </c>
      <c r="C14" s="1007">
        <v>8000</v>
      </c>
      <c r="D14" s="1007">
        <v>15881.710000000005</v>
      </c>
      <c r="E14" s="1007">
        <v>9262.35916</v>
      </c>
      <c r="F14" s="1012">
        <f t="shared" ref="F14:F41" si="0">E14/D14*100</f>
        <v>58.320918591259996</v>
      </c>
      <c r="G14" s="966" t="s">
        <v>3982</v>
      </c>
      <c r="H14" s="1009" t="s">
        <v>4131</v>
      </c>
    </row>
    <row r="15" spans="1:8" s="1006" customFormat="1" ht="63">
      <c r="A15" s="1010">
        <f>A14+1</f>
        <v>2</v>
      </c>
      <c r="B15" s="971" t="s">
        <v>1582</v>
      </c>
      <c r="C15" s="1011">
        <v>1000</v>
      </c>
      <c r="D15" s="1011">
        <v>3722.8799999999997</v>
      </c>
      <c r="E15" s="1011">
        <v>1866.3717499999998</v>
      </c>
      <c r="F15" s="1012">
        <f t="shared" si="0"/>
        <v>50.13247136625408</v>
      </c>
      <c r="G15" s="1013" t="s">
        <v>3982</v>
      </c>
      <c r="H15" s="978" t="s">
        <v>4132</v>
      </c>
    </row>
    <row r="16" spans="1:8" s="1006" customFormat="1" ht="45" customHeight="1">
      <c r="A16" s="1010">
        <f t="shared" ref="A16:A40" si="1">A15+1</f>
        <v>3</v>
      </c>
      <c r="B16" s="971" t="s">
        <v>1532</v>
      </c>
      <c r="C16" s="1011">
        <v>0</v>
      </c>
      <c r="D16" s="1011">
        <v>24472.7</v>
      </c>
      <c r="E16" s="1011">
        <v>24078.850000000002</v>
      </c>
      <c r="F16" s="1012">
        <f t="shared" si="0"/>
        <v>98.390655710240395</v>
      </c>
      <c r="G16" s="1013" t="s">
        <v>3988</v>
      </c>
      <c r="H16" s="978" t="s">
        <v>4133</v>
      </c>
    </row>
    <row r="17" spans="1:8" s="1006" customFormat="1" ht="42">
      <c r="A17" s="1010">
        <f t="shared" si="1"/>
        <v>4</v>
      </c>
      <c r="B17" s="971" t="s">
        <v>1513</v>
      </c>
      <c r="C17" s="1011">
        <v>15000</v>
      </c>
      <c r="D17" s="1011">
        <v>40214.580000000009</v>
      </c>
      <c r="E17" s="1011">
        <v>17657.796999999999</v>
      </c>
      <c r="F17" s="1012">
        <f t="shared" si="0"/>
        <v>43.908942975408408</v>
      </c>
      <c r="G17" s="1013" t="s">
        <v>3982</v>
      </c>
      <c r="H17" s="978" t="s">
        <v>4131</v>
      </c>
    </row>
    <row r="18" spans="1:8" s="1006" customFormat="1" ht="63">
      <c r="A18" s="1010">
        <f t="shared" si="1"/>
        <v>5</v>
      </c>
      <c r="B18" s="971" t="s">
        <v>1862</v>
      </c>
      <c r="C18" s="1011">
        <v>13000</v>
      </c>
      <c r="D18" s="1011">
        <v>18259.53</v>
      </c>
      <c r="E18" s="1011">
        <v>8675.3430000000008</v>
      </c>
      <c r="F18" s="1012">
        <f t="shared" si="0"/>
        <v>47.511316008681504</v>
      </c>
      <c r="G18" s="1013" t="s">
        <v>3982</v>
      </c>
      <c r="H18" s="978" t="s">
        <v>4134</v>
      </c>
    </row>
    <row r="19" spans="1:8" s="1006" customFormat="1" ht="63">
      <c r="A19" s="1010">
        <f t="shared" si="1"/>
        <v>6</v>
      </c>
      <c r="B19" s="971" t="s">
        <v>1867</v>
      </c>
      <c r="C19" s="1011">
        <v>1000</v>
      </c>
      <c r="D19" s="1011">
        <v>2175.77</v>
      </c>
      <c r="E19" s="1011">
        <v>278.13549999999998</v>
      </c>
      <c r="F19" s="1012">
        <f t="shared" si="0"/>
        <v>12.783313493613754</v>
      </c>
      <c r="G19" s="1013" t="s">
        <v>3982</v>
      </c>
      <c r="H19" s="978" t="s">
        <v>4134</v>
      </c>
    </row>
    <row r="20" spans="1:8" s="1006" customFormat="1" ht="84">
      <c r="A20" s="1010">
        <f t="shared" si="1"/>
        <v>7</v>
      </c>
      <c r="B20" s="971" t="s">
        <v>1725</v>
      </c>
      <c r="C20" s="1011">
        <v>9475</v>
      </c>
      <c r="D20" s="1011">
        <v>14698.83</v>
      </c>
      <c r="E20" s="1011">
        <v>5460.0482400000001</v>
      </c>
      <c r="F20" s="1012">
        <f t="shared" si="0"/>
        <v>37.146141835778771</v>
      </c>
      <c r="G20" s="1013" t="s">
        <v>3982</v>
      </c>
      <c r="H20" s="980" t="s">
        <v>4135</v>
      </c>
    </row>
    <row r="21" spans="1:8" s="1006" customFormat="1" ht="56.25" customHeight="1">
      <c r="A21" s="1010">
        <f t="shared" si="1"/>
        <v>8</v>
      </c>
      <c r="B21" s="971" t="s">
        <v>2625</v>
      </c>
      <c r="C21" s="1011">
        <v>11900</v>
      </c>
      <c r="D21" s="1011">
        <v>13184.16</v>
      </c>
      <c r="E21" s="1011">
        <v>12126.565060000001</v>
      </c>
      <c r="F21" s="1012">
        <f t="shared" si="0"/>
        <v>91.978291070496724</v>
      </c>
      <c r="G21" s="1013" t="s">
        <v>3982</v>
      </c>
      <c r="H21" s="978" t="s">
        <v>4136</v>
      </c>
    </row>
    <row r="22" spans="1:8" s="1006" customFormat="1" ht="12.75" customHeight="1">
      <c r="A22" s="1010">
        <f t="shared" si="1"/>
        <v>9</v>
      </c>
      <c r="B22" s="971" t="s">
        <v>1614</v>
      </c>
      <c r="C22" s="1011">
        <v>525</v>
      </c>
      <c r="D22" s="1011">
        <v>525</v>
      </c>
      <c r="E22" s="1011">
        <v>525</v>
      </c>
      <c r="F22" s="1012">
        <f t="shared" si="0"/>
        <v>100</v>
      </c>
      <c r="G22" s="1013" t="s">
        <v>3982</v>
      </c>
      <c r="H22" s="978" t="s">
        <v>269</v>
      </c>
    </row>
    <row r="23" spans="1:8" s="1006" customFormat="1" ht="24" customHeight="1">
      <c r="A23" s="1010">
        <f t="shared" si="1"/>
        <v>10</v>
      </c>
      <c r="B23" s="971" t="s">
        <v>4137</v>
      </c>
      <c r="C23" s="1011">
        <v>5000</v>
      </c>
      <c r="D23" s="1011">
        <v>5000</v>
      </c>
      <c r="E23" s="1011">
        <v>5000</v>
      </c>
      <c r="F23" s="1012">
        <f t="shared" si="0"/>
        <v>100</v>
      </c>
      <c r="G23" s="1013" t="s">
        <v>3982</v>
      </c>
      <c r="H23" s="978" t="s">
        <v>269</v>
      </c>
    </row>
    <row r="24" spans="1:8" s="1006" customFormat="1" ht="72" customHeight="1">
      <c r="A24" s="1010">
        <f t="shared" si="1"/>
        <v>11</v>
      </c>
      <c r="B24" s="971" t="s">
        <v>4138</v>
      </c>
      <c r="C24" s="1011">
        <v>0</v>
      </c>
      <c r="D24" s="1011">
        <v>585.1</v>
      </c>
      <c r="E24" s="1011">
        <v>27.0684</v>
      </c>
      <c r="F24" s="1012">
        <f t="shared" si="0"/>
        <v>4.626286104939326</v>
      </c>
      <c r="G24" s="1013" t="s">
        <v>3988</v>
      </c>
      <c r="H24" s="978" t="s">
        <v>4139</v>
      </c>
    </row>
    <row r="25" spans="1:8" s="1006" customFormat="1" ht="63">
      <c r="A25" s="1010">
        <f t="shared" si="1"/>
        <v>12</v>
      </c>
      <c r="B25" s="982" t="s">
        <v>4140</v>
      </c>
      <c r="C25" s="1011">
        <v>0</v>
      </c>
      <c r="D25" s="1011">
        <v>1917.69</v>
      </c>
      <c r="E25" s="1011">
        <v>1620.15975</v>
      </c>
      <c r="F25" s="1012">
        <f t="shared" si="0"/>
        <v>84.484966287564717</v>
      </c>
      <c r="G25" s="1013" t="s">
        <v>3982</v>
      </c>
      <c r="H25" s="978" t="s">
        <v>4141</v>
      </c>
    </row>
    <row r="26" spans="1:8" s="1014" customFormat="1" ht="100.5" customHeight="1">
      <c r="A26" s="1010">
        <f t="shared" si="1"/>
        <v>13</v>
      </c>
      <c r="B26" s="971" t="s">
        <v>4142</v>
      </c>
      <c r="C26" s="1011">
        <v>10600</v>
      </c>
      <c r="D26" s="1011">
        <v>16325</v>
      </c>
      <c r="E26" s="1011">
        <v>11914.047479999999</v>
      </c>
      <c r="F26" s="1012">
        <f t="shared" si="0"/>
        <v>72.980382725880546</v>
      </c>
      <c r="G26" s="1013" t="s">
        <v>3988</v>
      </c>
      <c r="H26" s="978" t="s">
        <v>4143</v>
      </c>
    </row>
    <row r="27" spans="1:8" s="1006" customFormat="1" ht="140.25" customHeight="1">
      <c r="A27" s="1010">
        <f t="shared" si="1"/>
        <v>14</v>
      </c>
      <c r="B27" s="971" t="s">
        <v>587</v>
      </c>
      <c r="C27" s="1011">
        <v>20000</v>
      </c>
      <c r="D27" s="1011">
        <v>31000</v>
      </c>
      <c r="E27" s="1011">
        <v>28344.948</v>
      </c>
      <c r="F27" s="1012">
        <f t="shared" si="0"/>
        <v>91.435316129032259</v>
      </c>
      <c r="G27" s="1013" t="s">
        <v>3988</v>
      </c>
      <c r="H27" s="980" t="s">
        <v>4144</v>
      </c>
    </row>
    <row r="28" spans="1:8" s="1006" customFormat="1" ht="24" customHeight="1">
      <c r="A28" s="1010">
        <f t="shared" si="1"/>
        <v>15</v>
      </c>
      <c r="B28" s="982" t="s">
        <v>4145</v>
      </c>
      <c r="C28" s="1011">
        <v>0</v>
      </c>
      <c r="D28" s="1011">
        <v>2000</v>
      </c>
      <c r="E28" s="1011">
        <v>2000</v>
      </c>
      <c r="F28" s="1012">
        <f t="shared" si="0"/>
        <v>100</v>
      </c>
      <c r="G28" s="1013" t="s">
        <v>3981</v>
      </c>
      <c r="H28" s="978" t="s">
        <v>269</v>
      </c>
    </row>
    <row r="29" spans="1:8" s="1006" customFormat="1" ht="24" customHeight="1">
      <c r="A29" s="1010">
        <f t="shared" si="1"/>
        <v>16</v>
      </c>
      <c r="B29" s="982" t="s">
        <v>4146</v>
      </c>
      <c r="C29" s="1011">
        <v>0</v>
      </c>
      <c r="D29" s="1011">
        <v>100</v>
      </c>
      <c r="E29" s="1011">
        <v>100</v>
      </c>
      <c r="F29" s="1012">
        <f t="shared" si="0"/>
        <v>100</v>
      </c>
      <c r="G29" s="1013" t="s">
        <v>3981</v>
      </c>
      <c r="H29" s="978" t="s">
        <v>269</v>
      </c>
    </row>
    <row r="30" spans="1:8" s="1006" customFormat="1" ht="24" customHeight="1">
      <c r="A30" s="1010">
        <f t="shared" si="1"/>
        <v>17</v>
      </c>
      <c r="B30" s="982" t="s">
        <v>4147</v>
      </c>
      <c r="C30" s="1011">
        <v>0</v>
      </c>
      <c r="D30" s="1011">
        <v>100</v>
      </c>
      <c r="E30" s="1011">
        <v>100</v>
      </c>
      <c r="F30" s="1012">
        <f t="shared" si="0"/>
        <v>100</v>
      </c>
      <c r="G30" s="1013" t="s">
        <v>3981</v>
      </c>
      <c r="H30" s="978" t="s">
        <v>269</v>
      </c>
    </row>
    <row r="31" spans="1:8" s="1006" customFormat="1" ht="24" customHeight="1">
      <c r="A31" s="1010">
        <f t="shared" si="1"/>
        <v>18</v>
      </c>
      <c r="B31" s="982" t="s">
        <v>4148</v>
      </c>
      <c r="C31" s="1011">
        <v>0</v>
      </c>
      <c r="D31" s="1011">
        <v>30</v>
      </c>
      <c r="E31" s="1011">
        <v>30</v>
      </c>
      <c r="F31" s="1012">
        <f t="shared" si="0"/>
        <v>100</v>
      </c>
      <c r="G31" s="1013" t="s">
        <v>3981</v>
      </c>
      <c r="H31" s="978" t="s">
        <v>269</v>
      </c>
    </row>
    <row r="32" spans="1:8" s="1006" customFormat="1" ht="12.75" customHeight="1">
      <c r="A32" s="1010">
        <f t="shared" si="1"/>
        <v>19</v>
      </c>
      <c r="B32" s="982" t="s">
        <v>4149</v>
      </c>
      <c r="C32" s="1011">
        <v>0</v>
      </c>
      <c r="D32" s="1011">
        <v>30</v>
      </c>
      <c r="E32" s="1011">
        <v>30</v>
      </c>
      <c r="F32" s="1012">
        <f t="shared" si="0"/>
        <v>100</v>
      </c>
      <c r="G32" s="1013" t="s">
        <v>3981</v>
      </c>
      <c r="H32" s="978" t="s">
        <v>269</v>
      </c>
    </row>
    <row r="33" spans="1:8" s="1006" customFormat="1" ht="24" customHeight="1">
      <c r="A33" s="1010">
        <f t="shared" si="1"/>
        <v>20</v>
      </c>
      <c r="B33" s="982" t="s">
        <v>4150</v>
      </c>
      <c r="C33" s="1011">
        <v>0</v>
      </c>
      <c r="D33" s="1011">
        <v>1500</v>
      </c>
      <c r="E33" s="1011">
        <v>1500</v>
      </c>
      <c r="F33" s="1012">
        <f t="shared" si="0"/>
        <v>100</v>
      </c>
      <c r="G33" s="1013" t="s">
        <v>3981</v>
      </c>
      <c r="H33" s="978" t="s">
        <v>269</v>
      </c>
    </row>
    <row r="34" spans="1:8" s="1006" customFormat="1" ht="12.75" customHeight="1">
      <c r="A34" s="1010">
        <f t="shared" si="1"/>
        <v>21</v>
      </c>
      <c r="B34" s="982" t="s">
        <v>4151</v>
      </c>
      <c r="C34" s="1011">
        <v>0</v>
      </c>
      <c r="D34" s="1011">
        <v>50</v>
      </c>
      <c r="E34" s="1011">
        <v>50</v>
      </c>
      <c r="F34" s="1012">
        <f t="shared" si="0"/>
        <v>100</v>
      </c>
      <c r="G34" s="1013" t="s">
        <v>3981</v>
      </c>
      <c r="H34" s="978" t="s">
        <v>269</v>
      </c>
    </row>
    <row r="35" spans="1:8" s="1006" customFormat="1" ht="45" customHeight="1">
      <c r="A35" s="1010">
        <f t="shared" si="1"/>
        <v>22</v>
      </c>
      <c r="B35" s="982" t="s">
        <v>4152</v>
      </c>
      <c r="C35" s="1011">
        <v>0</v>
      </c>
      <c r="D35" s="1011">
        <v>197.56</v>
      </c>
      <c r="E35" s="1011">
        <v>197.56</v>
      </c>
      <c r="F35" s="1012">
        <f t="shared" si="0"/>
        <v>100</v>
      </c>
      <c r="G35" s="1013" t="s">
        <v>3981</v>
      </c>
      <c r="H35" s="978" t="s">
        <v>269</v>
      </c>
    </row>
    <row r="36" spans="1:8" s="1006" customFormat="1" ht="34.5" customHeight="1">
      <c r="A36" s="1010">
        <f t="shared" si="1"/>
        <v>23</v>
      </c>
      <c r="B36" s="982" t="s">
        <v>4153</v>
      </c>
      <c r="C36" s="1011">
        <v>0</v>
      </c>
      <c r="D36" s="1011">
        <v>20</v>
      </c>
      <c r="E36" s="1011">
        <v>20</v>
      </c>
      <c r="F36" s="1012">
        <f t="shared" si="0"/>
        <v>100</v>
      </c>
      <c r="G36" s="1013" t="s">
        <v>3981</v>
      </c>
      <c r="H36" s="978" t="s">
        <v>269</v>
      </c>
    </row>
    <row r="37" spans="1:8" s="1006" customFormat="1" ht="42">
      <c r="A37" s="1010">
        <f t="shared" si="1"/>
        <v>24</v>
      </c>
      <c r="B37" s="982" t="s">
        <v>4154</v>
      </c>
      <c r="C37" s="1011">
        <v>0</v>
      </c>
      <c r="D37" s="1011">
        <v>30</v>
      </c>
      <c r="E37" s="1011">
        <v>0</v>
      </c>
      <c r="F37" s="1012">
        <f t="shared" si="0"/>
        <v>0</v>
      </c>
      <c r="G37" s="1013" t="s">
        <v>3988</v>
      </c>
      <c r="H37" s="978" t="s">
        <v>4155</v>
      </c>
    </row>
    <row r="38" spans="1:8" s="1006" customFormat="1" ht="42">
      <c r="A38" s="1010">
        <f t="shared" si="1"/>
        <v>25</v>
      </c>
      <c r="B38" s="982" t="s">
        <v>4156</v>
      </c>
      <c r="C38" s="1011">
        <v>0</v>
      </c>
      <c r="D38" s="1011">
        <v>20</v>
      </c>
      <c r="E38" s="1011">
        <v>0</v>
      </c>
      <c r="F38" s="1012">
        <f t="shared" si="0"/>
        <v>0</v>
      </c>
      <c r="G38" s="1013" t="s">
        <v>3988</v>
      </c>
      <c r="H38" s="978" t="s">
        <v>4155</v>
      </c>
    </row>
    <row r="39" spans="1:8" s="1006" customFormat="1" ht="42">
      <c r="A39" s="1010">
        <f t="shared" si="1"/>
        <v>26</v>
      </c>
      <c r="B39" s="982" t="s">
        <v>4157</v>
      </c>
      <c r="C39" s="1011">
        <v>0</v>
      </c>
      <c r="D39" s="1011">
        <v>70</v>
      </c>
      <c r="E39" s="1011">
        <v>0</v>
      </c>
      <c r="F39" s="1012">
        <f t="shared" si="0"/>
        <v>0</v>
      </c>
      <c r="G39" s="1013" t="s">
        <v>3988</v>
      </c>
      <c r="H39" s="978" t="s">
        <v>4158</v>
      </c>
    </row>
    <row r="40" spans="1:8" s="1006" customFormat="1" ht="55.5" customHeight="1">
      <c r="A40" s="1010">
        <f t="shared" si="1"/>
        <v>27</v>
      </c>
      <c r="B40" s="982" t="s">
        <v>4159</v>
      </c>
      <c r="C40" s="1011">
        <v>0</v>
      </c>
      <c r="D40" s="1011">
        <v>8000</v>
      </c>
      <c r="E40" s="1011">
        <v>0</v>
      </c>
      <c r="F40" s="1012">
        <f t="shared" si="0"/>
        <v>0</v>
      </c>
      <c r="G40" s="1013" t="s">
        <v>3988</v>
      </c>
      <c r="H40" s="978" t="s">
        <v>4160</v>
      </c>
    </row>
    <row r="41" spans="1:8" s="1018" customFormat="1" ht="13.5" customHeight="1" thickBot="1">
      <c r="A41" s="1351" t="s">
        <v>415</v>
      </c>
      <c r="B41" s="1352"/>
      <c r="C41" s="1019">
        <f>SUM(C14:C40)</f>
        <v>95500</v>
      </c>
      <c r="D41" s="1019">
        <f>SUM(D14:D40)</f>
        <v>200110.51000000004</v>
      </c>
      <c r="E41" s="1019">
        <f>SUM(E14:E40)</f>
        <v>130864.25334000001</v>
      </c>
      <c r="F41" s="1020">
        <f t="shared" si="0"/>
        <v>65.395992114557089</v>
      </c>
      <c r="G41" s="1021"/>
      <c r="H41" s="1022"/>
    </row>
    <row r="42" spans="1:8" ht="18" customHeight="1" thickBot="1">
      <c r="A42" s="954" t="s">
        <v>4001</v>
      </c>
      <c r="B42" s="988"/>
      <c r="C42" s="989"/>
      <c r="D42" s="989"/>
      <c r="E42" s="990"/>
      <c r="F42" s="958"/>
      <c r="G42" s="991"/>
      <c r="H42" s="992"/>
    </row>
    <row r="43" spans="1:8" s="926" customFormat="1" ht="84">
      <c r="A43" s="993">
        <f>A40+1</f>
        <v>28</v>
      </c>
      <c r="B43" s="963" t="s">
        <v>4161</v>
      </c>
      <c r="C43" s="1007">
        <v>0</v>
      </c>
      <c r="D43" s="1007">
        <v>650</v>
      </c>
      <c r="E43" s="1007">
        <v>0</v>
      </c>
      <c r="F43" s="1012">
        <f>E43/D43*100</f>
        <v>0</v>
      </c>
      <c r="G43" s="1027" t="s">
        <v>3982</v>
      </c>
      <c r="H43" s="967" t="s">
        <v>4162</v>
      </c>
    </row>
    <row r="44" spans="1:8" s="926" customFormat="1" ht="13.5" customHeight="1" thickBot="1">
      <c r="A44" s="1351" t="s">
        <v>415</v>
      </c>
      <c r="B44" s="1352"/>
      <c r="C44" s="1019">
        <f>SUM(C43:C43)</f>
        <v>0</v>
      </c>
      <c r="D44" s="1031">
        <f>SUM(D43:D43)</f>
        <v>650</v>
      </c>
      <c r="E44" s="1031">
        <f>SUM(E43:E43)</f>
        <v>0</v>
      </c>
      <c r="F44" s="1032">
        <f>E44/D44*100</f>
        <v>0</v>
      </c>
      <c r="G44" s="1021"/>
      <c r="H44" s="1022"/>
    </row>
    <row r="45" spans="1:8" ht="18" customHeight="1" thickBot="1">
      <c r="A45" s="954" t="s">
        <v>3976</v>
      </c>
      <c r="B45" s="955"/>
      <c r="C45" s="956"/>
      <c r="D45" s="956"/>
      <c r="E45" s="957"/>
      <c r="F45" s="958"/>
      <c r="G45" s="959"/>
      <c r="H45" s="992"/>
    </row>
    <row r="46" spans="1:8" s="926" customFormat="1" ht="24.75" customHeight="1">
      <c r="A46" s="993">
        <f>A43+1</f>
        <v>29</v>
      </c>
      <c r="B46" s="963" t="s">
        <v>4163</v>
      </c>
      <c r="C46" s="1007">
        <v>400</v>
      </c>
      <c r="D46" s="1007">
        <v>466.63</v>
      </c>
      <c r="E46" s="1007">
        <v>369.34160000000003</v>
      </c>
      <c r="F46" s="1012">
        <f t="shared" ref="F46:F55" si="2">E46/D46*100</f>
        <v>79.150847566594535</v>
      </c>
      <c r="G46" s="966" t="s">
        <v>3981</v>
      </c>
      <c r="H46" s="1068" t="s">
        <v>436</v>
      </c>
    </row>
    <row r="47" spans="1:8" s="926" customFormat="1" ht="73.5">
      <c r="A47" s="1010">
        <f t="shared" ref="A47:A54" si="3">A46+1</f>
        <v>30</v>
      </c>
      <c r="B47" s="971" t="s">
        <v>782</v>
      </c>
      <c r="C47" s="1011">
        <v>0</v>
      </c>
      <c r="D47" s="1011">
        <v>2777.0299999999997</v>
      </c>
      <c r="E47" s="1011">
        <v>2295.8456899999996</v>
      </c>
      <c r="F47" s="1012">
        <f t="shared" si="2"/>
        <v>82.672700330929089</v>
      </c>
      <c r="G47" s="1030" t="s">
        <v>3988</v>
      </c>
      <c r="H47" s="980" t="s">
        <v>4164</v>
      </c>
    </row>
    <row r="48" spans="1:8" s="926" customFormat="1" ht="73.5">
      <c r="A48" s="1010">
        <f t="shared" si="3"/>
        <v>31</v>
      </c>
      <c r="B48" s="971" t="s">
        <v>781</v>
      </c>
      <c r="C48" s="1011">
        <v>0</v>
      </c>
      <c r="D48" s="1011">
        <v>3074.48</v>
      </c>
      <c r="E48" s="1011">
        <v>1350.9605600000002</v>
      </c>
      <c r="F48" s="1012">
        <f t="shared" si="2"/>
        <v>43.941107439306812</v>
      </c>
      <c r="G48" s="1030" t="s">
        <v>3988</v>
      </c>
      <c r="H48" s="980" t="s">
        <v>4165</v>
      </c>
    </row>
    <row r="49" spans="1:8" s="926" customFormat="1" ht="56.25" customHeight="1">
      <c r="A49" s="1010">
        <f t="shared" si="3"/>
        <v>32</v>
      </c>
      <c r="B49" s="971" t="s">
        <v>786</v>
      </c>
      <c r="C49" s="1011">
        <v>0</v>
      </c>
      <c r="D49" s="1011">
        <v>337.35999999999996</v>
      </c>
      <c r="E49" s="1011">
        <v>273.03800999999999</v>
      </c>
      <c r="F49" s="1012">
        <f t="shared" si="2"/>
        <v>80.933723618686273</v>
      </c>
      <c r="G49" s="1030" t="s">
        <v>3988</v>
      </c>
      <c r="H49" s="980" t="s">
        <v>4166</v>
      </c>
    </row>
    <row r="50" spans="1:8" s="926" customFormat="1" ht="34.5" customHeight="1">
      <c r="A50" s="1010">
        <f t="shared" si="3"/>
        <v>33</v>
      </c>
      <c r="B50" s="971" t="s">
        <v>785</v>
      </c>
      <c r="C50" s="1011">
        <v>0</v>
      </c>
      <c r="D50" s="1011">
        <v>20</v>
      </c>
      <c r="E50" s="1011">
        <v>18.896759999999997</v>
      </c>
      <c r="F50" s="1012">
        <f t="shared" si="2"/>
        <v>94.483799999999988</v>
      </c>
      <c r="G50" s="1030" t="s">
        <v>3981</v>
      </c>
      <c r="H50" s="978" t="s">
        <v>269</v>
      </c>
    </row>
    <row r="51" spans="1:8" s="926" customFormat="1" ht="99" customHeight="1">
      <c r="A51" s="1010">
        <f t="shared" si="3"/>
        <v>34</v>
      </c>
      <c r="B51" s="971" t="s">
        <v>783</v>
      </c>
      <c r="C51" s="1011">
        <v>1423</v>
      </c>
      <c r="D51" s="1011">
        <v>1964.06</v>
      </c>
      <c r="E51" s="1011">
        <v>1139.51109</v>
      </c>
      <c r="F51" s="1012">
        <f t="shared" si="2"/>
        <v>58.018140484506588</v>
      </c>
      <c r="G51" s="1030" t="s">
        <v>3988</v>
      </c>
      <c r="H51" s="978" t="s">
        <v>4167</v>
      </c>
    </row>
    <row r="52" spans="1:8" s="926" customFormat="1" ht="45" customHeight="1">
      <c r="A52" s="1010">
        <f t="shared" si="3"/>
        <v>35</v>
      </c>
      <c r="B52" s="971" t="s">
        <v>4168</v>
      </c>
      <c r="C52" s="1011">
        <v>0</v>
      </c>
      <c r="D52" s="1011">
        <v>48941.64</v>
      </c>
      <c r="E52" s="1011">
        <v>0</v>
      </c>
      <c r="F52" s="1012">
        <f t="shared" si="2"/>
        <v>0</v>
      </c>
      <c r="G52" s="1013" t="s">
        <v>3981</v>
      </c>
      <c r="H52" s="980" t="s">
        <v>4169</v>
      </c>
    </row>
    <row r="53" spans="1:8" s="926" customFormat="1" ht="57.75" customHeight="1">
      <c r="A53" s="1010">
        <f t="shared" si="3"/>
        <v>36</v>
      </c>
      <c r="B53" s="971" t="s">
        <v>4170</v>
      </c>
      <c r="C53" s="1011">
        <v>3000</v>
      </c>
      <c r="D53" s="1011">
        <v>743.92</v>
      </c>
      <c r="E53" s="1011">
        <v>18.21</v>
      </c>
      <c r="F53" s="1012">
        <f t="shared" si="2"/>
        <v>2.4478438541778691</v>
      </c>
      <c r="G53" s="1030" t="s">
        <v>3988</v>
      </c>
      <c r="H53" s="980" t="s">
        <v>4171</v>
      </c>
    </row>
    <row r="54" spans="1:8" s="926" customFormat="1" ht="88.5" customHeight="1">
      <c r="A54" s="1010">
        <f t="shared" si="3"/>
        <v>37</v>
      </c>
      <c r="B54" s="971" t="s">
        <v>4172</v>
      </c>
      <c r="C54" s="1011">
        <v>40000</v>
      </c>
      <c r="D54" s="1011">
        <v>17251.900000000001</v>
      </c>
      <c r="E54" s="1011">
        <v>177.48159000000001</v>
      </c>
      <c r="F54" s="1012">
        <f t="shared" si="2"/>
        <v>1.0287654693106267</v>
      </c>
      <c r="G54" s="1030" t="s">
        <v>3982</v>
      </c>
      <c r="H54" s="978" t="s">
        <v>4173</v>
      </c>
    </row>
    <row r="55" spans="1:8" s="926" customFormat="1" ht="13.5" customHeight="1" thickBot="1">
      <c r="A55" s="1351" t="s">
        <v>415</v>
      </c>
      <c r="B55" s="1352"/>
      <c r="C55" s="1019">
        <f>SUM(C46:C54)</f>
        <v>44823</v>
      </c>
      <c r="D55" s="1019">
        <f>SUM(D46:D54)</f>
        <v>75577.01999999999</v>
      </c>
      <c r="E55" s="1019">
        <f>SUM(E46:E54)</f>
        <v>5643.2853000000005</v>
      </c>
      <c r="F55" s="1032">
        <f t="shared" si="2"/>
        <v>7.4669328057655635</v>
      </c>
      <c r="G55" s="1021"/>
      <c r="H55" s="1040"/>
    </row>
    <row r="56" spans="1:8" s="946" customFormat="1">
      <c r="A56" s="998"/>
      <c r="B56" s="999"/>
      <c r="C56" s="998"/>
      <c r="D56" s="998"/>
      <c r="E56" s="998"/>
      <c r="F56" s="1000"/>
      <c r="G56" s="1001"/>
      <c r="H56" s="1002"/>
    </row>
  </sheetData>
  <customSheetViews>
    <customSheetView guid="{53E72506-0B1D-4F4A-A157-6DE69D2E678D}" showPageBreaks="1" fitToPage="1" printArea="1" view="pageBreakPreview">
      <selection activeCell="I20" sqref="I20"/>
      <pageMargins left="0.31496062992125984" right="0.31496062992125984" top="0.51181102362204722" bottom="0.43307086614173229" header="0.31496062992125984" footer="0.23622047244094491"/>
      <printOptions horizontalCentered="1"/>
      <pageSetup paperSize="9" scale="98" firstPageNumber="244" fitToHeight="0" orientation="landscape" useFirstPageNumber="1" r:id="rId1"/>
      <headerFooter alignWithMargins="0">
        <oddHeader>&amp;L&amp;"Tahoma,Kurzíva"&amp;9Závěrečný účet za rok 2014&amp;R&amp;"Tahoma,Kurzíva"&amp;9Tabulka č. 12</oddHeader>
        <oddFooter>&amp;C&amp;"Tahoma,Obyčejné"&amp;P</oddFooter>
      </headerFooter>
    </customSheetView>
  </customSheetViews>
  <mergeCells count="9">
    <mergeCell ref="A41:B41"/>
    <mergeCell ref="A44:B44"/>
    <mergeCell ref="A55:B55"/>
    <mergeCell ref="A1:H1"/>
    <mergeCell ref="A4:B4"/>
    <mergeCell ref="A5:B5"/>
    <mergeCell ref="A6:B6"/>
    <mergeCell ref="A7:B7"/>
    <mergeCell ref="A8:B8"/>
  </mergeCells>
  <printOptions horizontalCentered="1"/>
  <pageMargins left="0.31496062992125984" right="0.31496062992125984" top="0.51181102362204722" bottom="0.43307086614173229" header="0.31496062992125984" footer="0.23622047244094491"/>
  <pageSetup paperSize="9" scale="98" firstPageNumber="244" fitToHeight="0" orientation="landscape" useFirstPageNumber="1" r:id="rId2"/>
  <headerFooter alignWithMargins="0">
    <oddHeader>&amp;L&amp;"Tahoma,Kurzíva"&amp;9Závěrečný účet za rok 2014&amp;R&amp;"Tahoma,Kurzíva"&amp;9Tabulka č. 12</oddHeader>
    <oddFooter>&amp;C&amp;"Tahoma,Obyčejné"&amp;P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37"/>
  <sheetViews>
    <sheetView showGridLines="0" topLeftCell="B1" zoomScaleNormal="100" zoomScaleSheetLayoutView="100" workbookViewId="0">
      <selection activeCell="P11" sqref="P11"/>
    </sheetView>
  </sheetViews>
  <sheetFormatPr defaultRowHeight="12.75"/>
  <cols>
    <col min="1" max="1" width="2.85546875" style="1140" hidden="1" customWidth="1"/>
    <col min="2" max="2" width="10.28515625" style="1140" customWidth="1"/>
    <col min="3" max="3" width="16.85546875" style="1140" customWidth="1"/>
    <col min="4" max="11" width="11.7109375" style="1140" customWidth="1"/>
    <col min="12" max="16384" width="9.140625" style="1140"/>
  </cols>
  <sheetData>
    <row r="1" spans="2:10">
      <c r="B1" s="1125"/>
      <c r="C1" s="1125"/>
      <c r="D1" s="1125"/>
      <c r="E1" s="1125"/>
      <c r="F1" s="1125"/>
      <c r="G1" s="1125"/>
      <c r="H1" s="1125"/>
      <c r="I1" s="1125"/>
      <c r="J1" s="1125"/>
    </row>
    <row r="2" spans="2:10">
      <c r="B2" s="1125"/>
      <c r="C2" s="1125"/>
      <c r="D2" s="1125"/>
      <c r="E2" s="1125"/>
      <c r="F2" s="1125"/>
      <c r="G2" s="1125"/>
      <c r="H2" s="1125"/>
      <c r="I2" s="1125"/>
      <c r="J2" s="1125"/>
    </row>
    <row r="3" spans="2:10">
      <c r="B3" s="1125"/>
      <c r="C3" s="1125"/>
      <c r="D3" s="1125"/>
      <c r="E3" s="1125"/>
      <c r="F3" s="1125"/>
      <c r="G3" s="1125"/>
      <c r="H3" s="1125"/>
      <c r="I3" s="1125"/>
      <c r="J3" s="1125"/>
    </row>
    <row r="4" spans="2:10">
      <c r="B4" s="1125"/>
      <c r="C4" s="1125"/>
      <c r="D4" s="1125"/>
      <c r="E4" s="1125"/>
      <c r="F4" s="1125"/>
      <c r="G4" s="1125"/>
      <c r="H4" s="1125"/>
      <c r="I4" s="1125"/>
      <c r="J4" s="1125"/>
    </row>
    <row r="5" spans="2:10">
      <c r="B5" s="1125"/>
      <c r="C5" s="1125"/>
      <c r="D5" s="1125"/>
      <c r="E5" s="1125"/>
      <c r="F5" s="1125"/>
      <c r="G5" s="1125"/>
      <c r="H5" s="1125"/>
      <c r="I5" s="1125"/>
      <c r="J5" s="1125"/>
    </row>
    <row r="6" spans="2:10">
      <c r="B6" s="1125"/>
      <c r="C6" s="1125"/>
      <c r="D6" s="1125"/>
      <c r="E6" s="1125"/>
      <c r="F6" s="1125"/>
      <c r="G6" s="1125"/>
      <c r="H6" s="1125"/>
      <c r="I6" s="1125"/>
      <c r="J6" s="1125"/>
    </row>
    <row r="7" spans="2:10">
      <c r="B7" s="1125"/>
      <c r="C7" s="1125"/>
      <c r="D7" s="1125"/>
      <c r="E7" s="1125"/>
      <c r="F7" s="1125"/>
      <c r="G7" s="1125"/>
      <c r="H7" s="1125"/>
      <c r="I7" s="1125"/>
      <c r="J7" s="1125"/>
    </row>
    <row r="8" spans="2:10">
      <c r="B8" s="1125"/>
      <c r="C8" s="1125"/>
      <c r="D8" s="1125"/>
      <c r="E8" s="1125"/>
      <c r="F8" s="1125"/>
      <c r="G8" s="1125"/>
      <c r="H8" s="1125"/>
      <c r="I8" s="1125"/>
      <c r="J8" s="1125"/>
    </row>
    <row r="9" spans="2:10">
      <c r="B9" s="1125"/>
      <c r="C9" s="1125"/>
      <c r="D9" s="1125"/>
      <c r="E9" s="1125"/>
      <c r="F9" s="1125"/>
      <c r="G9" s="1125"/>
      <c r="H9" s="1125"/>
      <c r="I9" s="1125"/>
      <c r="J9" s="1125"/>
    </row>
    <row r="10" spans="2:10">
      <c r="B10" s="1125"/>
      <c r="C10" s="1125"/>
      <c r="D10" s="1125"/>
      <c r="E10" s="1125"/>
      <c r="F10" s="1125"/>
      <c r="G10" s="1125"/>
      <c r="H10" s="1125"/>
      <c r="I10" s="1125"/>
      <c r="J10" s="1125"/>
    </row>
    <row r="11" spans="2:10">
      <c r="B11" s="1125"/>
      <c r="C11" s="1125"/>
      <c r="D11" s="1125"/>
      <c r="E11" s="1125"/>
      <c r="F11" s="1125"/>
      <c r="G11" s="1125"/>
      <c r="H11" s="1125"/>
      <c r="I11" s="1125"/>
      <c r="J11" s="1125"/>
    </row>
    <row r="12" spans="2:10">
      <c r="B12" s="1125"/>
      <c r="C12" s="1125"/>
      <c r="D12" s="1125"/>
      <c r="E12" s="1125"/>
      <c r="F12" s="1125"/>
      <c r="G12" s="1125"/>
      <c r="H12" s="1125"/>
      <c r="I12" s="1125"/>
      <c r="J12" s="1125"/>
    </row>
    <row r="13" spans="2:10">
      <c r="B13" s="1125"/>
      <c r="C13" s="1125"/>
      <c r="D13" s="1125"/>
      <c r="E13" s="1125"/>
      <c r="F13" s="1125"/>
      <c r="G13" s="1125"/>
      <c r="H13" s="1125"/>
      <c r="I13" s="1125"/>
      <c r="J13" s="1125"/>
    </row>
    <row r="19" spans="2:11">
      <c r="B19" s="1125"/>
      <c r="C19" s="1125"/>
      <c r="D19" s="1125"/>
      <c r="E19" s="1125"/>
      <c r="F19" s="1125"/>
      <c r="G19" s="1125"/>
      <c r="H19" s="1125"/>
      <c r="I19" s="1125"/>
      <c r="J19" s="1125"/>
    </row>
    <row r="20" spans="2:11">
      <c r="B20" s="1125"/>
      <c r="C20" s="1125"/>
      <c r="D20" s="1125"/>
      <c r="E20" s="1125"/>
      <c r="F20" s="1125"/>
      <c r="G20" s="1125"/>
      <c r="H20" s="1125"/>
      <c r="I20" s="1125"/>
      <c r="J20" s="1125"/>
    </row>
    <row r="21" spans="2:11">
      <c r="B21" s="1125"/>
      <c r="C21" s="1125"/>
      <c r="D21" s="1125"/>
      <c r="E21" s="1125"/>
      <c r="F21" s="1125"/>
      <c r="G21" s="1125"/>
      <c r="H21" s="1125"/>
      <c r="I21" s="1125"/>
      <c r="J21" s="1125"/>
    </row>
    <row r="22" spans="2:11">
      <c r="B22" s="1125"/>
      <c r="C22" s="1125"/>
      <c r="D22" s="1125"/>
      <c r="E22" s="1125"/>
      <c r="F22" s="1125"/>
      <c r="G22" s="1125"/>
      <c r="H22" s="1125"/>
      <c r="I22" s="1125"/>
      <c r="J22" s="1125"/>
    </row>
    <row r="23" spans="2:11">
      <c r="B23" s="1125"/>
      <c r="C23" s="1125"/>
      <c r="D23" s="1125"/>
      <c r="E23" s="1125"/>
      <c r="F23" s="1125"/>
      <c r="G23" s="1125"/>
      <c r="H23" s="1125"/>
      <c r="I23" s="1125"/>
      <c r="J23" s="1125"/>
    </row>
    <row r="24" spans="2:11">
      <c r="B24" s="1125"/>
      <c r="C24" s="1125"/>
      <c r="D24" s="1125"/>
      <c r="E24" s="1125"/>
      <c r="F24" s="1125"/>
      <c r="G24" s="1125"/>
      <c r="H24" s="1125"/>
      <c r="I24" s="1125"/>
      <c r="J24" s="1125"/>
    </row>
    <row r="25" spans="2:11">
      <c r="B25" s="1125"/>
      <c r="C25" s="1125"/>
      <c r="D25" s="1125"/>
      <c r="E25" s="1125"/>
      <c r="F25" s="1125"/>
      <c r="G25" s="1125"/>
      <c r="H25" s="1125"/>
      <c r="I25" s="1125"/>
      <c r="J25" s="1125"/>
    </row>
    <row r="26" spans="2:11">
      <c r="B26" s="1125"/>
      <c r="C26" s="1125"/>
      <c r="D26" s="1125"/>
      <c r="E26" s="1125"/>
      <c r="F26" s="1125"/>
      <c r="G26" s="1125"/>
      <c r="H26" s="1125"/>
      <c r="I26" s="1125"/>
      <c r="J26" s="1125"/>
    </row>
    <row r="27" spans="2:11">
      <c r="B27" s="1125"/>
      <c r="C27" s="1125"/>
      <c r="D27" s="1125"/>
      <c r="E27" s="1125"/>
      <c r="F27" s="1125"/>
      <c r="G27" s="1125"/>
      <c r="H27" s="1125"/>
      <c r="I27" s="1125"/>
      <c r="J27" s="1125"/>
    </row>
    <row r="28" spans="2:11">
      <c r="B28" s="1125"/>
      <c r="C28" s="1125"/>
      <c r="D28" s="1125"/>
      <c r="E28" s="1125"/>
      <c r="F28" s="1125"/>
      <c r="G28" s="1125"/>
      <c r="H28" s="1125"/>
      <c r="I28" s="1125"/>
      <c r="J28" s="1125"/>
    </row>
    <row r="29" spans="2:11">
      <c r="B29" s="1125"/>
      <c r="C29" s="1125"/>
      <c r="D29" s="1125"/>
      <c r="E29" s="1125"/>
      <c r="F29" s="1125"/>
      <c r="G29" s="1125"/>
      <c r="H29" s="1125"/>
      <c r="I29" s="1125"/>
      <c r="J29" s="1125"/>
    </row>
    <row r="30" spans="2:11">
      <c r="B30" s="1125"/>
      <c r="C30" s="1125"/>
      <c r="D30" s="1125"/>
      <c r="E30" s="1125"/>
      <c r="F30" s="1125"/>
      <c r="G30" s="1125"/>
      <c r="H30" s="1125"/>
      <c r="I30" s="1125"/>
      <c r="J30" s="1125"/>
    </row>
    <row r="31" spans="2:11">
      <c r="B31" s="1125"/>
      <c r="C31" s="1125"/>
      <c r="D31" s="1125"/>
      <c r="E31" s="1125"/>
      <c r="F31" s="1125"/>
      <c r="G31" s="1125"/>
      <c r="H31" s="1125"/>
      <c r="I31" s="1125"/>
      <c r="J31" s="1125"/>
    </row>
    <row r="32" spans="2:11" ht="15" customHeight="1" thickBot="1">
      <c r="C32" s="1125"/>
      <c r="D32" s="1141"/>
      <c r="E32" s="1141"/>
      <c r="F32" s="1127"/>
      <c r="G32" s="1127"/>
      <c r="H32" s="1127"/>
      <c r="I32" s="1127"/>
      <c r="J32" s="1127"/>
      <c r="K32" s="1127" t="s">
        <v>4574</v>
      </c>
    </row>
    <row r="33" spans="2:11" ht="15.75" customHeight="1">
      <c r="C33" s="1128"/>
      <c r="D33" s="1129" t="s">
        <v>4575</v>
      </c>
      <c r="E33" s="1129" t="s">
        <v>4576</v>
      </c>
      <c r="F33" s="1130" t="s">
        <v>4577</v>
      </c>
      <c r="G33" s="1130" t="s">
        <v>4578</v>
      </c>
      <c r="H33" s="1130" t="s">
        <v>4579</v>
      </c>
      <c r="I33" s="1130" t="s">
        <v>4580</v>
      </c>
      <c r="J33" s="1130" t="s">
        <v>4581</v>
      </c>
      <c r="K33" s="1131" t="s">
        <v>4582</v>
      </c>
    </row>
    <row r="34" spans="2:11" ht="15.75" customHeight="1">
      <c r="C34" s="1132" t="s">
        <v>118</v>
      </c>
      <c r="D34" s="1133">
        <v>13135.04</v>
      </c>
      <c r="E34" s="1133">
        <v>13733.819</v>
      </c>
      <c r="F34" s="1134">
        <v>14927.606</v>
      </c>
      <c r="G34" s="1134">
        <v>14619.688</v>
      </c>
      <c r="H34" s="1134">
        <v>14769.003000000001</v>
      </c>
      <c r="I34" s="1134">
        <v>14909.261</v>
      </c>
      <c r="J34" s="1134">
        <v>14904.712</v>
      </c>
      <c r="K34" s="1135">
        <v>15138.14</v>
      </c>
    </row>
    <row r="35" spans="2:11" ht="15.75" customHeight="1">
      <c r="C35" s="1132" t="s">
        <v>60</v>
      </c>
      <c r="D35" s="1133">
        <v>1748.402</v>
      </c>
      <c r="E35" s="1133">
        <v>2741.1590000000001</v>
      </c>
      <c r="F35" s="1134">
        <v>2177.3580000000002</v>
      </c>
      <c r="G35" s="1134">
        <v>2091.1819999999998</v>
      </c>
      <c r="H35" s="1134">
        <v>2062.2800000000002</v>
      </c>
      <c r="I35" s="1134">
        <v>1912.375</v>
      </c>
      <c r="J35" s="1134">
        <v>2009.296</v>
      </c>
      <c r="K35" s="1135">
        <v>2299.4070000000002</v>
      </c>
    </row>
    <row r="36" spans="2:11" ht="15.75" customHeight="1" thickBot="1">
      <c r="C36" s="1136" t="s">
        <v>1293</v>
      </c>
      <c r="D36" s="1137">
        <f t="shared" ref="D36:K36" si="0">SUM(D34:D35)</f>
        <v>14883.442000000001</v>
      </c>
      <c r="E36" s="1137">
        <f t="shared" si="0"/>
        <v>16474.977999999999</v>
      </c>
      <c r="F36" s="1138">
        <f t="shared" si="0"/>
        <v>17104.964</v>
      </c>
      <c r="G36" s="1138">
        <f t="shared" si="0"/>
        <v>16710.87</v>
      </c>
      <c r="H36" s="1138">
        <f t="shared" si="0"/>
        <v>16831.282999999999</v>
      </c>
      <c r="I36" s="1138">
        <f t="shared" si="0"/>
        <v>16821.635999999999</v>
      </c>
      <c r="J36" s="1138">
        <f t="shared" si="0"/>
        <v>16914.007999999998</v>
      </c>
      <c r="K36" s="1139">
        <f t="shared" si="0"/>
        <v>17437.546999999999</v>
      </c>
    </row>
    <row r="37" spans="2:11">
      <c r="B37" s="1125"/>
      <c r="C37" s="1125"/>
      <c r="D37" s="1125"/>
      <c r="E37" s="1125"/>
      <c r="F37" s="1125"/>
      <c r="G37" s="1125"/>
      <c r="H37" s="1125"/>
      <c r="I37" s="1125"/>
      <c r="J37" s="1125"/>
    </row>
  </sheetData>
  <customSheetViews>
    <customSheetView guid="{53E72506-0B1D-4F4A-A157-6DE69D2E678D}" showPageBreaks="1" showGridLines="0" fitToPage="1" hiddenColumns="1" topLeftCell="B1">
      <selection activeCell="P11" sqref="P11"/>
      <pageMargins left="0.78740157480314965" right="0.78740157480314965" top="0.98425196850393704" bottom="0.98425196850393704" header="0.51181102362204722" footer="0.51181102362204722"/>
      <printOptions horizontalCentered="1"/>
      <pageSetup paperSize="9" scale="98" firstPageNumber="148" orientation="landscape" useFirstPageNumber="1" r:id="rId1"/>
      <headerFooter alignWithMargins="0">
        <oddHeader>&amp;L&amp;"Tahoma,Kurzíva"&amp;9Závěrečný účet za rok 2014&amp;R&amp;"Tahoma,Kurzíva"&amp;9Graf č. 2</oddHeader>
        <oddFooter>&amp;C&amp;"Tahoma,Obyčejné"&amp;P</oddFooter>
      </headerFooter>
    </customSheetView>
  </customSheetViews>
  <printOptions horizontalCentered="1"/>
  <pageMargins left="0.78740157480314965" right="0.78740157480314965" top="0.98425196850393704" bottom="0.98425196850393704" header="0.51181102362204722" footer="0.51181102362204722"/>
  <pageSetup paperSize="9" scale="98" firstPageNumber="148" orientation="landscape" useFirstPageNumber="1" r:id="rId2"/>
  <headerFooter alignWithMargins="0">
    <oddHeader>&amp;L&amp;"Tahoma,Kurzíva"&amp;9Závěrečný účet za rok 2014&amp;R&amp;"Tahoma,Kurzíva"&amp;9Graf č. 2</oddHeader>
    <oddFooter>&amp;C&amp;"Tahoma,Obyčejné"&amp;P</oddFooter>
  </headerFooter>
  <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56"/>
  <sheetViews>
    <sheetView view="pageBreakPreview" zoomScaleNormal="100" zoomScaleSheetLayoutView="100" workbookViewId="0">
      <selection activeCell="I6" sqref="I6"/>
    </sheetView>
  </sheetViews>
  <sheetFormatPr defaultRowHeight="10.5"/>
  <cols>
    <col min="1" max="1" width="6.42578125" style="925" customWidth="1"/>
    <col min="2" max="2" width="42.7109375" style="926" customWidth="1"/>
    <col min="3" max="4" width="13.140625" style="927" customWidth="1"/>
    <col min="5" max="5" width="12.140625" style="925" customWidth="1"/>
    <col min="6" max="6" width="8" style="928" customWidth="1"/>
    <col min="7" max="7" width="8.7109375" style="929" customWidth="1"/>
    <col min="8" max="8" width="42.7109375" style="930" customWidth="1"/>
    <col min="9" max="16384" width="9.140625" style="925"/>
  </cols>
  <sheetData>
    <row r="1" spans="1:8" s="924" customFormat="1" ht="18" customHeight="1">
      <c r="A1" s="1223" t="s">
        <v>4174</v>
      </c>
      <c r="B1" s="1223"/>
      <c r="C1" s="1223"/>
      <c r="D1" s="1223"/>
      <c r="E1" s="1223"/>
      <c r="F1" s="1223"/>
      <c r="G1" s="1223"/>
      <c r="H1" s="1223"/>
    </row>
    <row r="2" spans="1:8" ht="12" customHeight="1"/>
    <row r="3" spans="1:8" ht="12" customHeight="1" thickBot="1">
      <c r="A3" s="931"/>
      <c r="F3" s="932" t="s">
        <v>3968</v>
      </c>
    </row>
    <row r="4" spans="1:8" ht="23.25" customHeight="1">
      <c r="A4" s="1345"/>
      <c r="B4" s="1346"/>
      <c r="C4" s="933" t="s">
        <v>3969</v>
      </c>
      <c r="D4" s="933" t="s">
        <v>3970</v>
      </c>
      <c r="E4" s="933" t="s">
        <v>3971</v>
      </c>
      <c r="F4" s="934" t="s">
        <v>3972</v>
      </c>
      <c r="G4" s="935"/>
      <c r="H4" s="936"/>
    </row>
    <row r="5" spans="1:8" ht="12.75" customHeight="1">
      <c r="A5" s="1347" t="s">
        <v>3973</v>
      </c>
      <c r="B5" s="1348"/>
      <c r="C5" s="937">
        <f>C42</f>
        <v>27090</v>
      </c>
      <c r="D5" s="937">
        <f>D42</f>
        <v>61602.114000000001</v>
      </c>
      <c r="E5" s="937">
        <f>E42</f>
        <v>36052.169320000001</v>
      </c>
      <c r="F5" s="938">
        <f>E5/D5*100</f>
        <v>58.524240450579349</v>
      </c>
      <c r="G5" s="939"/>
      <c r="H5" s="940"/>
    </row>
    <row r="6" spans="1:8" ht="12.75" customHeight="1">
      <c r="A6" s="1347" t="s">
        <v>3974</v>
      </c>
      <c r="B6" s="1348"/>
      <c r="C6" s="941">
        <f>C45</f>
        <v>0</v>
      </c>
      <c r="D6" s="941">
        <f>D45</f>
        <v>299.5</v>
      </c>
      <c r="E6" s="941">
        <f>E45</f>
        <v>60</v>
      </c>
      <c r="F6" s="938">
        <f>E6/D6*100</f>
        <v>20.033388981636062</v>
      </c>
      <c r="G6" s="939"/>
      <c r="H6" s="940"/>
    </row>
    <row r="7" spans="1:8" ht="12.75" customHeight="1">
      <c r="A7" s="1347" t="s">
        <v>3975</v>
      </c>
      <c r="B7" s="1348"/>
      <c r="C7" s="941">
        <f>C48</f>
        <v>0</v>
      </c>
      <c r="D7" s="941">
        <f>D48</f>
        <v>537.79999999999995</v>
      </c>
      <c r="E7" s="941">
        <f>E48</f>
        <v>44.752000000000002</v>
      </c>
      <c r="F7" s="938">
        <f>E7/D7*100</f>
        <v>8.3213090368166611</v>
      </c>
      <c r="G7" s="939"/>
      <c r="H7" s="940"/>
    </row>
    <row r="8" spans="1:8" ht="12.75" customHeight="1">
      <c r="A8" s="1347" t="s">
        <v>3976</v>
      </c>
      <c r="B8" s="1348"/>
      <c r="C8" s="941">
        <f>C55</f>
        <v>20590</v>
      </c>
      <c r="D8" s="941">
        <f>D55</f>
        <v>35935.300000000003</v>
      </c>
      <c r="E8" s="941">
        <f>E55</f>
        <v>32943.139520000004</v>
      </c>
      <c r="F8" s="938">
        <f>E8/D8*100</f>
        <v>91.673478501640446</v>
      </c>
      <c r="G8" s="939"/>
      <c r="H8" s="940"/>
    </row>
    <row r="9" spans="1:8" s="931" customFormat="1" ht="13.5" customHeight="1" thickBot="1">
      <c r="A9" s="1349" t="s">
        <v>415</v>
      </c>
      <c r="B9" s="1350"/>
      <c r="C9" s="942">
        <f>SUM(C5:C8)</f>
        <v>47680</v>
      </c>
      <c r="D9" s="1005">
        <f>SUM(D5:D8)</f>
        <v>98374.714000000007</v>
      </c>
      <c r="E9" s="942">
        <f>SUM(E5:E8)</f>
        <v>69100.060840000006</v>
      </c>
      <c r="F9" s="943">
        <f>E9/D9*100</f>
        <v>70.241689180412763</v>
      </c>
      <c r="G9" s="939"/>
      <c r="H9" s="940"/>
    </row>
    <row r="10" spans="1:8" s="944" customFormat="1" ht="10.5" customHeight="1">
      <c r="B10" s="945"/>
      <c r="C10" s="946"/>
      <c r="D10" s="946"/>
      <c r="E10" s="946"/>
      <c r="F10" s="947"/>
      <c r="G10" s="948"/>
      <c r="H10" s="949"/>
    </row>
    <row r="11" spans="1:8" s="944" customFormat="1" ht="10.5" customHeight="1">
      <c r="B11" s="945"/>
      <c r="C11" s="946"/>
      <c r="D11" s="946"/>
      <c r="E11" s="946"/>
      <c r="F11" s="947"/>
      <c r="G11" s="948"/>
      <c r="H11" s="949"/>
    </row>
    <row r="12" spans="1:8" s="944" customFormat="1" ht="10.5" customHeight="1" thickBot="1">
      <c r="B12" s="945"/>
      <c r="C12" s="946"/>
      <c r="D12" s="946"/>
      <c r="E12" s="946"/>
      <c r="F12" s="947"/>
      <c r="G12" s="948"/>
      <c r="H12" s="932" t="s">
        <v>3968</v>
      </c>
    </row>
    <row r="13" spans="1:8" ht="28.5" customHeight="1" thickBot="1">
      <c r="A13" s="950" t="s">
        <v>3977</v>
      </c>
      <c r="B13" s="951" t="s">
        <v>405</v>
      </c>
      <c r="C13" s="952" t="s">
        <v>3969</v>
      </c>
      <c r="D13" s="952" t="s">
        <v>3970</v>
      </c>
      <c r="E13" s="952" t="s">
        <v>3971</v>
      </c>
      <c r="F13" s="952" t="s">
        <v>3972</v>
      </c>
      <c r="G13" s="952" t="s">
        <v>3978</v>
      </c>
      <c r="H13" s="953" t="s">
        <v>3979</v>
      </c>
    </row>
    <row r="14" spans="1:8" ht="15" customHeight="1" thickBot="1">
      <c r="A14" s="954" t="s">
        <v>3980</v>
      </c>
      <c r="B14" s="955"/>
      <c r="C14" s="956"/>
      <c r="D14" s="956"/>
      <c r="E14" s="957"/>
      <c r="F14" s="958"/>
      <c r="G14" s="959"/>
      <c r="H14" s="960"/>
    </row>
    <row r="15" spans="1:8" s="1006" customFormat="1" ht="35.25" customHeight="1">
      <c r="A15" s="993">
        <v>1</v>
      </c>
      <c r="B15" s="1041" t="s">
        <v>1610</v>
      </c>
      <c r="C15" s="1007">
        <v>4000</v>
      </c>
      <c r="D15" s="1007">
        <v>3740.7</v>
      </c>
      <c r="E15" s="1007">
        <v>1775.0710000000001</v>
      </c>
      <c r="F15" s="1008">
        <f t="shared" ref="F15:F42" si="0">E15/D15*100</f>
        <v>47.45290988317695</v>
      </c>
      <c r="G15" s="1042" t="s">
        <v>3982</v>
      </c>
      <c r="H15" s="1009" t="s">
        <v>4175</v>
      </c>
    </row>
    <row r="16" spans="1:8" s="1006" customFormat="1" ht="34.5" customHeight="1">
      <c r="A16" s="1010">
        <f>A15+1</f>
        <v>2</v>
      </c>
      <c r="B16" s="1043" t="s">
        <v>1537</v>
      </c>
      <c r="C16" s="1011">
        <v>1000</v>
      </c>
      <c r="D16" s="1011">
        <v>1588.509</v>
      </c>
      <c r="E16" s="1011">
        <v>1333.55</v>
      </c>
      <c r="F16" s="1012">
        <f t="shared" si="0"/>
        <v>83.949791911786448</v>
      </c>
      <c r="G16" s="1044" t="s">
        <v>3982</v>
      </c>
      <c r="H16" s="978" t="s">
        <v>4175</v>
      </c>
    </row>
    <row r="17" spans="1:8" s="1006" customFormat="1" ht="34.5" customHeight="1">
      <c r="A17" s="1010">
        <f t="shared" ref="A17:A41" si="1">A16+1</f>
        <v>3</v>
      </c>
      <c r="B17" s="1043" t="s">
        <v>1522</v>
      </c>
      <c r="C17" s="1011">
        <v>3000</v>
      </c>
      <c r="D17" s="1011">
        <v>9518.6749999999993</v>
      </c>
      <c r="E17" s="1011">
        <v>5040.9160499999998</v>
      </c>
      <c r="F17" s="1012">
        <f t="shared" si="0"/>
        <v>52.958169598184625</v>
      </c>
      <c r="G17" s="1044" t="s">
        <v>3982</v>
      </c>
      <c r="H17" s="978" t="s">
        <v>4175</v>
      </c>
    </row>
    <row r="18" spans="1:8" s="1006" customFormat="1" ht="34.5" customHeight="1">
      <c r="A18" s="1010">
        <f t="shared" si="1"/>
        <v>4</v>
      </c>
      <c r="B18" s="1043" t="s">
        <v>1502</v>
      </c>
      <c r="C18" s="1011">
        <v>1500</v>
      </c>
      <c r="D18" s="1011">
        <v>1378.8000000000002</v>
      </c>
      <c r="E18" s="1011">
        <v>304.21399999999994</v>
      </c>
      <c r="F18" s="1012">
        <f t="shared" si="0"/>
        <v>22.063678561067587</v>
      </c>
      <c r="G18" s="1044" t="s">
        <v>3982</v>
      </c>
      <c r="H18" s="978" t="s">
        <v>4175</v>
      </c>
    </row>
    <row r="19" spans="1:8" s="1006" customFormat="1" ht="34.5" customHeight="1">
      <c r="A19" s="1010">
        <f t="shared" si="1"/>
        <v>5</v>
      </c>
      <c r="B19" s="1043" t="s">
        <v>1536</v>
      </c>
      <c r="C19" s="1011">
        <v>0</v>
      </c>
      <c r="D19" s="1011">
        <v>2080</v>
      </c>
      <c r="E19" s="1011">
        <v>1015</v>
      </c>
      <c r="F19" s="1012">
        <f t="shared" si="0"/>
        <v>48.79807692307692</v>
      </c>
      <c r="G19" s="1044" t="s">
        <v>3982</v>
      </c>
      <c r="H19" s="978" t="s">
        <v>4176</v>
      </c>
    </row>
    <row r="20" spans="1:8" s="1006" customFormat="1" ht="24" customHeight="1">
      <c r="A20" s="1010">
        <f t="shared" si="1"/>
        <v>6</v>
      </c>
      <c r="B20" s="1043" t="s">
        <v>4177</v>
      </c>
      <c r="C20" s="1011">
        <v>0</v>
      </c>
      <c r="D20" s="1011">
        <v>1000</v>
      </c>
      <c r="E20" s="1011">
        <v>1000</v>
      </c>
      <c r="F20" s="1012">
        <f t="shared" si="0"/>
        <v>100</v>
      </c>
      <c r="G20" s="1044" t="s">
        <v>3981</v>
      </c>
      <c r="H20" s="978" t="s">
        <v>269</v>
      </c>
    </row>
    <row r="21" spans="1:8" s="1014" customFormat="1" ht="45" customHeight="1">
      <c r="A21" s="1010">
        <f t="shared" si="1"/>
        <v>7</v>
      </c>
      <c r="B21" s="1043" t="s">
        <v>2481</v>
      </c>
      <c r="C21" s="1011">
        <v>0</v>
      </c>
      <c r="D21" s="1011">
        <v>1000</v>
      </c>
      <c r="E21" s="1011">
        <v>412.6</v>
      </c>
      <c r="F21" s="1012">
        <f t="shared" si="0"/>
        <v>41.260000000000005</v>
      </c>
      <c r="G21" s="1044" t="s">
        <v>3988</v>
      </c>
      <c r="H21" s="978" t="s">
        <v>4178</v>
      </c>
    </row>
    <row r="22" spans="1:8" s="1006" customFormat="1" ht="42">
      <c r="A22" s="1010">
        <f t="shared" si="1"/>
        <v>8</v>
      </c>
      <c r="B22" s="1043" t="s">
        <v>1498</v>
      </c>
      <c r="C22" s="1011">
        <v>4500</v>
      </c>
      <c r="D22" s="1011">
        <v>13222.980000000001</v>
      </c>
      <c r="E22" s="1011">
        <v>10506.641870000001</v>
      </c>
      <c r="F22" s="1012">
        <f t="shared" si="0"/>
        <v>79.457443556596175</v>
      </c>
      <c r="G22" s="1044" t="s">
        <v>3982</v>
      </c>
      <c r="H22" s="980" t="s">
        <v>4179</v>
      </c>
    </row>
    <row r="23" spans="1:8" s="1006" customFormat="1" ht="12.75" customHeight="1">
      <c r="A23" s="1010">
        <f t="shared" si="1"/>
        <v>9</v>
      </c>
      <c r="B23" s="1043" t="s">
        <v>4180</v>
      </c>
      <c r="C23" s="1011">
        <v>350</v>
      </c>
      <c r="D23" s="1011">
        <v>140.05000000000001</v>
      </c>
      <c r="E23" s="1011">
        <v>140.05000000000001</v>
      </c>
      <c r="F23" s="1012">
        <f t="shared" si="0"/>
        <v>100</v>
      </c>
      <c r="G23" s="1044" t="s">
        <v>3981</v>
      </c>
      <c r="H23" s="980" t="s">
        <v>269</v>
      </c>
    </row>
    <row r="24" spans="1:8" s="1006" customFormat="1" ht="12.75" customHeight="1">
      <c r="A24" s="1010">
        <f t="shared" si="1"/>
        <v>10</v>
      </c>
      <c r="B24" s="1043" t="s">
        <v>2345</v>
      </c>
      <c r="C24" s="1011">
        <v>300</v>
      </c>
      <c r="D24" s="1011">
        <v>700</v>
      </c>
      <c r="E24" s="1011">
        <v>700</v>
      </c>
      <c r="F24" s="1012">
        <f t="shared" si="0"/>
        <v>100</v>
      </c>
      <c r="G24" s="1044" t="s">
        <v>3982</v>
      </c>
      <c r="H24" s="978" t="s">
        <v>269</v>
      </c>
    </row>
    <row r="25" spans="1:8" s="1006" customFormat="1" ht="42">
      <c r="A25" s="1010">
        <f t="shared" si="1"/>
        <v>11</v>
      </c>
      <c r="B25" s="1043" t="s">
        <v>1545</v>
      </c>
      <c r="C25" s="1011">
        <v>350</v>
      </c>
      <c r="D25" s="1011">
        <v>612.6</v>
      </c>
      <c r="E25" s="1011">
        <v>452.38400000000001</v>
      </c>
      <c r="F25" s="1012">
        <f t="shared" si="0"/>
        <v>73.846555664381327</v>
      </c>
      <c r="G25" s="1044" t="s">
        <v>3988</v>
      </c>
      <c r="H25" s="978" t="s">
        <v>4181</v>
      </c>
    </row>
    <row r="26" spans="1:8" s="1006" customFormat="1" ht="57" customHeight="1">
      <c r="A26" s="1010">
        <f t="shared" si="1"/>
        <v>12</v>
      </c>
      <c r="B26" s="1043" t="s">
        <v>2482</v>
      </c>
      <c r="C26" s="1011">
        <v>10000</v>
      </c>
      <c r="D26" s="1011">
        <v>20000</v>
      </c>
      <c r="E26" s="1011">
        <v>10000</v>
      </c>
      <c r="F26" s="1012">
        <f t="shared" si="0"/>
        <v>50</v>
      </c>
      <c r="G26" s="1044" t="s">
        <v>3982</v>
      </c>
      <c r="H26" s="978" t="s">
        <v>4182</v>
      </c>
    </row>
    <row r="27" spans="1:8" s="1006" customFormat="1" ht="45" customHeight="1">
      <c r="A27" s="1010">
        <f t="shared" si="1"/>
        <v>13</v>
      </c>
      <c r="B27" s="1043" t="s">
        <v>4183</v>
      </c>
      <c r="C27" s="1011">
        <v>2000</v>
      </c>
      <c r="D27" s="1011">
        <v>2000</v>
      </c>
      <c r="E27" s="1011">
        <v>0</v>
      </c>
      <c r="F27" s="1012">
        <f t="shared" si="0"/>
        <v>0</v>
      </c>
      <c r="G27" s="1044" t="s">
        <v>3988</v>
      </c>
      <c r="H27" s="978" t="s">
        <v>4184</v>
      </c>
    </row>
    <row r="28" spans="1:8" s="1006" customFormat="1" ht="45" customHeight="1">
      <c r="A28" s="1010">
        <f t="shared" si="1"/>
        <v>14</v>
      </c>
      <c r="B28" s="1043" t="s">
        <v>4185</v>
      </c>
      <c r="C28" s="1011">
        <v>0</v>
      </c>
      <c r="D28" s="1011">
        <v>1000</v>
      </c>
      <c r="E28" s="1011">
        <v>100</v>
      </c>
      <c r="F28" s="1012">
        <f t="shared" si="0"/>
        <v>10</v>
      </c>
      <c r="G28" s="1044" t="s">
        <v>3988</v>
      </c>
      <c r="H28" s="978" t="s">
        <v>4186</v>
      </c>
    </row>
    <row r="29" spans="1:8" s="1006" customFormat="1" ht="34.5" customHeight="1">
      <c r="A29" s="1010">
        <f t="shared" si="1"/>
        <v>15</v>
      </c>
      <c r="B29" s="1045" t="s">
        <v>4187</v>
      </c>
      <c r="C29" s="1011">
        <v>90</v>
      </c>
      <c r="D29" s="1011">
        <v>90</v>
      </c>
      <c r="E29" s="1011">
        <v>77.742399999999989</v>
      </c>
      <c r="F29" s="1012">
        <f t="shared" si="0"/>
        <v>86.380444444444436</v>
      </c>
      <c r="G29" s="1044" t="s">
        <v>3982</v>
      </c>
      <c r="H29" s="978" t="s">
        <v>4188</v>
      </c>
    </row>
    <row r="30" spans="1:8" s="1006" customFormat="1" ht="12.75" customHeight="1">
      <c r="A30" s="1010">
        <f t="shared" si="1"/>
        <v>16</v>
      </c>
      <c r="B30" s="1045" t="s">
        <v>4189</v>
      </c>
      <c r="C30" s="1011">
        <v>0</v>
      </c>
      <c r="D30" s="1011">
        <v>30</v>
      </c>
      <c r="E30" s="1011">
        <v>30</v>
      </c>
      <c r="F30" s="1012">
        <f t="shared" si="0"/>
        <v>100</v>
      </c>
      <c r="G30" s="1044" t="s">
        <v>3981</v>
      </c>
      <c r="H30" s="978" t="s">
        <v>269</v>
      </c>
    </row>
    <row r="31" spans="1:8" s="1006" customFormat="1" ht="24" customHeight="1">
      <c r="A31" s="1010">
        <f t="shared" si="1"/>
        <v>17</v>
      </c>
      <c r="B31" s="1045" t="s">
        <v>4190</v>
      </c>
      <c r="C31" s="1011">
        <v>0</v>
      </c>
      <c r="D31" s="1011">
        <v>100</v>
      </c>
      <c r="E31" s="1011">
        <v>100</v>
      </c>
      <c r="F31" s="1012">
        <f t="shared" si="0"/>
        <v>100</v>
      </c>
      <c r="G31" s="1044" t="s">
        <v>3981</v>
      </c>
      <c r="H31" s="978" t="s">
        <v>269</v>
      </c>
    </row>
    <row r="32" spans="1:8" s="1006" customFormat="1" ht="45" customHeight="1">
      <c r="A32" s="1010">
        <f t="shared" si="1"/>
        <v>18</v>
      </c>
      <c r="B32" s="1045" t="s">
        <v>4191</v>
      </c>
      <c r="C32" s="1011">
        <v>0</v>
      </c>
      <c r="D32" s="1011">
        <v>50</v>
      </c>
      <c r="E32" s="1011">
        <v>0</v>
      </c>
      <c r="F32" s="1012">
        <f t="shared" si="0"/>
        <v>0</v>
      </c>
      <c r="G32" s="1044" t="s">
        <v>3988</v>
      </c>
      <c r="H32" s="978" t="s">
        <v>4192</v>
      </c>
    </row>
    <row r="33" spans="1:8" s="1006" customFormat="1" ht="24" customHeight="1">
      <c r="A33" s="1010">
        <f t="shared" si="1"/>
        <v>19</v>
      </c>
      <c r="B33" s="1045" t="s">
        <v>4193</v>
      </c>
      <c r="C33" s="1011">
        <v>0</v>
      </c>
      <c r="D33" s="1011">
        <v>95</v>
      </c>
      <c r="E33" s="1011">
        <v>95</v>
      </c>
      <c r="F33" s="1012">
        <f t="shared" si="0"/>
        <v>100</v>
      </c>
      <c r="G33" s="1044" t="s">
        <v>3981</v>
      </c>
      <c r="H33" s="978" t="s">
        <v>269</v>
      </c>
    </row>
    <row r="34" spans="1:8" s="1006" customFormat="1" ht="24" customHeight="1">
      <c r="A34" s="1010">
        <f t="shared" si="1"/>
        <v>20</v>
      </c>
      <c r="B34" s="1045" t="s">
        <v>4194</v>
      </c>
      <c r="C34" s="1011">
        <v>0</v>
      </c>
      <c r="D34" s="1011">
        <v>100</v>
      </c>
      <c r="E34" s="1011">
        <v>100</v>
      </c>
      <c r="F34" s="1012">
        <f t="shared" si="0"/>
        <v>100</v>
      </c>
      <c r="G34" s="1044" t="s">
        <v>3981</v>
      </c>
      <c r="H34" s="978" t="s">
        <v>269</v>
      </c>
    </row>
    <row r="35" spans="1:8" s="1006" customFormat="1" ht="12.75" customHeight="1">
      <c r="A35" s="1010">
        <f t="shared" si="1"/>
        <v>21</v>
      </c>
      <c r="B35" s="1045" t="s">
        <v>4195</v>
      </c>
      <c r="C35" s="1011">
        <v>0</v>
      </c>
      <c r="D35" s="1011">
        <v>2000</v>
      </c>
      <c r="E35" s="1011">
        <v>2000</v>
      </c>
      <c r="F35" s="1012">
        <f t="shared" si="0"/>
        <v>100</v>
      </c>
      <c r="G35" s="1044" t="s">
        <v>3981</v>
      </c>
      <c r="H35" s="978" t="s">
        <v>269</v>
      </c>
    </row>
    <row r="36" spans="1:8" s="1006" customFormat="1" ht="45" customHeight="1">
      <c r="A36" s="1010">
        <f t="shared" si="1"/>
        <v>22</v>
      </c>
      <c r="B36" s="1045" t="s">
        <v>4196</v>
      </c>
      <c r="C36" s="1011">
        <v>0</v>
      </c>
      <c r="D36" s="1011">
        <v>100</v>
      </c>
      <c r="E36" s="1011">
        <v>0</v>
      </c>
      <c r="F36" s="1012">
        <f t="shared" si="0"/>
        <v>0</v>
      </c>
      <c r="G36" s="1044" t="s">
        <v>3988</v>
      </c>
      <c r="H36" s="978" t="s">
        <v>4192</v>
      </c>
    </row>
    <row r="37" spans="1:8" s="1006" customFormat="1" ht="57" customHeight="1">
      <c r="A37" s="1010">
        <f t="shared" si="1"/>
        <v>23</v>
      </c>
      <c r="B37" s="1045" t="s">
        <v>4197</v>
      </c>
      <c r="C37" s="1011">
        <v>0</v>
      </c>
      <c r="D37" s="1011">
        <v>100</v>
      </c>
      <c r="E37" s="1011">
        <v>16</v>
      </c>
      <c r="F37" s="1012">
        <f t="shared" si="0"/>
        <v>16</v>
      </c>
      <c r="G37" s="1044" t="s">
        <v>3988</v>
      </c>
      <c r="H37" s="978" t="s">
        <v>4198</v>
      </c>
    </row>
    <row r="38" spans="1:8" s="1006" customFormat="1" ht="24" customHeight="1">
      <c r="A38" s="1010">
        <f t="shared" si="1"/>
        <v>24</v>
      </c>
      <c r="B38" s="1045" t="s">
        <v>4199</v>
      </c>
      <c r="C38" s="1011">
        <v>0</v>
      </c>
      <c r="D38" s="1011">
        <v>673</v>
      </c>
      <c r="E38" s="1011">
        <v>673</v>
      </c>
      <c r="F38" s="1012">
        <f t="shared" si="0"/>
        <v>100</v>
      </c>
      <c r="G38" s="1044" t="s">
        <v>3981</v>
      </c>
      <c r="H38" s="978" t="s">
        <v>269</v>
      </c>
    </row>
    <row r="39" spans="1:8" s="1006" customFormat="1" ht="24" customHeight="1">
      <c r="A39" s="1010">
        <f t="shared" si="1"/>
        <v>25</v>
      </c>
      <c r="B39" s="1045" t="s">
        <v>4200</v>
      </c>
      <c r="C39" s="1011">
        <v>0</v>
      </c>
      <c r="D39" s="1011">
        <v>30</v>
      </c>
      <c r="E39" s="1011">
        <v>30</v>
      </c>
      <c r="F39" s="1012">
        <f t="shared" si="0"/>
        <v>100</v>
      </c>
      <c r="G39" s="1044" t="s">
        <v>3981</v>
      </c>
      <c r="H39" s="978" t="s">
        <v>269</v>
      </c>
    </row>
    <row r="40" spans="1:8" s="1006" customFormat="1" ht="24" customHeight="1">
      <c r="A40" s="1010">
        <f t="shared" si="1"/>
        <v>26</v>
      </c>
      <c r="B40" s="1045" t="s">
        <v>4201</v>
      </c>
      <c r="C40" s="1011">
        <v>0</v>
      </c>
      <c r="D40" s="1011">
        <v>150</v>
      </c>
      <c r="E40" s="1011">
        <v>150</v>
      </c>
      <c r="F40" s="1012">
        <f t="shared" si="0"/>
        <v>100</v>
      </c>
      <c r="G40" s="1044" t="s">
        <v>3981</v>
      </c>
      <c r="H40" s="978" t="s">
        <v>269</v>
      </c>
    </row>
    <row r="41" spans="1:8" s="1006" customFormat="1" ht="45" customHeight="1">
      <c r="A41" s="1010">
        <f t="shared" si="1"/>
        <v>27</v>
      </c>
      <c r="B41" s="1045" t="s">
        <v>4202</v>
      </c>
      <c r="C41" s="1011">
        <v>0</v>
      </c>
      <c r="D41" s="1011">
        <v>101.8</v>
      </c>
      <c r="E41" s="1011">
        <v>0</v>
      </c>
      <c r="F41" s="1012">
        <f t="shared" si="0"/>
        <v>0</v>
      </c>
      <c r="G41" s="1044" t="s">
        <v>3988</v>
      </c>
      <c r="H41" s="978" t="s">
        <v>4203</v>
      </c>
    </row>
    <row r="42" spans="1:8" s="1018" customFormat="1" ht="13.5" customHeight="1" thickBot="1">
      <c r="A42" s="1351" t="s">
        <v>415</v>
      </c>
      <c r="B42" s="1352"/>
      <c r="C42" s="1046">
        <f>SUM(C15:C41)</f>
        <v>27090</v>
      </c>
      <c r="D42" s="1046">
        <f>SUM(D15:D41)</f>
        <v>61602.114000000001</v>
      </c>
      <c r="E42" s="1046">
        <f>SUM(E15:E41)</f>
        <v>36052.169320000001</v>
      </c>
      <c r="F42" s="1047">
        <f t="shared" si="0"/>
        <v>58.524240450579349</v>
      </c>
      <c r="G42" s="1021"/>
      <c r="H42" s="1022"/>
    </row>
    <row r="43" spans="1:8" s="931" customFormat="1" ht="18" customHeight="1" thickBot="1">
      <c r="A43" s="954" t="s">
        <v>3974</v>
      </c>
      <c r="B43" s="1023"/>
      <c r="C43" s="989"/>
      <c r="D43" s="989"/>
      <c r="E43" s="990"/>
      <c r="F43" s="958"/>
      <c r="G43" s="959"/>
      <c r="H43" s="992"/>
    </row>
    <row r="44" spans="1:8" s="1006" customFormat="1" ht="45.75" customHeight="1">
      <c r="A44" s="993">
        <f>A41+1</f>
        <v>28</v>
      </c>
      <c r="B44" s="963" t="s">
        <v>1468</v>
      </c>
      <c r="C44" s="1007">
        <v>0</v>
      </c>
      <c r="D44" s="1007">
        <v>299.5</v>
      </c>
      <c r="E44" s="1007">
        <v>60</v>
      </c>
      <c r="F44" s="1008">
        <f>E44/D44*100</f>
        <v>20.033388981636062</v>
      </c>
      <c r="G44" s="1027" t="s">
        <v>3982</v>
      </c>
      <c r="H44" s="1009" t="s">
        <v>4204</v>
      </c>
    </row>
    <row r="45" spans="1:8" s="926" customFormat="1" ht="13.5" customHeight="1" thickBot="1">
      <c r="A45" s="1351" t="s">
        <v>415</v>
      </c>
      <c r="B45" s="1352"/>
      <c r="C45" s="1019">
        <f>SUM(C44:C44)</f>
        <v>0</v>
      </c>
      <c r="D45" s="1019">
        <f>SUM(D44:D44)</f>
        <v>299.5</v>
      </c>
      <c r="E45" s="1019">
        <f>SUM(E44:E44)</f>
        <v>60</v>
      </c>
      <c r="F45" s="1020">
        <f>E45/D45*100</f>
        <v>20.033388981636062</v>
      </c>
      <c r="G45" s="1029"/>
      <c r="H45" s="1022"/>
    </row>
    <row r="46" spans="1:8" ht="18" customHeight="1" thickBot="1">
      <c r="A46" s="954" t="s">
        <v>4001</v>
      </c>
      <c r="B46" s="988"/>
      <c r="C46" s="989"/>
      <c r="D46" s="989"/>
      <c r="E46" s="990"/>
      <c r="F46" s="958"/>
      <c r="G46" s="991"/>
      <c r="H46" s="992"/>
    </row>
    <row r="47" spans="1:8" s="926" customFormat="1" ht="63">
      <c r="A47" s="993">
        <f>A44+1</f>
        <v>29</v>
      </c>
      <c r="B47" s="963" t="s">
        <v>4205</v>
      </c>
      <c r="C47" s="1007">
        <v>0</v>
      </c>
      <c r="D47" s="1007">
        <v>537.79999999999995</v>
      </c>
      <c r="E47" s="1007">
        <v>44.752000000000002</v>
      </c>
      <c r="F47" s="1008">
        <f>E47/D47*100</f>
        <v>8.3213090368166611</v>
      </c>
      <c r="G47" s="1027" t="s">
        <v>3981</v>
      </c>
      <c r="H47" s="967" t="s">
        <v>4206</v>
      </c>
    </row>
    <row r="48" spans="1:8" s="926" customFormat="1" ht="13.5" customHeight="1" thickBot="1">
      <c r="A48" s="1351" t="s">
        <v>415</v>
      </c>
      <c r="B48" s="1352"/>
      <c r="C48" s="1019">
        <f>SUM(C47:C47)</f>
        <v>0</v>
      </c>
      <c r="D48" s="1031">
        <f>SUM(D47:D47)</f>
        <v>537.79999999999995</v>
      </c>
      <c r="E48" s="1031">
        <f>SUM(E47:E47)</f>
        <v>44.752000000000002</v>
      </c>
      <c r="F48" s="1032">
        <f>E48/D48*100</f>
        <v>8.3213090368166611</v>
      </c>
      <c r="G48" s="1021"/>
      <c r="H48" s="1022"/>
    </row>
    <row r="49" spans="1:8" ht="18" customHeight="1" thickBot="1">
      <c r="A49" s="954" t="s">
        <v>3976</v>
      </c>
      <c r="B49" s="955"/>
      <c r="C49" s="956"/>
      <c r="D49" s="956"/>
      <c r="E49" s="957"/>
      <c r="F49" s="958"/>
      <c r="G49" s="959"/>
      <c r="H49" s="992"/>
    </row>
    <row r="50" spans="1:8" s="926" customFormat="1" ht="84">
      <c r="A50" s="993">
        <f>A47+1</f>
        <v>30</v>
      </c>
      <c r="B50" s="963" t="s">
        <v>778</v>
      </c>
      <c r="C50" s="1007">
        <v>655</v>
      </c>
      <c r="D50" s="1007">
        <v>12300.28</v>
      </c>
      <c r="E50" s="1007">
        <v>11498.853400000004</v>
      </c>
      <c r="F50" s="1008">
        <f t="shared" ref="F50:F55" si="2">E50/D50*100</f>
        <v>93.48448490603468</v>
      </c>
      <c r="G50" s="966" t="s">
        <v>3988</v>
      </c>
      <c r="H50" s="1009" t="s">
        <v>4207</v>
      </c>
    </row>
    <row r="51" spans="1:8" s="926" customFormat="1" ht="99" customHeight="1">
      <c r="A51" s="1010">
        <f t="shared" ref="A51:A54" si="3">A50+1</f>
        <v>31</v>
      </c>
      <c r="B51" s="971" t="s">
        <v>779</v>
      </c>
      <c r="C51" s="1011">
        <v>13700.000000000002</v>
      </c>
      <c r="D51" s="1011">
        <v>16023.03</v>
      </c>
      <c r="E51" s="1011">
        <v>14985.830000000002</v>
      </c>
      <c r="F51" s="1012">
        <f t="shared" si="2"/>
        <v>93.526817337295142</v>
      </c>
      <c r="G51" s="1030" t="s">
        <v>3988</v>
      </c>
      <c r="H51" s="980" t="s">
        <v>4208</v>
      </c>
    </row>
    <row r="52" spans="1:8" s="926" customFormat="1" ht="12.75" customHeight="1">
      <c r="A52" s="1010">
        <f t="shared" si="3"/>
        <v>32</v>
      </c>
      <c r="B52" s="971" t="s">
        <v>776</v>
      </c>
      <c r="C52" s="1011">
        <v>3566</v>
      </c>
      <c r="D52" s="1011">
        <v>3944.5199999999995</v>
      </c>
      <c r="E52" s="1011">
        <v>3818.1855499999997</v>
      </c>
      <c r="F52" s="1012">
        <f t="shared" si="2"/>
        <v>96.797216137831725</v>
      </c>
      <c r="G52" s="1030" t="s">
        <v>3981</v>
      </c>
      <c r="H52" s="980" t="s">
        <v>269</v>
      </c>
    </row>
    <row r="53" spans="1:8" s="926" customFormat="1" ht="105">
      <c r="A53" s="1010">
        <f t="shared" si="3"/>
        <v>33</v>
      </c>
      <c r="B53" s="971" t="s">
        <v>777</v>
      </c>
      <c r="C53" s="1011">
        <v>2669</v>
      </c>
      <c r="D53" s="1011">
        <v>3167.4700000000007</v>
      </c>
      <c r="E53" s="1011">
        <v>2517.6555699999994</v>
      </c>
      <c r="F53" s="1012">
        <f t="shared" si="2"/>
        <v>79.48474871111641</v>
      </c>
      <c r="G53" s="1030" t="s">
        <v>3988</v>
      </c>
      <c r="H53" s="980" t="s">
        <v>4209</v>
      </c>
    </row>
    <row r="54" spans="1:8" s="926" customFormat="1" ht="87.75" customHeight="1">
      <c r="A54" s="1010">
        <f t="shared" si="3"/>
        <v>34</v>
      </c>
      <c r="B54" s="971" t="s">
        <v>775</v>
      </c>
      <c r="C54" s="1011">
        <v>0</v>
      </c>
      <c r="D54" s="1011">
        <v>499.99999999999994</v>
      </c>
      <c r="E54" s="1011">
        <v>122.61500000000001</v>
      </c>
      <c r="F54" s="1012">
        <f t="shared" si="2"/>
        <v>24.523000000000007</v>
      </c>
      <c r="G54" s="1030" t="s">
        <v>3988</v>
      </c>
      <c r="H54" s="980" t="s">
        <v>4210</v>
      </c>
    </row>
    <row r="55" spans="1:8" s="926" customFormat="1" ht="13.5" customHeight="1" thickBot="1">
      <c r="A55" s="1351" t="s">
        <v>415</v>
      </c>
      <c r="B55" s="1352"/>
      <c r="C55" s="1019">
        <f>SUM(C50:C54)</f>
        <v>20590</v>
      </c>
      <c r="D55" s="1019">
        <f>SUM(D50:D54)</f>
        <v>35935.300000000003</v>
      </c>
      <c r="E55" s="1019">
        <f>SUM(E50:E54)</f>
        <v>32943.139520000004</v>
      </c>
      <c r="F55" s="1032">
        <f t="shared" si="2"/>
        <v>91.673478501640446</v>
      </c>
      <c r="G55" s="1021"/>
      <c r="H55" s="1040"/>
    </row>
    <row r="56" spans="1:8" s="946" customFormat="1">
      <c r="A56" s="998"/>
      <c r="B56" s="999"/>
      <c r="C56" s="998"/>
      <c r="D56" s="998"/>
      <c r="E56" s="998"/>
      <c r="F56" s="1000"/>
      <c r="G56" s="1001"/>
      <c r="H56" s="1002"/>
    </row>
  </sheetData>
  <customSheetViews>
    <customSheetView guid="{53E72506-0B1D-4F4A-A157-6DE69D2E678D}" showPageBreaks="1" fitToPage="1" printArea="1" view="pageBreakPreview">
      <selection activeCell="I6" sqref="I6"/>
      <pageMargins left="0.31496062992125984" right="0.31496062992125984" top="0.51181102362204722" bottom="0.43307086614173229" header="0.31496062992125984" footer="0.23622047244094491"/>
      <printOptions horizontalCentered="1"/>
      <pageSetup paperSize="9" scale="98" firstPageNumber="249" fitToHeight="0" orientation="landscape" useFirstPageNumber="1" r:id="rId1"/>
      <headerFooter alignWithMargins="0">
        <oddHeader>&amp;L&amp;"Tahoma,Kurzíva"&amp;9Závěrečný účet za rok 2014&amp;R&amp;"Tahoma,Kurzíva"&amp;9Tabulka č. 13</oddHeader>
        <oddFooter>&amp;C&amp;"Tahoma,Obyčejné"&amp;P</oddFooter>
      </headerFooter>
    </customSheetView>
  </customSheetViews>
  <mergeCells count="11">
    <mergeCell ref="A8:B8"/>
    <mergeCell ref="A1:H1"/>
    <mergeCell ref="A4:B4"/>
    <mergeCell ref="A5:B5"/>
    <mergeCell ref="A6:B6"/>
    <mergeCell ref="A7:B7"/>
    <mergeCell ref="A9:B9"/>
    <mergeCell ref="A42:B42"/>
    <mergeCell ref="A45:B45"/>
    <mergeCell ref="A48:B48"/>
    <mergeCell ref="A55:B55"/>
  </mergeCells>
  <printOptions horizontalCentered="1"/>
  <pageMargins left="0.31496062992125984" right="0.31496062992125984" top="0.51181102362204722" bottom="0.43307086614173229" header="0.31496062992125984" footer="0.23622047244094491"/>
  <pageSetup paperSize="9" scale="98" firstPageNumber="249" fitToHeight="0" orientation="landscape" useFirstPageNumber="1" r:id="rId2"/>
  <headerFooter alignWithMargins="0">
    <oddHeader>&amp;L&amp;"Tahoma,Kurzíva"&amp;9Závěrečný účet za rok 2014&amp;R&amp;"Tahoma,Kurzíva"&amp;9Tabulka č. 13</oddHeader>
    <oddFooter>&amp;C&amp;"Tahoma,Obyčejné"&amp;P</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124"/>
  <sheetViews>
    <sheetView view="pageBreakPreview" zoomScaleNormal="100" zoomScaleSheetLayoutView="100" workbookViewId="0">
      <selection activeCell="I6" sqref="I6"/>
    </sheetView>
  </sheetViews>
  <sheetFormatPr defaultRowHeight="10.5"/>
  <cols>
    <col min="1" max="1" width="6.42578125" style="925" customWidth="1"/>
    <col min="2" max="2" width="42.7109375" style="926" customWidth="1"/>
    <col min="3" max="4" width="13.140625" style="927" customWidth="1"/>
    <col min="5" max="5" width="12.140625" style="925" customWidth="1"/>
    <col min="6" max="6" width="8" style="928" customWidth="1"/>
    <col min="7" max="7" width="8.7109375" style="929" customWidth="1"/>
    <col min="8" max="8" width="42.7109375" style="930" customWidth="1"/>
    <col min="9" max="16384" width="9.140625" style="925"/>
  </cols>
  <sheetData>
    <row r="1" spans="1:8" s="924" customFormat="1" ht="18" customHeight="1">
      <c r="A1" s="1223" t="s">
        <v>4211</v>
      </c>
      <c r="B1" s="1223"/>
      <c r="C1" s="1223"/>
      <c r="D1" s="1223"/>
      <c r="E1" s="1223"/>
      <c r="F1" s="1223"/>
      <c r="G1" s="1223"/>
      <c r="H1" s="1223"/>
    </row>
    <row r="2" spans="1:8" ht="12" customHeight="1"/>
    <row r="3" spans="1:8" ht="12" customHeight="1" thickBot="1">
      <c r="A3" s="931"/>
      <c r="F3" s="932" t="s">
        <v>3968</v>
      </c>
    </row>
    <row r="4" spans="1:8" ht="23.25" customHeight="1">
      <c r="A4" s="1345"/>
      <c r="B4" s="1346"/>
      <c r="C4" s="933" t="s">
        <v>3969</v>
      </c>
      <c r="D4" s="933" t="s">
        <v>3970</v>
      </c>
      <c r="E4" s="933" t="s">
        <v>3971</v>
      </c>
      <c r="F4" s="934" t="s">
        <v>3972</v>
      </c>
      <c r="G4" s="935"/>
      <c r="H4" s="936"/>
    </row>
    <row r="5" spans="1:8" ht="12.75" customHeight="1">
      <c r="A5" s="1347" t="s">
        <v>3973</v>
      </c>
      <c r="B5" s="1348"/>
      <c r="C5" s="937">
        <f>C39</f>
        <v>10598</v>
      </c>
      <c r="D5" s="937">
        <f>D39</f>
        <v>43230.582000000009</v>
      </c>
      <c r="E5" s="937">
        <f>E39</f>
        <v>38309.223000000005</v>
      </c>
      <c r="F5" s="938">
        <f t="shared" ref="F5:F10" si="0">E5/D5*100</f>
        <v>88.616024183990845</v>
      </c>
      <c r="G5" s="939"/>
      <c r="H5" s="940"/>
    </row>
    <row r="6" spans="1:8" ht="12.75" customHeight="1">
      <c r="A6" s="1347" t="s">
        <v>3974</v>
      </c>
      <c r="B6" s="1348"/>
      <c r="C6" s="941">
        <f>C49</f>
        <v>82180</v>
      </c>
      <c r="D6" s="941">
        <f>D49</f>
        <v>138671.59</v>
      </c>
      <c r="E6" s="941">
        <f>E49</f>
        <v>131976.59</v>
      </c>
      <c r="F6" s="938">
        <f t="shared" si="0"/>
        <v>95.172046415563557</v>
      </c>
      <c r="G6" s="939"/>
      <c r="H6" s="940"/>
    </row>
    <row r="7" spans="1:8" ht="12.75" customHeight="1">
      <c r="A7" s="1048" t="s">
        <v>4212</v>
      </c>
      <c r="B7" s="1049"/>
      <c r="C7" s="941">
        <f>C72</f>
        <v>90000</v>
      </c>
      <c r="D7" s="941">
        <f>D72</f>
        <v>90000</v>
      </c>
      <c r="E7" s="941">
        <f>E72</f>
        <v>50000</v>
      </c>
      <c r="F7" s="938">
        <f t="shared" si="0"/>
        <v>55.555555555555557</v>
      </c>
      <c r="G7" s="939"/>
      <c r="H7" s="940"/>
    </row>
    <row r="8" spans="1:8" ht="12.75" customHeight="1">
      <c r="A8" s="1347" t="s">
        <v>3975</v>
      </c>
      <c r="B8" s="1348"/>
      <c r="C8" s="941">
        <f>C88</f>
        <v>25500</v>
      </c>
      <c r="D8" s="941">
        <f>D88</f>
        <v>64910.966999999997</v>
      </c>
      <c r="E8" s="941">
        <f>E88</f>
        <v>13549.299289999999</v>
      </c>
      <c r="F8" s="938">
        <f t="shared" si="0"/>
        <v>20.873667295697505</v>
      </c>
      <c r="G8" s="939"/>
      <c r="H8" s="940"/>
    </row>
    <row r="9" spans="1:8" ht="12.75" customHeight="1">
      <c r="A9" s="1347" t="s">
        <v>3976</v>
      </c>
      <c r="B9" s="1348"/>
      <c r="C9" s="941">
        <f>C123</f>
        <v>228943</v>
      </c>
      <c r="D9" s="941">
        <f>D123</f>
        <v>325520.73099999997</v>
      </c>
      <c r="E9" s="941">
        <f>E123</f>
        <v>204336.49138999998</v>
      </c>
      <c r="F9" s="938">
        <f t="shared" si="0"/>
        <v>62.772189888575788</v>
      </c>
      <c r="G9" s="939"/>
      <c r="H9" s="940"/>
    </row>
    <row r="10" spans="1:8" s="931" customFormat="1" ht="13.5" customHeight="1" thickBot="1">
      <c r="A10" s="1349" t="s">
        <v>415</v>
      </c>
      <c r="B10" s="1350"/>
      <c r="C10" s="942">
        <f>SUM(C5:C9)</f>
        <v>437221</v>
      </c>
      <c r="D10" s="1005">
        <f>SUM(D5:D9)</f>
        <v>662333.87</v>
      </c>
      <c r="E10" s="942">
        <f>SUM(E5:E9)</f>
        <v>438171.60367999994</v>
      </c>
      <c r="F10" s="943">
        <f t="shared" si="0"/>
        <v>66.155699342387535</v>
      </c>
      <c r="G10" s="939"/>
      <c r="H10" s="940"/>
    </row>
    <row r="11" spans="1:8" s="944" customFormat="1" ht="10.5" customHeight="1">
      <c r="B11" s="945"/>
      <c r="C11" s="946"/>
      <c r="D11" s="946"/>
      <c r="E11" s="946"/>
      <c r="F11" s="947"/>
      <c r="G11" s="948"/>
      <c r="H11" s="949"/>
    </row>
    <row r="12" spans="1:8" s="944" customFormat="1" ht="10.5" customHeight="1">
      <c r="B12" s="945"/>
      <c r="C12" s="946"/>
      <c r="D12" s="946"/>
      <c r="E12" s="946"/>
      <c r="F12" s="947"/>
      <c r="G12" s="948"/>
      <c r="H12" s="949"/>
    </row>
    <row r="13" spans="1:8" s="944" customFormat="1" ht="10.5" customHeight="1" thickBot="1">
      <c r="B13" s="945"/>
      <c r="C13" s="946"/>
      <c r="D13" s="946"/>
      <c r="E13" s="946"/>
      <c r="F13" s="947"/>
      <c r="G13" s="948"/>
      <c r="H13" s="932" t="s">
        <v>3968</v>
      </c>
    </row>
    <row r="14" spans="1:8" ht="28.5" customHeight="1" thickBot="1">
      <c r="A14" s="950" t="s">
        <v>3977</v>
      </c>
      <c r="B14" s="951" t="s">
        <v>405</v>
      </c>
      <c r="C14" s="952" t="s">
        <v>3969</v>
      </c>
      <c r="D14" s="952" t="s">
        <v>3970</v>
      </c>
      <c r="E14" s="952" t="s">
        <v>3971</v>
      </c>
      <c r="F14" s="952" t="s">
        <v>3972</v>
      </c>
      <c r="G14" s="952" t="s">
        <v>3978</v>
      </c>
      <c r="H14" s="953" t="s">
        <v>3979</v>
      </c>
    </row>
    <row r="15" spans="1:8" ht="15" customHeight="1" thickBot="1">
      <c r="A15" s="954" t="s">
        <v>3980</v>
      </c>
      <c r="B15" s="955"/>
      <c r="C15" s="956"/>
      <c r="D15" s="956"/>
      <c r="E15" s="957"/>
      <c r="F15" s="958"/>
      <c r="G15" s="959"/>
      <c r="H15" s="960"/>
    </row>
    <row r="16" spans="1:8" s="1006" customFormat="1" ht="13.5" customHeight="1">
      <c r="A16" s="1050">
        <v>1</v>
      </c>
      <c r="B16" s="1051" t="s">
        <v>2118</v>
      </c>
      <c r="C16" s="1052">
        <v>1800</v>
      </c>
      <c r="D16" s="1052">
        <v>2300</v>
      </c>
      <c r="E16" s="1052">
        <v>2300</v>
      </c>
      <c r="F16" s="1053">
        <f t="shared" ref="F16:F22" si="1">E16/D16*100</f>
        <v>100</v>
      </c>
      <c r="G16" s="1054" t="s">
        <v>3982</v>
      </c>
      <c r="H16" s="1055" t="s">
        <v>436</v>
      </c>
    </row>
    <row r="17" spans="1:9" s="1006" customFormat="1" ht="24" customHeight="1">
      <c r="A17" s="1010">
        <f>A16+1</f>
        <v>2</v>
      </c>
      <c r="B17" s="1043" t="s">
        <v>1881</v>
      </c>
      <c r="C17" s="1011">
        <v>500</v>
      </c>
      <c r="D17" s="1011">
        <v>500</v>
      </c>
      <c r="E17" s="1011">
        <v>500</v>
      </c>
      <c r="F17" s="1012">
        <f t="shared" si="1"/>
        <v>100</v>
      </c>
      <c r="G17" s="966" t="s">
        <v>3982</v>
      </c>
      <c r="H17" s="978" t="s">
        <v>436</v>
      </c>
    </row>
    <row r="18" spans="1:9" s="1006" customFormat="1" ht="34.5" customHeight="1">
      <c r="A18" s="1010">
        <f t="shared" ref="A18:A38" si="2">A17+1</f>
        <v>3</v>
      </c>
      <c r="B18" s="1043" t="s">
        <v>1865</v>
      </c>
      <c r="C18" s="1011">
        <v>1800</v>
      </c>
      <c r="D18" s="1011">
        <v>1794.8</v>
      </c>
      <c r="E18" s="1011">
        <v>1598.5</v>
      </c>
      <c r="F18" s="1012">
        <f t="shared" si="1"/>
        <v>89.062848228214847</v>
      </c>
      <c r="G18" s="966" t="s">
        <v>3982</v>
      </c>
      <c r="H18" s="978" t="s">
        <v>4213</v>
      </c>
    </row>
    <row r="19" spans="1:9" s="1006" customFormat="1" ht="24" customHeight="1">
      <c r="A19" s="1010">
        <f t="shared" si="2"/>
        <v>4</v>
      </c>
      <c r="B19" s="1043" t="s">
        <v>1819</v>
      </c>
      <c r="C19" s="1011">
        <v>800</v>
      </c>
      <c r="D19" s="1011">
        <v>790.80399999999997</v>
      </c>
      <c r="E19" s="1011">
        <v>790.8</v>
      </c>
      <c r="F19" s="1012">
        <f t="shared" si="1"/>
        <v>99.999494185664204</v>
      </c>
      <c r="G19" s="966" t="s">
        <v>3982</v>
      </c>
      <c r="H19" s="978" t="s">
        <v>436</v>
      </c>
    </row>
    <row r="20" spans="1:9" s="1006" customFormat="1" ht="34.5" customHeight="1">
      <c r="A20" s="1010">
        <f t="shared" si="2"/>
        <v>5</v>
      </c>
      <c r="B20" s="1043" t="s">
        <v>2042</v>
      </c>
      <c r="C20" s="1011">
        <v>1500</v>
      </c>
      <c r="D20" s="1011">
        <v>1500</v>
      </c>
      <c r="E20" s="1011">
        <v>1500</v>
      </c>
      <c r="F20" s="1012">
        <f t="shared" si="1"/>
        <v>100</v>
      </c>
      <c r="G20" s="966" t="s">
        <v>3982</v>
      </c>
      <c r="H20" s="978" t="s">
        <v>436</v>
      </c>
    </row>
    <row r="21" spans="1:9" s="1006" customFormat="1" ht="31.5">
      <c r="A21" s="1010">
        <f t="shared" si="2"/>
        <v>6</v>
      </c>
      <c r="B21" s="1043" t="s">
        <v>1912</v>
      </c>
      <c r="C21" s="1011">
        <v>3000</v>
      </c>
      <c r="D21" s="1011">
        <v>4229.3999999999996</v>
      </c>
      <c r="E21" s="1011">
        <v>4227.3559999999998</v>
      </c>
      <c r="F21" s="1012">
        <f t="shared" si="1"/>
        <v>99.95167163190996</v>
      </c>
      <c r="G21" s="966" t="s">
        <v>3982</v>
      </c>
      <c r="H21" s="978" t="s">
        <v>4214</v>
      </c>
    </row>
    <row r="22" spans="1:9" s="1006" customFormat="1" ht="34.5" customHeight="1">
      <c r="A22" s="1010">
        <f t="shared" si="2"/>
        <v>7</v>
      </c>
      <c r="B22" s="1043" t="s">
        <v>1882</v>
      </c>
      <c r="C22" s="1011">
        <v>600</v>
      </c>
      <c r="D22" s="1011">
        <v>538.1</v>
      </c>
      <c r="E22" s="1011">
        <v>538.1</v>
      </c>
      <c r="F22" s="1012">
        <f t="shared" si="1"/>
        <v>100</v>
      </c>
      <c r="G22" s="1027" t="s">
        <v>3982</v>
      </c>
      <c r="H22" s="978" t="s">
        <v>436</v>
      </c>
    </row>
    <row r="23" spans="1:9" s="1014" customFormat="1" ht="84">
      <c r="A23" s="1010">
        <f t="shared" si="2"/>
        <v>8</v>
      </c>
      <c r="B23" s="1043" t="s">
        <v>4215</v>
      </c>
      <c r="C23" s="1011">
        <v>150</v>
      </c>
      <c r="D23" s="1011">
        <v>0</v>
      </c>
      <c r="E23" s="1011">
        <v>0</v>
      </c>
      <c r="F23" s="1012" t="s">
        <v>421</v>
      </c>
      <c r="G23" s="1013" t="s">
        <v>3982</v>
      </c>
      <c r="H23" s="978" t="s">
        <v>4650</v>
      </c>
      <c r="I23" s="21"/>
    </row>
    <row r="24" spans="1:9" s="1014" customFormat="1" ht="34.5" customHeight="1">
      <c r="A24" s="1010">
        <f t="shared" si="2"/>
        <v>9</v>
      </c>
      <c r="B24" s="1043" t="s">
        <v>4216</v>
      </c>
      <c r="C24" s="1011">
        <v>100</v>
      </c>
      <c r="D24" s="1011">
        <v>119.08</v>
      </c>
      <c r="E24" s="1011">
        <v>73.605000000000004</v>
      </c>
      <c r="F24" s="1012">
        <f t="shared" ref="F24:F39" si="3">E24/D24*100</f>
        <v>61.811387302653685</v>
      </c>
      <c r="G24" s="1013" t="s">
        <v>3982</v>
      </c>
      <c r="H24" s="978" t="s">
        <v>4217</v>
      </c>
    </row>
    <row r="25" spans="1:9" s="1014" customFormat="1" ht="12.75" customHeight="1">
      <c r="A25" s="1010">
        <f t="shared" si="2"/>
        <v>10</v>
      </c>
      <c r="B25" s="1043" t="s">
        <v>2196</v>
      </c>
      <c r="C25" s="1011">
        <v>200</v>
      </c>
      <c r="D25" s="1011">
        <v>200</v>
      </c>
      <c r="E25" s="1011">
        <v>200</v>
      </c>
      <c r="F25" s="1012">
        <f t="shared" si="3"/>
        <v>100</v>
      </c>
      <c r="G25" s="1013" t="s">
        <v>3982</v>
      </c>
      <c r="H25" s="978" t="s">
        <v>436</v>
      </c>
    </row>
    <row r="26" spans="1:9" s="1014" customFormat="1" ht="31.5">
      <c r="A26" s="1010">
        <f t="shared" si="2"/>
        <v>11</v>
      </c>
      <c r="B26" s="1045" t="s">
        <v>2152</v>
      </c>
      <c r="C26" s="1017">
        <v>50</v>
      </c>
      <c r="D26" s="1017">
        <f>538.42-70</f>
        <v>468.41999999999996</v>
      </c>
      <c r="E26" s="1017">
        <f>509.526-41.4</f>
        <v>468.12600000000003</v>
      </c>
      <c r="F26" s="1012">
        <f t="shared" si="3"/>
        <v>99.937235814013079</v>
      </c>
      <c r="G26" s="1013" t="s">
        <v>3982</v>
      </c>
      <c r="H26" s="978" t="s">
        <v>436</v>
      </c>
    </row>
    <row r="27" spans="1:9" s="1014" customFormat="1" ht="81.75" customHeight="1">
      <c r="A27" s="1010">
        <f t="shared" si="2"/>
        <v>12</v>
      </c>
      <c r="B27" s="1045" t="s">
        <v>1834</v>
      </c>
      <c r="C27" s="1017">
        <v>0</v>
      </c>
      <c r="D27" s="1017">
        <v>6400.7979999999998</v>
      </c>
      <c r="E27" s="1017">
        <v>4700.7979999999998</v>
      </c>
      <c r="F27" s="1012">
        <f t="shared" si="3"/>
        <v>73.440811598803762</v>
      </c>
      <c r="G27" s="1013" t="s">
        <v>3981</v>
      </c>
      <c r="H27" s="978" t="s">
        <v>4218</v>
      </c>
    </row>
    <row r="28" spans="1:9" s="1014" customFormat="1" ht="24" customHeight="1">
      <c r="A28" s="1010">
        <f t="shared" si="2"/>
        <v>13</v>
      </c>
      <c r="B28" s="1045" t="s">
        <v>4219</v>
      </c>
      <c r="C28" s="1017">
        <v>98</v>
      </c>
      <c r="D28" s="1017">
        <v>74</v>
      </c>
      <c r="E28" s="1017">
        <v>73.028999999999996</v>
      </c>
      <c r="F28" s="1012">
        <f t="shared" si="3"/>
        <v>98.687837837837833</v>
      </c>
      <c r="G28" s="1027" t="s">
        <v>3988</v>
      </c>
      <c r="H28" s="978" t="s">
        <v>436</v>
      </c>
    </row>
    <row r="29" spans="1:9" s="1006" customFormat="1" ht="73.5">
      <c r="A29" s="1010">
        <f t="shared" si="2"/>
        <v>14</v>
      </c>
      <c r="B29" s="981" t="s">
        <v>4220</v>
      </c>
      <c r="C29" s="1017">
        <v>0</v>
      </c>
      <c r="D29" s="1017">
        <v>350</v>
      </c>
      <c r="E29" s="1017">
        <v>327.26900000000001</v>
      </c>
      <c r="F29" s="1012">
        <f t="shared" si="3"/>
        <v>93.505428571428567</v>
      </c>
      <c r="G29" s="1013" t="s">
        <v>3982</v>
      </c>
      <c r="H29" s="978" t="s">
        <v>4221</v>
      </c>
    </row>
    <row r="30" spans="1:9" s="1006" customFormat="1" ht="84">
      <c r="A30" s="1010">
        <f t="shared" si="2"/>
        <v>15</v>
      </c>
      <c r="B30" s="981" t="s">
        <v>4222</v>
      </c>
      <c r="C30" s="1017">
        <v>0</v>
      </c>
      <c r="D30" s="1017">
        <v>21545.180000000004</v>
      </c>
      <c r="E30" s="1017">
        <v>20120.240000000002</v>
      </c>
      <c r="F30" s="1012">
        <f t="shared" si="3"/>
        <v>93.38627015415976</v>
      </c>
      <c r="G30" s="1013" t="s">
        <v>3982</v>
      </c>
      <c r="H30" s="978" t="s">
        <v>4223</v>
      </c>
    </row>
    <row r="31" spans="1:9" s="1014" customFormat="1" ht="69" customHeight="1">
      <c r="A31" s="1010">
        <f t="shared" si="2"/>
        <v>16</v>
      </c>
      <c r="B31" s="1056" t="s">
        <v>4224</v>
      </c>
      <c r="C31" s="1017">
        <v>0</v>
      </c>
      <c r="D31" s="1017">
        <v>70</v>
      </c>
      <c r="E31" s="1017">
        <v>41.4</v>
      </c>
      <c r="F31" s="1012">
        <f t="shared" si="3"/>
        <v>59.142857142857139</v>
      </c>
      <c r="G31" s="1013" t="s">
        <v>3982</v>
      </c>
      <c r="H31" s="978" t="s">
        <v>4660</v>
      </c>
    </row>
    <row r="32" spans="1:9" s="1006" customFormat="1" ht="34.5" customHeight="1">
      <c r="A32" s="1010">
        <f t="shared" si="2"/>
        <v>17</v>
      </c>
      <c r="B32" s="1056" t="s">
        <v>4225</v>
      </c>
      <c r="C32" s="1011">
        <v>0</v>
      </c>
      <c r="D32" s="1011">
        <v>300</v>
      </c>
      <c r="E32" s="1011">
        <v>300</v>
      </c>
      <c r="F32" s="1012">
        <f t="shared" si="3"/>
        <v>100</v>
      </c>
      <c r="G32" s="1013" t="s">
        <v>3981</v>
      </c>
      <c r="H32" s="978" t="s">
        <v>436</v>
      </c>
    </row>
    <row r="33" spans="1:9" s="1006" customFormat="1" ht="34.5" customHeight="1">
      <c r="A33" s="1010">
        <f t="shared" si="2"/>
        <v>18</v>
      </c>
      <c r="B33" s="1056" t="s">
        <v>4226</v>
      </c>
      <c r="C33" s="1011">
        <v>0</v>
      </c>
      <c r="D33" s="1011">
        <v>180</v>
      </c>
      <c r="E33" s="1011">
        <v>180</v>
      </c>
      <c r="F33" s="1012">
        <f t="shared" si="3"/>
        <v>100</v>
      </c>
      <c r="G33" s="1013" t="s">
        <v>3981</v>
      </c>
      <c r="H33" s="978" t="s">
        <v>436</v>
      </c>
    </row>
    <row r="34" spans="1:9" s="1006" customFormat="1" ht="24" customHeight="1">
      <c r="A34" s="1010">
        <f t="shared" si="2"/>
        <v>19</v>
      </c>
      <c r="B34" s="1056" t="s">
        <v>4227</v>
      </c>
      <c r="C34" s="1011">
        <v>0</v>
      </c>
      <c r="D34" s="1011">
        <v>90</v>
      </c>
      <c r="E34" s="1011">
        <v>90</v>
      </c>
      <c r="F34" s="1012">
        <f t="shared" si="3"/>
        <v>100</v>
      </c>
      <c r="G34" s="1013" t="s">
        <v>3981</v>
      </c>
      <c r="H34" s="978" t="s">
        <v>436</v>
      </c>
    </row>
    <row r="35" spans="1:9" s="1006" customFormat="1" ht="78.75" customHeight="1">
      <c r="A35" s="1010">
        <f t="shared" si="2"/>
        <v>20</v>
      </c>
      <c r="B35" s="1056" t="s">
        <v>4228</v>
      </c>
      <c r="C35" s="1011">
        <v>0</v>
      </c>
      <c r="D35" s="1011">
        <v>1500</v>
      </c>
      <c r="E35" s="1011">
        <v>0</v>
      </c>
      <c r="F35" s="1012">
        <f t="shared" si="3"/>
        <v>0</v>
      </c>
      <c r="G35" s="1013" t="s">
        <v>3988</v>
      </c>
      <c r="H35" s="978" t="s">
        <v>4229</v>
      </c>
    </row>
    <row r="36" spans="1:9" s="1006" customFormat="1" ht="24" customHeight="1">
      <c r="A36" s="1010">
        <f t="shared" si="2"/>
        <v>21</v>
      </c>
      <c r="B36" s="1056" t="s">
        <v>4230</v>
      </c>
      <c r="C36" s="1011">
        <v>0</v>
      </c>
      <c r="D36" s="1011">
        <v>190</v>
      </c>
      <c r="E36" s="1011">
        <v>190</v>
      </c>
      <c r="F36" s="1012">
        <f t="shared" si="3"/>
        <v>100</v>
      </c>
      <c r="G36" s="1013" t="s">
        <v>3981</v>
      </c>
      <c r="H36" s="978" t="s">
        <v>436</v>
      </c>
    </row>
    <row r="37" spans="1:9" s="1006" customFormat="1" ht="24" customHeight="1">
      <c r="A37" s="1010">
        <f t="shared" si="2"/>
        <v>22</v>
      </c>
      <c r="B37" s="1056" t="s">
        <v>4231</v>
      </c>
      <c r="C37" s="1011">
        <v>0</v>
      </c>
      <c r="D37" s="1011">
        <v>80</v>
      </c>
      <c r="E37" s="1011">
        <v>80</v>
      </c>
      <c r="F37" s="1012">
        <f t="shared" si="3"/>
        <v>100</v>
      </c>
      <c r="G37" s="1013" t="s">
        <v>3981</v>
      </c>
      <c r="H37" s="978" t="s">
        <v>436</v>
      </c>
    </row>
    <row r="38" spans="1:9" s="1006" customFormat="1" ht="24" customHeight="1">
      <c r="A38" s="1010">
        <f t="shared" si="2"/>
        <v>23</v>
      </c>
      <c r="B38" s="1056" t="s">
        <v>4232</v>
      </c>
      <c r="C38" s="1011">
        <v>0</v>
      </c>
      <c r="D38" s="1011">
        <v>10</v>
      </c>
      <c r="E38" s="1011">
        <v>10</v>
      </c>
      <c r="F38" s="1012">
        <f t="shared" si="3"/>
        <v>100</v>
      </c>
      <c r="G38" s="1013" t="s">
        <v>3981</v>
      </c>
      <c r="H38" s="978" t="s">
        <v>436</v>
      </c>
    </row>
    <row r="39" spans="1:9" s="1018" customFormat="1" ht="13.5" customHeight="1" thickBot="1">
      <c r="A39" s="1351" t="s">
        <v>415</v>
      </c>
      <c r="B39" s="1352"/>
      <c r="C39" s="1019">
        <f>SUM(C16:C38)</f>
        <v>10598</v>
      </c>
      <c r="D39" s="1019">
        <f>SUM(D16:D38)</f>
        <v>43230.582000000009</v>
      </c>
      <c r="E39" s="1019">
        <f>SUM(E16:E38)</f>
        <v>38309.223000000005</v>
      </c>
      <c r="F39" s="1020">
        <f t="shared" si="3"/>
        <v>88.616024183990845</v>
      </c>
      <c r="G39" s="1021"/>
      <c r="H39" s="1057"/>
    </row>
    <row r="40" spans="1:9" s="931" customFormat="1" ht="18" customHeight="1" thickBot="1">
      <c r="A40" s="1058" t="s">
        <v>3974</v>
      </c>
      <c r="B40" s="1059"/>
      <c r="C40" s="1060"/>
      <c r="D40" s="1060"/>
      <c r="E40" s="1061"/>
      <c r="F40" s="1062"/>
      <c r="G40" s="1063"/>
      <c r="H40" s="1064"/>
    </row>
    <row r="41" spans="1:9" s="1006" customFormat="1" ht="56.25" customHeight="1">
      <c r="A41" s="1050">
        <f>A38+1</f>
        <v>24</v>
      </c>
      <c r="B41" s="1051" t="s">
        <v>1428</v>
      </c>
      <c r="C41" s="1052">
        <v>27800</v>
      </c>
      <c r="D41" s="1052">
        <v>24300</v>
      </c>
      <c r="E41" s="1052">
        <v>21390</v>
      </c>
      <c r="F41" s="1053">
        <f>E41/D41*100</f>
        <v>88.024691358024683</v>
      </c>
      <c r="G41" s="1065" t="s">
        <v>3982</v>
      </c>
      <c r="H41" s="1055" t="s">
        <v>4233</v>
      </c>
    </row>
    <row r="42" spans="1:9" s="1006" customFormat="1" ht="24" customHeight="1">
      <c r="A42" s="1010">
        <f t="shared" ref="A42:A48" si="4">A41+1</f>
        <v>25</v>
      </c>
      <c r="B42" s="1045" t="s">
        <v>1434</v>
      </c>
      <c r="C42" s="1011">
        <v>0</v>
      </c>
      <c r="D42" s="1011">
        <v>57.17</v>
      </c>
      <c r="E42" s="1011">
        <v>57.17</v>
      </c>
      <c r="F42" s="1012">
        <f>E42/D42*100</f>
        <v>100</v>
      </c>
      <c r="G42" s="1027" t="s">
        <v>3982</v>
      </c>
      <c r="H42" s="978" t="s">
        <v>436</v>
      </c>
    </row>
    <row r="43" spans="1:9" s="1006" customFormat="1" ht="70.5" customHeight="1">
      <c r="A43" s="1010">
        <f t="shared" si="4"/>
        <v>26</v>
      </c>
      <c r="B43" s="1043" t="s">
        <v>4234</v>
      </c>
      <c r="C43" s="1011">
        <v>300</v>
      </c>
      <c r="D43" s="1011">
        <v>0</v>
      </c>
      <c r="E43" s="1011">
        <v>0</v>
      </c>
      <c r="F43" s="1012" t="s">
        <v>421</v>
      </c>
      <c r="G43" s="1013" t="s">
        <v>3981</v>
      </c>
      <c r="H43" s="978" t="s">
        <v>4628</v>
      </c>
      <c r="I43" s="961"/>
    </row>
    <row r="44" spans="1:9" s="1006" customFormat="1" ht="34.5" customHeight="1">
      <c r="A44" s="1010">
        <f t="shared" si="4"/>
        <v>27</v>
      </c>
      <c r="B44" s="1043" t="s">
        <v>4235</v>
      </c>
      <c r="C44" s="1011">
        <v>6500</v>
      </c>
      <c r="D44" s="1011">
        <v>6500</v>
      </c>
      <c r="E44" s="1011">
        <v>6500</v>
      </c>
      <c r="F44" s="1012">
        <f t="shared" ref="F44:F49" si="5">E44/D44*100</f>
        <v>100</v>
      </c>
      <c r="G44" s="1013" t="s">
        <v>3982</v>
      </c>
      <c r="H44" s="978" t="s">
        <v>436</v>
      </c>
    </row>
    <row r="45" spans="1:9" s="1006" customFormat="1" ht="24" customHeight="1">
      <c r="A45" s="1010">
        <f t="shared" si="4"/>
        <v>28</v>
      </c>
      <c r="B45" s="1043" t="s">
        <v>4236</v>
      </c>
      <c r="C45" s="1011">
        <v>900</v>
      </c>
      <c r="D45" s="1011">
        <v>900</v>
      </c>
      <c r="E45" s="1011">
        <v>900</v>
      </c>
      <c r="F45" s="1012">
        <f t="shared" si="5"/>
        <v>100</v>
      </c>
      <c r="G45" s="1013" t="s">
        <v>3981</v>
      </c>
      <c r="H45" s="978" t="s">
        <v>436</v>
      </c>
    </row>
    <row r="46" spans="1:9" s="1006" customFormat="1" ht="109.5" customHeight="1">
      <c r="A46" s="1010">
        <f t="shared" si="4"/>
        <v>29</v>
      </c>
      <c r="B46" s="1043" t="s">
        <v>1427</v>
      </c>
      <c r="C46" s="1011">
        <v>46680</v>
      </c>
      <c r="D46" s="1011">
        <v>7395</v>
      </c>
      <c r="E46" s="1011">
        <v>3610</v>
      </c>
      <c r="F46" s="1012">
        <f t="shared" si="5"/>
        <v>48.816768086544968</v>
      </c>
      <c r="G46" s="1013" t="s">
        <v>3982</v>
      </c>
      <c r="H46" s="978" t="s">
        <v>4237</v>
      </c>
    </row>
    <row r="47" spans="1:9" s="1006" customFormat="1" ht="24" customHeight="1">
      <c r="A47" s="1010">
        <f t="shared" si="4"/>
        <v>30</v>
      </c>
      <c r="B47" s="1045" t="s">
        <v>4238</v>
      </c>
      <c r="C47" s="1011">
        <v>0</v>
      </c>
      <c r="D47" s="1011">
        <v>90200.3</v>
      </c>
      <c r="E47" s="1011">
        <v>90200.3</v>
      </c>
      <c r="F47" s="1012">
        <f t="shared" si="5"/>
        <v>100</v>
      </c>
      <c r="G47" s="1027" t="s">
        <v>3982</v>
      </c>
      <c r="H47" s="978" t="s">
        <v>436</v>
      </c>
    </row>
    <row r="48" spans="1:9" s="1006" customFormat="1" ht="24" customHeight="1">
      <c r="A48" s="1010">
        <f t="shared" si="4"/>
        <v>31</v>
      </c>
      <c r="B48" s="1045" t="s">
        <v>4222</v>
      </c>
      <c r="C48" s="1011">
        <v>0</v>
      </c>
      <c r="D48" s="1011">
        <v>9319.1200000000008</v>
      </c>
      <c r="E48" s="1011">
        <v>9319.1200000000008</v>
      </c>
      <c r="F48" s="1012">
        <f t="shared" si="5"/>
        <v>100</v>
      </c>
      <c r="G48" s="1027" t="s">
        <v>3982</v>
      </c>
      <c r="H48" s="978" t="s">
        <v>436</v>
      </c>
    </row>
    <row r="49" spans="1:8" s="926" customFormat="1" ht="13.5" customHeight="1" thickBot="1">
      <c r="A49" s="1351" t="s">
        <v>415</v>
      </c>
      <c r="B49" s="1352"/>
      <c r="C49" s="1019">
        <f>SUM(C41:C48)</f>
        <v>82180</v>
      </c>
      <c r="D49" s="1019">
        <f>SUM(D41:D48)</f>
        <v>138671.59</v>
      </c>
      <c r="E49" s="1019">
        <f>SUM(E41:E48)</f>
        <v>131976.59</v>
      </c>
      <c r="F49" s="1020">
        <f t="shared" si="5"/>
        <v>95.172046415563557</v>
      </c>
      <c r="G49" s="1029"/>
      <c r="H49" s="1057"/>
    </row>
    <row r="50" spans="1:8" s="931" customFormat="1" ht="18" customHeight="1" thickBot="1">
      <c r="A50" s="1058" t="s">
        <v>4212</v>
      </c>
      <c r="B50" s="1059"/>
      <c r="C50" s="1061"/>
      <c r="D50" s="1061"/>
      <c r="E50" s="1061"/>
      <c r="F50" s="1062"/>
      <c r="G50" s="1066"/>
      <c r="H50" s="1064"/>
    </row>
    <row r="51" spans="1:8" s="1006" customFormat="1" ht="13.5" customHeight="1">
      <c r="A51" s="1050">
        <f>A48+1</f>
        <v>32</v>
      </c>
      <c r="B51" s="1067" t="s">
        <v>1432</v>
      </c>
      <c r="C51" s="1052">
        <v>5000</v>
      </c>
      <c r="D51" s="1052">
        <v>5000</v>
      </c>
      <c r="E51" s="1052">
        <v>3700</v>
      </c>
      <c r="F51" s="1053">
        <f t="shared" ref="F51:F72" si="6">E51/D51*100</f>
        <v>74</v>
      </c>
      <c r="G51" s="1065" t="s">
        <v>3982</v>
      </c>
      <c r="H51" s="1353" t="s">
        <v>4239</v>
      </c>
    </row>
    <row r="52" spans="1:8" s="1006" customFormat="1" ht="12.75" customHeight="1">
      <c r="A52" s="1010">
        <f t="shared" ref="A52:A71" si="7">A51+1</f>
        <v>33</v>
      </c>
      <c r="B52" s="1045" t="s">
        <v>1438</v>
      </c>
      <c r="C52" s="1011">
        <v>9000</v>
      </c>
      <c r="D52" s="1011">
        <v>9000</v>
      </c>
      <c r="E52" s="1011">
        <v>5000</v>
      </c>
      <c r="F52" s="1012">
        <f t="shared" si="6"/>
        <v>55.555555555555557</v>
      </c>
      <c r="G52" s="1027" t="s">
        <v>3982</v>
      </c>
      <c r="H52" s="1354"/>
    </row>
    <row r="53" spans="1:8" s="1006" customFormat="1" ht="12.75" customHeight="1">
      <c r="A53" s="1010">
        <f t="shared" si="7"/>
        <v>34</v>
      </c>
      <c r="B53" s="1045" t="s">
        <v>1436</v>
      </c>
      <c r="C53" s="1011">
        <v>7000</v>
      </c>
      <c r="D53" s="1011">
        <v>7000</v>
      </c>
      <c r="E53" s="1011">
        <v>3000</v>
      </c>
      <c r="F53" s="1012">
        <f t="shared" si="6"/>
        <v>42.857142857142854</v>
      </c>
      <c r="G53" s="1027" t="s">
        <v>3982</v>
      </c>
      <c r="H53" s="1354"/>
    </row>
    <row r="54" spans="1:8" s="1006" customFormat="1" ht="12.75" customHeight="1">
      <c r="A54" s="1010">
        <f t="shared" si="7"/>
        <v>35</v>
      </c>
      <c r="B54" s="1045" t="s">
        <v>1433</v>
      </c>
      <c r="C54" s="1011">
        <v>8000</v>
      </c>
      <c r="D54" s="1011">
        <v>8000</v>
      </c>
      <c r="E54" s="1011">
        <v>5000</v>
      </c>
      <c r="F54" s="1012">
        <f t="shared" si="6"/>
        <v>62.5</v>
      </c>
      <c r="G54" s="1027" t="s">
        <v>3982</v>
      </c>
      <c r="H54" s="1354"/>
    </row>
    <row r="55" spans="1:8" s="1006" customFormat="1" ht="12.75" customHeight="1">
      <c r="A55" s="1010">
        <f t="shared" si="7"/>
        <v>36</v>
      </c>
      <c r="B55" s="1045" t="s">
        <v>1454</v>
      </c>
      <c r="C55" s="1011">
        <v>3500</v>
      </c>
      <c r="D55" s="1011">
        <v>3500</v>
      </c>
      <c r="E55" s="1011">
        <v>2000</v>
      </c>
      <c r="F55" s="1012">
        <f t="shared" si="6"/>
        <v>57.142857142857139</v>
      </c>
      <c r="G55" s="1027" t="s">
        <v>3982</v>
      </c>
      <c r="H55" s="1354"/>
    </row>
    <row r="56" spans="1:8" s="1006" customFormat="1" ht="12.75" customHeight="1">
      <c r="A56" s="1010">
        <f t="shared" si="7"/>
        <v>37</v>
      </c>
      <c r="B56" s="1045" t="s">
        <v>1450</v>
      </c>
      <c r="C56" s="1011">
        <v>4500</v>
      </c>
      <c r="D56" s="1011">
        <v>4500</v>
      </c>
      <c r="E56" s="1011">
        <v>4000</v>
      </c>
      <c r="F56" s="1012">
        <f t="shared" si="6"/>
        <v>88.888888888888886</v>
      </c>
      <c r="G56" s="1027" t="s">
        <v>3982</v>
      </c>
      <c r="H56" s="1354"/>
    </row>
    <row r="57" spans="1:8" s="1006" customFormat="1" ht="12.75" customHeight="1">
      <c r="A57" s="1010">
        <f t="shared" si="7"/>
        <v>38</v>
      </c>
      <c r="B57" s="1045" t="s">
        <v>1459</v>
      </c>
      <c r="C57" s="1011">
        <v>4000</v>
      </c>
      <c r="D57" s="1011">
        <v>4000</v>
      </c>
      <c r="E57" s="1011">
        <v>2000</v>
      </c>
      <c r="F57" s="1012">
        <f t="shared" si="6"/>
        <v>50</v>
      </c>
      <c r="G57" s="1027" t="s">
        <v>3982</v>
      </c>
      <c r="H57" s="1354"/>
    </row>
    <row r="58" spans="1:8" s="1006" customFormat="1" ht="12.75" customHeight="1">
      <c r="A58" s="1010">
        <f t="shared" si="7"/>
        <v>39</v>
      </c>
      <c r="B58" s="1045" t="s">
        <v>1429</v>
      </c>
      <c r="C58" s="1011">
        <v>4000</v>
      </c>
      <c r="D58" s="1011">
        <v>4000</v>
      </c>
      <c r="E58" s="1011">
        <v>2500</v>
      </c>
      <c r="F58" s="1012">
        <f t="shared" si="6"/>
        <v>62.5</v>
      </c>
      <c r="G58" s="1027" t="s">
        <v>3982</v>
      </c>
      <c r="H58" s="1354"/>
    </row>
    <row r="59" spans="1:8" s="1006" customFormat="1" ht="12.75" customHeight="1">
      <c r="A59" s="1010">
        <f t="shared" si="7"/>
        <v>40</v>
      </c>
      <c r="B59" s="1045" t="s">
        <v>963</v>
      </c>
      <c r="C59" s="1011">
        <v>2500</v>
      </c>
      <c r="D59" s="1011">
        <v>2500</v>
      </c>
      <c r="E59" s="1011">
        <v>1000</v>
      </c>
      <c r="F59" s="1012">
        <f t="shared" si="6"/>
        <v>40</v>
      </c>
      <c r="G59" s="1027" t="s">
        <v>3982</v>
      </c>
      <c r="H59" s="1354"/>
    </row>
    <row r="60" spans="1:8" s="1006" customFormat="1" ht="12.75" customHeight="1">
      <c r="A60" s="1010">
        <f t="shared" si="7"/>
        <v>41</v>
      </c>
      <c r="B60" s="1045" t="s">
        <v>965</v>
      </c>
      <c r="C60" s="1011">
        <v>3000</v>
      </c>
      <c r="D60" s="1011">
        <v>3000</v>
      </c>
      <c r="E60" s="1011">
        <v>1600</v>
      </c>
      <c r="F60" s="1012">
        <f t="shared" si="6"/>
        <v>53.333333333333336</v>
      </c>
      <c r="G60" s="1027" t="s">
        <v>3982</v>
      </c>
      <c r="H60" s="1354"/>
    </row>
    <row r="61" spans="1:8" s="1006" customFormat="1" ht="12.75" customHeight="1">
      <c r="A61" s="1010">
        <f t="shared" si="7"/>
        <v>42</v>
      </c>
      <c r="B61" s="1045" t="s">
        <v>1451</v>
      </c>
      <c r="C61" s="1011">
        <v>3000</v>
      </c>
      <c r="D61" s="1011">
        <v>3000</v>
      </c>
      <c r="E61" s="1011">
        <v>1000</v>
      </c>
      <c r="F61" s="1012">
        <f t="shared" si="6"/>
        <v>33.333333333333329</v>
      </c>
      <c r="G61" s="1027" t="s">
        <v>3982</v>
      </c>
      <c r="H61" s="1354"/>
    </row>
    <row r="62" spans="1:8" s="1006" customFormat="1" ht="12.75" customHeight="1">
      <c r="A62" s="1010">
        <f t="shared" si="7"/>
        <v>43</v>
      </c>
      <c r="B62" s="1045" t="s">
        <v>1453</v>
      </c>
      <c r="C62" s="1011">
        <v>3500</v>
      </c>
      <c r="D62" s="1011">
        <v>3500</v>
      </c>
      <c r="E62" s="1011">
        <v>1700</v>
      </c>
      <c r="F62" s="1012">
        <f t="shared" si="6"/>
        <v>48.571428571428569</v>
      </c>
      <c r="G62" s="1027" t="s">
        <v>3982</v>
      </c>
      <c r="H62" s="1354"/>
    </row>
    <row r="63" spans="1:8" s="1006" customFormat="1" ht="12.75" customHeight="1">
      <c r="A63" s="1010">
        <f t="shared" si="7"/>
        <v>44</v>
      </c>
      <c r="B63" s="1045" t="s">
        <v>1443</v>
      </c>
      <c r="C63" s="1011">
        <v>3500</v>
      </c>
      <c r="D63" s="1011">
        <v>3500</v>
      </c>
      <c r="E63" s="1011">
        <v>2500</v>
      </c>
      <c r="F63" s="1012">
        <f t="shared" si="6"/>
        <v>71.428571428571431</v>
      </c>
      <c r="G63" s="1027" t="s">
        <v>3982</v>
      </c>
      <c r="H63" s="1354"/>
    </row>
    <row r="64" spans="1:8" s="1006" customFormat="1" ht="12.75" customHeight="1">
      <c r="A64" s="1010">
        <f t="shared" si="7"/>
        <v>45</v>
      </c>
      <c r="B64" s="1045" t="s">
        <v>1455</v>
      </c>
      <c r="C64" s="1011">
        <v>5000</v>
      </c>
      <c r="D64" s="1011">
        <v>5000</v>
      </c>
      <c r="E64" s="1011">
        <v>1400</v>
      </c>
      <c r="F64" s="1012">
        <f t="shared" si="6"/>
        <v>28.000000000000004</v>
      </c>
      <c r="G64" s="1027" t="s">
        <v>3982</v>
      </c>
      <c r="H64" s="1354"/>
    </row>
    <row r="65" spans="1:9" s="1006" customFormat="1" ht="12.75" customHeight="1">
      <c r="A65" s="1010">
        <f t="shared" si="7"/>
        <v>46</v>
      </c>
      <c r="B65" s="1045" t="s">
        <v>975</v>
      </c>
      <c r="C65" s="1011">
        <v>3500</v>
      </c>
      <c r="D65" s="1011">
        <v>3500</v>
      </c>
      <c r="E65" s="1011">
        <v>1500</v>
      </c>
      <c r="F65" s="1012">
        <f t="shared" si="6"/>
        <v>42.857142857142854</v>
      </c>
      <c r="G65" s="1027" t="s">
        <v>3982</v>
      </c>
      <c r="H65" s="1354"/>
    </row>
    <row r="66" spans="1:9" s="1006" customFormat="1" ht="12.75" customHeight="1">
      <c r="A66" s="1010">
        <f t="shared" si="7"/>
        <v>47</v>
      </c>
      <c r="B66" s="1045" t="s">
        <v>1439</v>
      </c>
      <c r="C66" s="1011">
        <v>4000</v>
      </c>
      <c r="D66" s="1011">
        <v>4000</v>
      </c>
      <c r="E66" s="1011">
        <v>2500</v>
      </c>
      <c r="F66" s="1012">
        <f t="shared" si="6"/>
        <v>62.5</v>
      </c>
      <c r="G66" s="1027" t="s">
        <v>3982</v>
      </c>
      <c r="H66" s="1354"/>
    </row>
    <row r="67" spans="1:9" s="1006" customFormat="1" ht="12.75" customHeight="1">
      <c r="A67" s="1010">
        <f t="shared" si="7"/>
        <v>48</v>
      </c>
      <c r="B67" s="1045" t="s">
        <v>1431</v>
      </c>
      <c r="C67" s="1011">
        <v>5000</v>
      </c>
      <c r="D67" s="1011">
        <v>5000</v>
      </c>
      <c r="E67" s="1011">
        <v>3600</v>
      </c>
      <c r="F67" s="1012">
        <f t="shared" si="6"/>
        <v>72</v>
      </c>
      <c r="G67" s="1027" t="s">
        <v>3982</v>
      </c>
      <c r="H67" s="1354"/>
    </row>
    <row r="68" spans="1:9" s="1006" customFormat="1" ht="12.75" customHeight="1">
      <c r="A68" s="1010">
        <f t="shared" si="7"/>
        <v>49</v>
      </c>
      <c r="B68" s="1045" t="s">
        <v>1437</v>
      </c>
      <c r="C68" s="1011">
        <v>4000</v>
      </c>
      <c r="D68" s="1011">
        <v>4000</v>
      </c>
      <c r="E68" s="1011">
        <v>2500</v>
      </c>
      <c r="F68" s="1012">
        <f t="shared" si="6"/>
        <v>62.5</v>
      </c>
      <c r="G68" s="1027" t="s">
        <v>3982</v>
      </c>
      <c r="H68" s="1354"/>
    </row>
    <row r="69" spans="1:9" s="1006" customFormat="1" ht="12.75" customHeight="1">
      <c r="A69" s="1010">
        <f t="shared" si="7"/>
        <v>50</v>
      </c>
      <c r="B69" s="1045" t="s">
        <v>1447</v>
      </c>
      <c r="C69" s="1011">
        <v>3000</v>
      </c>
      <c r="D69" s="1011">
        <v>3000</v>
      </c>
      <c r="E69" s="1011">
        <v>1500</v>
      </c>
      <c r="F69" s="1012">
        <f t="shared" si="6"/>
        <v>50</v>
      </c>
      <c r="G69" s="1027" t="s">
        <v>3982</v>
      </c>
      <c r="H69" s="1354"/>
    </row>
    <row r="70" spans="1:9" s="1006" customFormat="1" ht="12.75" customHeight="1">
      <c r="A70" s="1010">
        <f t="shared" si="7"/>
        <v>51</v>
      </c>
      <c r="B70" s="1045" t="s">
        <v>985</v>
      </c>
      <c r="C70" s="1011">
        <v>2500</v>
      </c>
      <c r="D70" s="1011">
        <v>2500</v>
      </c>
      <c r="E70" s="1011">
        <v>800</v>
      </c>
      <c r="F70" s="1012">
        <f t="shared" si="6"/>
        <v>32</v>
      </c>
      <c r="G70" s="1027" t="s">
        <v>3982</v>
      </c>
      <c r="H70" s="1354"/>
    </row>
    <row r="71" spans="1:9" s="1006" customFormat="1" ht="12.75" customHeight="1">
      <c r="A71" s="1010">
        <f t="shared" si="7"/>
        <v>52</v>
      </c>
      <c r="B71" s="1045" t="s">
        <v>1448</v>
      </c>
      <c r="C71" s="1011">
        <v>2500</v>
      </c>
      <c r="D71" s="1011">
        <v>2500</v>
      </c>
      <c r="E71" s="1011">
        <v>1200</v>
      </c>
      <c r="F71" s="1012">
        <f t="shared" si="6"/>
        <v>48</v>
      </c>
      <c r="G71" s="1027" t="s">
        <v>3982</v>
      </c>
      <c r="H71" s="1355"/>
    </row>
    <row r="72" spans="1:9" s="926" customFormat="1" ht="13.5" customHeight="1" thickBot="1">
      <c r="A72" s="1356" t="s">
        <v>415</v>
      </c>
      <c r="B72" s="1357"/>
      <c r="C72" s="1069">
        <f>SUM(C51:C71)</f>
        <v>90000</v>
      </c>
      <c r="D72" s="1069">
        <f>SUM(D51:D71)</f>
        <v>90000</v>
      </c>
      <c r="E72" s="1069">
        <f>SUM(E51:E71)</f>
        <v>50000</v>
      </c>
      <c r="F72" s="1070">
        <f t="shared" si="6"/>
        <v>55.555555555555557</v>
      </c>
      <c r="G72" s="1029"/>
      <c r="H72" s="1057"/>
    </row>
    <row r="73" spans="1:9" ht="18" customHeight="1" thickBot="1">
      <c r="A73" s="954" t="s">
        <v>4001</v>
      </c>
      <c r="B73" s="988"/>
      <c r="C73" s="989"/>
      <c r="D73" s="989"/>
      <c r="E73" s="990"/>
      <c r="F73" s="958"/>
      <c r="G73" s="991"/>
      <c r="H73" s="992"/>
    </row>
    <row r="74" spans="1:9" s="926" customFormat="1" ht="141.75" customHeight="1">
      <c r="A74" s="1050">
        <f>A71+1</f>
        <v>53</v>
      </c>
      <c r="B74" s="1041" t="s">
        <v>458</v>
      </c>
      <c r="C74" s="1007">
        <v>0</v>
      </c>
      <c r="D74" s="1007">
        <v>39823.449999999997</v>
      </c>
      <c r="E74" s="1007">
        <v>216.59</v>
      </c>
      <c r="F74" s="1012">
        <f t="shared" ref="F74:F79" si="8">E74/D74*100</f>
        <v>0.54387553062328864</v>
      </c>
      <c r="G74" s="1027" t="s">
        <v>3988</v>
      </c>
      <c r="H74" s="967" t="s">
        <v>4240</v>
      </c>
    </row>
    <row r="75" spans="1:9" s="926" customFormat="1" ht="12.75" customHeight="1">
      <c r="A75" s="1010">
        <f t="shared" ref="A75:A87" si="9">A74+1</f>
        <v>54</v>
      </c>
      <c r="B75" s="1043" t="s">
        <v>460</v>
      </c>
      <c r="C75" s="1011">
        <v>0</v>
      </c>
      <c r="D75" s="1011">
        <v>527.31700000000001</v>
      </c>
      <c r="E75" s="1011">
        <v>527.31684999999993</v>
      </c>
      <c r="F75" s="1012">
        <f t="shared" si="8"/>
        <v>99.999971554112605</v>
      </c>
      <c r="G75" s="1013" t="s">
        <v>3981</v>
      </c>
      <c r="H75" s="978" t="s">
        <v>436</v>
      </c>
    </row>
    <row r="76" spans="1:9" s="926" customFormat="1" ht="156.75" customHeight="1">
      <c r="A76" s="1010">
        <f t="shared" si="9"/>
        <v>55</v>
      </c>
      <c r="B76" s="1043" t="s">
        <v>462</v>
      </c>
      <c r="C76" s="1011">
        <v>20000</v>
      </c>
      <c r="D76" s="1011">
        <v>14300</v>
      </c>
      <c r="E76" s="1011">
        <v>2545.1924399999998</v>
      </c>
      <c r="F76" s="1012">
        <f t="shared" si="8"/>
        <v>17.79854853146853</v>
      </c>
      <c r="G76" s="1030" t="s">
        <v>3988</v>
      </c>
      <c r="H76" s="978" t="s">
        <v>4241</v>
      </c>
    </row>
    <row r="77" spans="1:9" s="926" customFormat="1" ht="12.75" customHeight="1">
      <c r="A77" s="1010">
        <f t="shared" si="9"/>
        <v>56</v>
      </c>
      <c r="B77" s="1043" t="s">
        <v>463</v>
      </c>
      <c r="C77" s="1011">
        <v>0</v>
      </c>
      <c r="D77" s="1011">
        <v>300</v>
      </c>
      <c r="E77" s="1011">
        <v>300</v>
      </c>
      <c r="F77" s="1012">
        <f t="shared" si="8"/>
        <v>100</v>
      </c>
      <c r="G77" s="1030" t="s">
        <v>3981</v>
      </c>
      <c r="H77" s="980" t="s">
        <v>436</v>
      </c>
    </row>
    <row r="78" spans="1:9" s="926" customFormat="1" ht="34.5" customHeight="1">
      <c r="A78" s="1010">
        <f t="shared" si="9"/>
        <v>57</v>
      </c>
      <c r="B78" s="1043" t="s">
        <v>464</v>
      </c>
      <c r="C78" s="1011">
        <v>500</v>
      </c>
      <c r="D78" s="1011">
        <v>500</v>
      </c>
      <c r="E78" s="1011">
        <v>500</v>
      </c>
      <c r="F78" s="1012">
        <f t="shared" si="8"/>
        <v>100</v>
      </c>
      <c r="G78" s="1030" t="s">
        <v>3981</v>
      </c>
      <c r="H78" s="980" t="s">
        <v>436</v>
      </c>
    </row>
    <row r="79" spans="1:9" s="926" customFormat="1" ht="24" customHeight="1">
      <c r="A79" s="1010">
        <f t="shared" si="9"/>
        <v>58</v>
      </c>
      <c r="B79" s="1043" t="s">
        <v>465</v>
      </c>
      <c r="C79" s="1011">
        <v>900</v>
      </c>
      <c r="D79" s="1011">
        <v>900</v>
      </c>
      <c r="E79" s="1011">
        <v>900</v>
      </c>
      <c r="F79" s="1012">
        <f t="shared" si="8"/>
        <v>100</v>
      </c>
      <c r="G79" s="1030" t="s">
        <v>3981</v>
      </c>
      <c r="H79" s="978" t="s">
        <v>436</v>
      </c>
    </row>
    <row r="80" spans="1:9" s="926" customFormat="1" ht="58.5" customHeight="1">
      <c r="A80" s="1010">
        <f t="shared" si="9"/>
        <v>59</v>
      </c>
      <c r="B80" s="1043" t="s">
        <v>4242</v>
      </c>
      <c r="C80" s="1011">
        <v>700</v>
      </c>
      <c r="D80" s="1011">
        <v>0</v>
      </c>
      <c r="E80" s="1011">
        <v>0</v>
      </c>
      <c r="F80" s="1012" t="s">
        <v>421</v>
      </c>
      <c r="G80" s="1030" t="s">
        <v>3988</v>
      </c>
      <c r="H80" s="978" t="s">
        <v>4661</v>
      </c>
      <c r="I80" s="961"/>
    </row>
    <row r="81" spans="1:8" s="926" customFormat="1" ht="24" customHeight="1">
      <c r="A81" s="1010">
        <f t="shared" si="9"/>
        <v>60</v>
      </c>
      <c r="B81" s="1043" t="s">
        <v>466</v>
      </c>
      <c r="C81" s="1011">
        <v>1100</v>
      </c>
      <c r="D81" s="1011">
        <v>1100</v>
      </c>
      <c r="E81" s="1011">
        <v>1100</v>
      </c>
      <c r="F81" s="1012">
        <f t="shared" ref="F81:F88" si="10">E81/D81*100</f>
        <v>100</v>
      </c>
      <c r="G81" s="1071" t="s">
        <v>3981</v>
      </c>
      <c r="H81" s="1072" t="s">
        <v>436</v>
      </c>
    </row>
    <row r="82" spans="1:8" s="926" customFormat="1" ht="34.5" customHeight="1">
      <c r="A82" s="1010">
        <f t="shared" si="9"/>
        <v>61</v>
      </c>
      <c r="B82" s="1043" t="s">
        <v>467</v>
      </c>
      <c r="C82" s="1011">
        <v>1800</v>
      </c>
      <c r="D82" s="1011">
        <v>1800</v>
      </c>
      <c r="E82" s="1011">
        <v>1800</v>
      </c>
      <c r="F82" s="1012">
        <f t="shared" si="10"/>
        <v>100</v>
      </c>
      <c r="G82" s="1071" t="s">
        <v>3981</v>
      </c>
      <c r="H82" s="1073" t="s">
        <v>436</v>
      </c>
    </row>
    <row r="83" spans="1:8" s="926" customFormat="1" ht="24" customHeight="1">
      <c r="A83" s="1010">
        <f t="shared" si="9"/>
        <v>62</v>
      </c>
      <c r="B83" s="1043" t="s">
        <v>468</v>
      </c>
      <c r="C83" s="1011">
        <v>500</v>
      </c>
      <c r="D83" s="1011">
        <v>500</v>
      </c>
      <c r="E83" s="1011">
        <v>500</v>
      </c>
      <c r="F83" s="1012">
        <f t="shared" si="10"/>
        <v>100</v>
      </c>
      <c r="G83" s="1071" t="s">
        <v>3981</v>
      </c>
      <c r="H83" s="1073" t="s">
        <v>436</v>
      </c>
    </row>
    <row r="84" spans="1:8" s="926" customFormat="1" ht="24" customHeight="1">
      <c r="A84" s="1010">
        <f t="shared" si="9"/>
        <v>63</v>
      </c>
      <c r="B84" s="1043" t="s">
        <v>469</v>
      </c>
      <c r="C84" s="1011">
        <v>0</v>
      </c>
      <c r="D84" s="1011">
        <v>3334.7</v>
      </c>
      <c r="E84" s="1011">
        <v>3334.7</v>
      </c>
      <c r="F84" s="1012">
        <f t="shared" si="10"/>
        <v>100</v>
      </c>
      <c r="G84" s="1071" t="s">
        <v>3981</v>
      </c>
      <c r="H84" s="978" t="s">
        <v>436</v>
      </c>
    </row>
    <row r="85" spans="1:8" s="926" customFormat="1" ht="24" customHeight="1">
      <c r="A85" s="1010">
        <f t="shared" si="9"/>
        <v>64</v>
      </c>
      <c r="B85" s="1043" t="s">
        <v>470</v>
      </c>
      <c r="C85" s="1011">
        <v>0</v>
      </c>
      <c r="D85" s="1011">
        <v>700</v>
      </c>
      <c r="E85" s="1011">
        <v>700</v>
      </c>
      <c r="F85" s="1012">
        <f t="shared" si="10"/>
        <v>100</v>
      </c>
      <c r="G85" s="1030" t="s">
        <v>3981</v>
      </c>
      <c r="H85" s="978" t="s">
        <v>436</v>
      </c>
    </row>
    <row r="86" spans="1:8" s="926" customFormat="1" ht="24" customHeight="1">
      <c r="A86" s="1010">
        <f t="shared" si="9"/>
        <v>65</v>
      </c>
      <c r="B86" s="1043" t="s">
        <v>471</v>
      </c>
      <c r="C86" s="1011">
        <v>0</v>
      </c>
      <c r="D86" s="1011">
        <v>800</v>
      </c>
      <c r="E86" s="1011">
        <v>800</v>
      </c>
      <c r="F86" s="1012">
        <f t="shared" si="10"/>
        <v>100</v>
      </c>
      <c r="G86" s="1030" t="s">
        <v>3981</v>
      </c>
      <c r="H86" s="980" t="s">
        <v>436</v>
      </c>
    </row>
    <row r="87" spans="1:8" s="926" customFormat="1" ht="24" customHeight="1">
      <c r="A87" s="1010">
        <f t="shared" si="9"/>
        <v>66</v>
      </c>
      <c r="B87" s="1045" t="s">
        <v>472</v>
      </c>
      <c r="C87" s="1011">
        <v>0</v>
      </c>
      <c r="D87" s="1011">
        <v>325.5</v>
      </c>
      <c r="E87" s="1011">
        <v>325.5</v>
      </c>
      <c r="F87" s="1012">
        <f t="shared" si="10"/>
        <v>100</v>
      </c>
      <c r="G87" s="1030" t="s">
        <v>3981</v>
      </c>
      <c r="H87" s="980" t="s">
        <v>436</v>
      </c>
    </row>
    <row r="88" spans="1:8" s="926" customFormat="1" ht="13.5" customHeight="1" thickBot="1">
      <c r="A88" s="1351" t="s">
        <v>415</v>
      </c>
      <c r="B88" s="1352"/>
      <c r="C88" s="1019">
        <f>SUM(C74:C87)</f>
        <v>25500</v>
      </c>
      <c r="D88" s="1031">
        <f>SUM(D74:D87)</f>
        <v>64910.966999999997</v>
      </c>
      <c r="E88" s="1031">
        <f>SUM(E74:E87)</f>
        <v>13549.299289999999</v>
      </c>
      <c r="F88" s="1032">
        <f t="shared" si="10"/>
        <v>20.873667295697505</v>
      </c>
      <c r="G88" s="1021"/>
      <c r="H88" s="1022"/>
    </row>
    <row r="89" spans="1:8" ht="18" customHeight="1" thickBot="1">
      <c r="A89" s="954" t="s">
        <v>3976</v>
      </c>
      <c r="B89" s="955"/>
      <c r="C89" s="956"/>
      <c r="D89" s="956"/>
      <c r="E89" s="957"/>
      <c r="F89" s="958"/>
      <c r="G89" s="959"/>
      <c r="H89" s="992"/>
    </row>
    <row r="90" spans="1:8" s="926" customFormat="1" ht="111" customHeight="1">
      <c r="A90" s="1050">
        <f>A87+1</f>
        <v>67</v>
      </c>
      <c r="B90" s="1041" t="s">
        <v>807</v>
      </c>
      <c r="C90" s="1007">
        <v>3840</v>
      </c>
      <c r="D90" s="1007">
        <v>6253.54</v>
      </c>
      <c r="E90" s="1007">
        <v>704.41172999999992</v>
      </c>
      <c r="F90" s="1012">
        <f t="shared" ref="F90:F123" si="11">E90/D90*100</f>
        <v>11.264207632796783</v>
      </c>
      <c r="G90" s="966" t="s">
        <v>3988</v>
      </c>
      <c r="H90" s="1009" t="s">
        <v>4243</v>
      </c>
    </row>
    <row r="91" spans="1:8" s="926" customFormat="1" ht="90.75" customHeight="1">
      <c r="A91" s="1010">
        <f t="shared" ref="A91:A122" si="12">A90+1</f>
        <v>68</v>
      </c>
      <c r="B91" s="1043" t="s">
        <v>808</v>
      </c>
      <c r="C91" s="1011">
        <v>7840</v>
      </c>
      <c r="D91" s="1011">
        <v>7755.58</v>
      </c>
      <c r="E91" s="1011">
        <v>459.89299999999997</v>
      </c>
      <c r="F91" s="1012">
        <f t="shared" si="11"/>
        <v>5.9298337455096846</v>
      </c>
      <c r="G91" s="1030" t="s">
        <v>3988</v>
      </c>
      <c r="H91" s="980" t="s">
        <v>4244</v>
      </c>
    </row>
    <row r="92" spans="1:8" s="926" customFormat="1" ht="99.75" customHeight="1">
      <c r="A92" s="1010">
        <f t="shared" si="12"/>
        <v>69</v>
      </c>
      <c r="B92" s="1043" t="s">
        <v>811</v>
      </c>
      <c r="C92" s="1011">
        <v>5882</v>
      </c>
      <c r="D92" s="1011">
        <v>6125.16</v>
      </c>
      <c r="E92" s="1011">
        <v>3073.9732199999999</v>
      </c>
      <c r="F92" s="1012">
        <f t="shared" si="11"/>
        <v>50.186006896146381</v>
      </c>
      <c r="G92" s="1030" t="s">
        <v>3988</v>
      </c>
      <c r="H92" s="980" t="s">
        <v>4245</v>
      </c>
    </row>
    <row r="93" spans="1:8" s="926" customFormat="1" ht="84">
      <c r="A93" s="1010">
        <f t="shared" si="12"/>
        <v>70</v>
      </c>
      <c r="B93" s="1043" t="s">
        <v>797</v>
      </c>
      <c r="C93" s="1011">
        <v>20100</v>
      </c>
      <c r="D93" s="1011">
        <v>29473.260000000002</v>
      </c>
      <c r="E93" s="1011">
        <v>22647.562359999993</v>
      </c>
      <c r="F93" s="1012">
        <f t="shared" si="11"/>
        <v>76.841049683679344</v>
      </c>
      <c r="G93" s="1030" t="s">
        <v>3988</v>
      </c>
      <c r="H93" s="980" t="s">
        <v>4246</v>
      </c>
    </row>
    <row r="94" spans="1:8" s="926" customFormat="1" ht="24" customHeight="1">
      <c r="A94" s="1010">
        <f t="shared" si="12"/>
        <v>71</v>
      </c>
      <c r="B94" s="1043" t="s">
        <v>4247</v>
      </c>
      <c r="C94" s="1011">
        <v>15173</v>
      </c>
      <c r="D94" s="1011">
        <v>23325.18</v>
      </c>
      <c r="E94" s="1011">
        <v>22074.088619999999</v>
      </c>
      <c r="F94" s="1012">
        <f t="shared" si="11"/>
        <v>94.636305571918413</v>
      </c>
      <c r="G94" s="1030" t="s">
        <v>3981</v>
      </c>
      <c r="H94" s="978" t="s">
        <v>436</v>
      </c>
    </row>
    <row r="95" spans="1:8" s="926" customFormat="1" ht="134.25" customHeight="1">
      <c r="A95" s="1010">
        <f t="shared" si="12"/>
        <v>72</v>
      </c>
      <c r="B95" s="1043" t="s">
        <v>810</v>
      </c>
      <c r="C95" s="1011">
        <v>5912</v>
      </c>
      <c r="D95" s="1011">
        <v>3974.0500000000006</v>
      </c>
      <c r="E95" s="1011">
        <v>1637.44524</v>
      </c>
      <c r="F95" s="1012">
        <f t="shared" si="11"/>
        <v>41.203438306010234</v>
      </c>
      <c r="G95" s="1030" t="s">
        <v>3988</v>
      </c>
      <c r="H95" s="978" t="s">
        <v>4248</v>
      </c>
    </row>
    <row r="96" spans="1:8" s="926" customFormat="1" ht="24" customHeight="1">
      <c r="A96" s="1010">
        <f t="shared" si="12"/>
        <v>73</v>
      </c>
      <c r="B96" s="1043" t="s">
        <v>812</v>
      </c>
      <c r="C96" s="1011">
        <v>3500</v>
      </c>
      <c r="D96" s="1011">
        <v>4564.05</v>
      </c>
      <c r="E96" s="1011">
        <v>4526.8080900000004</v>
      </c>
      <c r="F96" s="1012">
        <f t="shared" si="11"/>
        <v>99.184016169849158</v>
      </c>
      <c r="G96" s="1030" t="s">
        <v>3981</v>
      </c>
      <c r="H96" s="978" t="s">
        <v>436</v>
      </c>
    </row>
    <row r="97" spans="1:8" s="926" customFormat="1" ht="24" customHeight="1">
      <c r="A97" s="1010">
        <f t="shared" si="12"/>
        <v>74</v>
      </c>
      <c r="B97" s="1043" t="s">
        <v>818</v>
      </c>
      <c r="C97" s="1011">
        <v>3000</v>
      </c>
      <c r="D97" s="1011">
        <v>4570.8599999999988</v>
      </c>
      <c r="E97" s="1011">
        <v>4547.8840999999993</v>
      </c>
      <c r="F97" s="1012">
        <f t="shared" si="11"/>
        <v>99.497339669121359</v>
      </c>
      <c r="G97" s="1030" t="s">
        <v>3981</v>
      </c>
      <c r="H97" s="978" t="s">
        <v>436</v>
      </c>
    </row>
    <row r="98" spans="1:8" s="926" customFormat="1" ht="77.25" customHeight="1">
      <c r="A98" s="1010">
        <f t="shared" si="12"/>
        <v>75</v>
      </c>
      <c r="B98" s="1043" t="s">
        <v>792</v>
      </c>
      <c r="C98" s="1011">
        <v>9000</v>
      </c>
      <c r="D98" s="1011">
        <v>9349.5500000000011</v>
      </c>
      <c r="E98" s="1011">
        <v>1766.9342400000003</v>
      </c>
      <c r="F98" s="1012">
        <f t="shared" si="11"/>
        <v>18.898601964800445</v>
      </c>
      <c r="G98" s="1030" t="s">
        <v>3988</v>
      </c>
      <c r="H98" s="978" t="s">
        <v>4249</v>
      </c>
    </row>
    <row r="99" spans="1:8" s="926" customFormat="1" ht="77.25" customHeight="1">
      <c r="A99" s="1010">
        <f t="shared" si="12"/>
        <v>76</v>
      </c>
      <c r="B99" s="1043" t="s">
        <v>816</v>
      </c>
      <c r="C99" s="1011">
        <v>12600</v>
      </c>
      <c r="D99" s="1011">
        <v>12957.969999999998</v>
      </c>
      <c r="E99" s="1011">
        <v>4742.7231300000003</v>
      </c>
      <c r="F99" s="1012">
        <f t="shared" si="11"/>
        <v>36.600818878265663</v>
      </c>
      <c r="G99" s="1030" t="s">
        <v>3988</v>
      </c>
      <c r="H99" s="978" t="s">
        <v>4250</v>
      </c>
    </row>
    <row r="100" spans="1:8" s="926" customFormat="1" ht="77.25" customHeight="1">
      <c r="A100" s="1010">
        <f t="shared" si="12"/>
        <v>77</v>
      </c>
      <c r="B100" s="1043" t="s">
        <v>813</v>
      </c>
      <c r="C100" s="1011">
        <v>5575</v>
      </c>
      <c r="D100" s="1011">
        <v>5623.82</v>
      </c>
      <c r="E100" s="1011">
        <v>284.02045999999996</v>
      </c>
      <c r="F100" s="1012">
        <f t="shared" si="11"/>
        <v>5.0503120654643991</v>
      </c>
      <c r="G100" s="1030" t="s">
        <v>3988</v>
      </c>
      <c r="H100" s="978" t="s">
        <v>4251</v>
      </c>
    </row>
    <row r="101" spans="1:8" s="926" customFormat="1" ht="88.5" customHeight="1">
      <c r="A101" s="1010">
        <f t="shared" si="12"/>
        <v>78</v>
      </c>
      <c r="B101" s="1043" t="s">
        <v>793</v>
      </c>
      <c r="C101" s="1011">
        <v>2500</v>
      </c>
      <c r="D101" s="1011">
        <v>3700.2900000000004</v>
      </c>
      <c r="E101" s="1011">
        <v>788.38099999999986</v>
      </c>
      <c r="F101" s="1012">
        <f t="shared" si="11"/>
        <v>21.305924670769041</v>
      </c>
      <c r="G101" s="1030" t="s">
        <v>3988</v>
      </c>
      <c r="H101" s="978" t="s">
        <v>4252</v>
      </c>
    </row>
    <row r="102" spans="1:8" s="926" customFormat="1" ht="77.25" customHeight="1">
      <c r="A102" s="1010">
        <f t="shared" si="12"/>
        <v>79</v>
      </c>
      <c r="B102" s="1043" t="s">
        <v>796</v>
      </c>
      <c r="C102" s="1011">
        <v>0</v>
      </c>
      <c r="D102" s="1011">
        <v>299.99999999999994</v>
      </c>
      <c r="E102" s="1011">
        <v>101.25800000000001</v>
      </c>
      <c r="F102" s="1012">
        <f t="shared" si="11"/>
        <v>33.752666666666677</v>
      </c>
      <c r="G102" s="1030" t="s">
        <v>3988</v>
      </c>
      <c r="H102" s="978" t="s">
        <v>4253</v>
      </c>
    </row>
    <row r="103" spans="1:8" s="926" customFormat="1" ht="84">
      <c r="A103" s="1010">
        <f t="shared" si="12"/>
        <v>80</v>
      </c>
      <c r="B103" s="1043" t="s">
        <v>794</v>
      </c>
      <c r="C103" s="1011">
        <v>2200</v>
      </c>
      <c r="D103" s="1011">
        <v>3791.2800000000007</v>
      </c>
      <c r="E103" s="1011">
        <v>2849.3370800000007</v>
      </c>
      <c r="F103" s="1012">
        <f t="shared" si="11"/>
        <v>75.155015720284439</v>
      </c>
      <c r="G103" s="1030" t="s">
        <v>3988</v>
      </c>
      <c r="H103" s="978" t="s">
        <v>4254</v>
      </c>
    </row>
    <row r="104" spans="1:8" s="926" customFormat="1" ht="87.75" customHeight="1">
      <c r="A104" s="1010">
        <f t="shared" si="12"/>
        <v>81</v>
      </c>
      <c r="B104" s="1043" t="s">
        <v>801</v>
      </c>
      <c r="C104" s="1011">
        <v>1100</v>
      </c>
      <c r="D104" s="1011">
        <v>4919.75</v>
      </c>
      <c r="E104" s="1011">
        <v>2097.63598</v>
      </c>
      <c r="F104" s="1012">
        <f t="shared" si="11"/>
        <v>42.637044158747905</v>
      </c>
      <c r="G104" s="1030" t="s">
        <v>3988</v>
      </c>
      <c r="H104" s="978" t="s">
        <v>4255</v>
      </c>
    </row>
    <row r="105" spans="1:8" s="926" customFormat="1" ht="90.75" customHeight="1">
      <c r="A105" s="1010">
        <f t="shared" si="12"/>
        <v>82</v>
      </c>
      <c r="B105" s="1043" t="s">
        <v>806</v>
      </c>
      <c r="C105" s="1011">
        <v>1100</v>
      </c>
      <c r="D105" s="1011">
        <v>3332.8000000000006</v>
      </c>
      <c r="E105" s="1011">
        <v>1977.65771</v>
      </c>
      <c r="F105" s="1012">
        <f t="shared" si="11"/>
        <v>59.339225576092161</v>
      </c>
      <c r="G105" s="1030" t="s">
        <v>3988</v>
      </c>
      <c r="H105" s="978" t="s">
        <v>4256</v>
      </c>
    </row>
    <row r="106" spans="1:8" s="926" customFormat="1" ht="78" customHeight="1">
      <c r="A106" s="1010">
        <f t="shared" si="12"/>
        <v>83</v>
      </c>
      <c r="B106" s="1043" t="s">
        <v>814</v>
      </c>
      <c r="C106" s="1011">
        <v>1100</v>
      </c>
      <c r="D106" s="1011">
        <v>3354.2500000000009</v>
      </c>
      <c r="E106" s="1011">
        <v>563.09493999999995</v>
      </c>
      <c r="F106" s="1012">
        <f t="shared" si="11"/>
        <v>16.787506596109409</v>
      </c>
      <c r="G106" s="1030" t="s">
        <v>3988</v>
      </c>
      <c r="H106" s="978" t="s">
        <v>4257</v>
      </c>
    </row>
    <row r="107" spans="1:8" s="926" customFormat="1" ht="100.5" customHeight="1">
      <c r="A107" s="1010">
        <f t="shared" si="12"/>
        <v>84</v>
      </c>
      <c r="B107" s="1043" t="s">
        <v>799</v>
      </c>
      <c r="C107" s="1011">
        <v>1000</v>
      </c>
      <c r="D107" s="1011">
        <v>3123.31</v>
      </c>
      <c r="E107" s="1011">
        <v>755.08106999999995</v>
      </c>
      <c r="F107" s="1012">
        <f t="shared" si="11"/>
        <v>24.175668441493158</v>
      </c>
      <c r="G107" s="1030" t="s">
        <v>3988</v>
      </c>
      <c r="H107" s="978" t="s">
        <v>4258</v>
      </c>
    </row>
    <row r="108" spans="1:8" s="926" customFormat="1" ht="100.5" customHeight="1">
      <c r="A108" s="1010">
        <f t="shared" si="12"/>
        <v>85</v>
      </c>
      <c r="B108" s="1043" t="s">
        <v>802</v>
      </c>
      <c r="C108" s="1011">
        <v>2000</v>
      </c>
      <c r="D108" s="1011">
        <v>4487.37</v>
      </c>
      <c r="E108" s="1011">
        <v>2914.3500099999987</v>
      </c>
      <c r="F108" s="1012">
        <f t="shared" si="11"/>
        <v>64.945614246206546</v>
      </c>
      <c r="G108" s="1030" t="s">
        <v>3988</v>
      </c>
      <c r="H108" s="978" t="s">
        <v>4259</v>
      </c>
    </row>
    <row r="109" spans="1:8" s="926" customFormat="1" ht="110.25" customHeight="1">
      <c r="A109" s="1010">
        <f t="shared" si="12"/>
        <v>86</v>
      </c>
      <c r="B109" s="1043" t="s">
        <v>803</v>
      </c>
      <c r="C109" s="1011">
        <v>5000</v>
      </c>
      <c r="D109" s="1011">
        <v>19977.64</v>
      </c>
      <c r="E109" s="1011">
        <v>14359.186989999998</v>
      </c>
      <c r="F109" s="1012">
        <f t="shared" si="11"/>
        <v>71.876292645177301</v>
      </c>
      <c r="G109" s="1030" t="s">
        <v>3988</v>
      </c>
      <c r="H109" s="1009" t="s">
        <v>4260</v>
      </c>
    </row>
    <row r="110" spans="1:8" s="926" customFormat="1" ht="24" customHeight="1">
      <c r="A110" s="1010">
        <f t="shared" si="12"/>
        <v>87</v>
      </c>
      <c r="B110" s="1043" t="s">
        <v>4261</v>
      </c>
      <c r="C110" s="1011">
        <v>0</v>
      </c>
      <c r="D110" s="1011">
        <v>28.98</v>
      </c>
      <c r="E110" s="1011">
        <v>28.960690000000003</v>
      </c>
      <c r="F110" s="1012">
        <f t="shared" si="11"/>
        <v>99.933367839889584</v>
      </c>
      <c r="G110" s="1030" t="s">
        <v>3981</v>
      </c>
      <c r="H110" s="978" t="s">
        <v>436</v>
      </c>
    </row>
    <row r="111" spans="1:8" s="926" customFormat="1" ht="94.5">
      <c r="A111" s="1010">
        <f t="shared" si="12"/>
        <v>88</v>
      </c>
      <c r="B111" s="1043" t="s">
        <v>798</v>
      </c>
      <c r="C111" s="1011">
        <v>20000</v>
      </c>
      <c r="D111" s="1011">
        <v>114622.46999999999</v>
      </c>
      <c r="E111" s="1011">
        <v>90422.04296999998</v>
      </c>
      <c r="F111" s="1012">
        <f t="shared" si="11"/>
        <v>78.886838653886969</v>
      </c>
      <c r="G111" s="1030" t="s">
        <v>3988</v>
      </c>
      <c r="H111" s="978" t="s">
        <v>4262</v>
      </c>
    </row>
    <row r="112" spans="1:8" s="926" customFormat="1" ht="89.25" customHeight="1">
      <c r="A112" s="1010">
        <f t="shared" si="12"/>
        <v>89</v>
      </c>
      <c r="B112" s="1043" t="s">
        <v>4263</v>
      </c>
      <c r="C112" s="1011">
        <v>4000</v>
      </c>
      <c r="D112" s="1011">
        <v>7842.6899999999987</v>
      </c>
      <c r="E112" s="1011">
        <v>5086.4708300000002</v>
      </c>
      <c r="F112" s="1012">
        <f t="shared" si="11"/>
        <v>64.856201507390978</v>
      </c>
      <c r="G112" s="1030" t="s">
        <v>3988</v>
      </c>
      <c r="H112" s="978" t="s">
        <v>4264</v>
      </c>
    </row>
    <row r="113" spans="1:8" s="926" customFormat="1" ht="24" customHeight="1">
      <c r="A113" s="1010">
        <f t="shared" si="12"/>
        <v>90</v>
      </c>
      <c r="B113" s="1043" t="s">
        <v>4265</v>
      </c>
      <c r="C113" s="1011">
        <v>0</v>
      </c>
      <c r="D113" s="1011">
        <v>600</v>
      </c>
      <c r="E113" s="1011">
        <v>0</v>
      </c>
      <c r="F113" s="1012">
        <f t="shared" si="11"/>
        <v>0</v>
      </c>
      <c r="G113" s="1030" t="s">
        <v>3981</v>
      </c>
      <c r="H113" s="978" t="s">
        <v>4266</v>
      </c>
    </row>
    <row r="114" spans="1:8" s="926" customFormat="1" ht="88.5" customHeight="1">
      <c r="A114" s="1010">
        <f t="shared" si="12"/>
        <v>91</v>
      </c>
      <c r="B114" s="1043" t="s">
        <v>805</v>
      </c>
      <c r="C114" s="1011">
        <v>3000</v>
      </c>
      <c r="D114" s="1011">
        <v>3897.2300000000005</v>
      </c>
      <c r="E114" s="1011">
        <v>699.25522999999998</v>
      </c>
      <c r="F114" s="1012">
        <f t="shared" si="11"/>
        <v>17.942364961780545</v>
      </c>
      <c r="G114" s="1030" t="s">
        <v>3988</v>
      </c>
      <c r="H114" s="980" t="s">
        <v>4267</v>
      </c>
    </row>
    <row r="115" spans="1:8" s="926" customFormat="1" ht="87.75" customHeight="1">
      <c r="A115" s="1010">
        <f t="shared" si="12"/>
        <v>92</v>
      </c>
      <c r="B115" s="1043" t="s">
        <v>789</v>
      </c>
      <c r="C115" s="1011">
        <v>13245</v>
      </c>
      <c r="D115" s="1011">
        <v>3853.92</v>
      </c>
      <c r="E115" s="1011">
        <v>242.36500000000001</v>
      </c>
      <c r="F115" s="1012">
        <f t="shared" si="11"/>
        <v>6.2887916718561883</v>
      </c>
      <c r="G115" s="1030" t="s">
        <v>3988</v>
      </c>
      <c r="H115" s="980" t="s">
        <v>4268</v>
      </c>
    </row>
    <row r="116" spans="1:8" s="926" customFormat="1" ht="87.75" customHeight="1">
      <c r="A116" s="1010">
        <f t="shared" si="12"/>
        <v>93</v>
      </c>
      <c r="B116" s="1043" t="s">
        <v>788</v>
      </c>
      <c r="C116" s="1011">
        <v>52000</v>
      </c>
      <c r="D116" s="1011">
        <v>15000.180000000002</v>
      </c>
      <c r="E116" s="1011">
        <v>6887.1477700000023</v>
      </c>
      <c r="F116" s="1012">
        <f t="shared" si="11"/>
        <v>45.913767501456661</v>
      </c>
      <c r="G116" s="1030" t="s">
        <v>3988</v>
      </c>
      <c r="H116" s="980" t="s">
        <v>4269</v>
      </c>
    </row>
    <row r="117" spans="1:8" s="926" customFormat="1" ht="12.75" customHeight="1">
      <c r="A117" s="1010">
        <f t="shared" si="12"/>
        <v>94</v>
      </c>
      <c r="B117" s="1043" t="s">
        <v>4270</v>
      </c>
      <c r="C117" s="1011">
        <v>0</v>
      </c>
      <c r="D117" s="1011">
        <v>116</v>
      </c>
      <c r="E117" s="1011">
        <v>16.492000000000001</v>
      </c>
      <c r="F117" s="1012">
        <f t="shared" si="11"/>
        <v>14.217241379310346</v>
      </c>
      <c r="G117" s="1030" t="s">
        <v>3981</v>
      </c>
      <c r="H117" s="978" t="s">
        <v>436</v>
      </c>
    </row>
    <row r="118" spans="1:8" s="926" customFormat="1" ht="12.75" customHeight="1">
      <c r="A118" s="1010">
        <f t="shared" si="12"/>
        <v>95</v>
      </c>
      <c r="B118" s="1043" t="s">
        <v>4271</v>
      </c>
      <c r="C118" s="1011">
        <v>0</v>
      </c>
      <c r="D118" s="1011">
        <v>197.20000000000005</v>
      </c>
      <c r="E118" s="1011">
        <v>26.814</v>
      </c>
      <c r="F118" s="1012">
        <f t="shared" si="11"/>
        <v>13.597363083164296</v>
      </c>
      <c r="G118" s="1030" t="s">
        <v>3981</v>
      </c>
      <c r="H118" s="978" t="s">
        <v>436</v>
      </c>
    </row>
    <row r="119" spans="1:8" s="926" customFormat="1" ht="99" customHeight="1">
      <c r="A119" s="1010">
        <f t="shared" si="12"/>
        <v>96</v>
      </c>
      <c r="B119" s="1043" t="s">
        <v>817</v>
      </c>
      <c r="C119" s="1011">
        <v>10000</v>
      </c>
      <c r="D119" s="1011">
        <v>3339.1000000000004</v>
      </c>
      <c r="E119" s="1011">
        <v>119.51600000000001</v>
      </c>
      <c r="F119" s="1012">
        <f t="shared" si="11"/>
        <v>3.5792878320505523</v>
      </c>
      <c r="G119" s="1030" t="s">
        <v>3988</v>
      </c>
      <c r="H119" s="980" t="s">
        <v>4272</v>
      </c>
    </row>
    <row r="120" spans="1:8" s="926" customFormat="1" ht="99.75" customHeight="1">
      <c r="A120" s="1010">
        <f t="shared" si="12"/>
        <v>97</v>
      </c>
      <c r="B120" s="1043" t="s">
        <v>791</v>
      </c>
      <c r="C120" s="1011">
        <v>3276</v>
      </c>
      <c r="D120" s="1011">
        <v>2099.9999999999995</v>
      </c>
      <c r="E120" s="1011">
        <v>58.387</v>
      </c>
      <c r="F120" s="1012">
        <f t="shared" si="11"/>
        <v>2.780333333333334</v>
      </c>
      <c r="G120" s="1030" t="s">
        <v>3988</v>
      </c>
      <c r="H120" s="980" t="s">
        <v>4273</v>
      </c>
    </row>
    <row r="121" spans="1:8" s="926" customFormat="1" ht="88.5" customHeight="1">
      <c r="A121" s="1010">
        <f t="shared" si="12"/>
        <v>98</v>
      </c>
      <c r="B121" s="1043" t="s">
        <v>4274</v>
      </c>
      <c r="C121" s="1011">
        <v>15000</v>
      </c>
      <c r="D121" s="1011">
        <v>5331</v>
      </c>
      <c r="E121" s="1011">
        <v>245.08836000000002</v>
      </c>
      <c r="F121" s="1012">
        <f t="shared" si="11"/>
        <v>4.5974181204276876</v>
      </c>
      <c r="G121" s="1030" t="s">
        <v>3988</v>
      </c>
      <c r="H121" s="978" t="s">
        <v>4275</v>
      </c>
    </row>
    <row r="122" spans="1:8" s="926" customFormat="1" ht="45" customHeight="1">
      <c r="A122" s="1010">
        <f t="shared" si="12"/>
        <v>99</v>
      </c>
      <c r="B122" s="1041" t="s">
        <v>4276</v>
      </c>
      <c r="C122" s="1011">
        <v>0</v>
      </c>
      <c r="D122" s="1011">
        <v>7632.2510000000002</v>
      </c>
      <c r="E122" s="1011">
        <v>7632.2245699999994</v>
      </c>
      <c r="F122" s="1012">
        <f t="shared" si="11"/>
        <v>99.999653706357392</v>
      </c>
      <c r="G122" s="1030" t="s">
        <v>3988</v>
      </c>
      <c r="H122" s="978" t="s">
        <v>436</v>
      </c>
    </row>
    <row r="123" spans="1:8" s="926" customFormat="1" ht="13.5" customHeight="1" thickBot="1">
      <c r="A123" s="1351" t="s">
        <v>415</v>
      </c>
      <c r="B123" s="1352"/>
      <c r="C123" s="1019">
        <f>SUM(C90:C122)</f>
        <v>228943</v>
      </c>
      <c r="D123" s="1019">
        <f>SUM(D90:D122)</f>
        <v>325520.73099999997</v>
      </c>
      <c r="E123" s="1019">
        <f>SUM(E90:E122)</f>
        <v>204336.49138999998</v>
      </c>
      <c r="F123" s="1032">
        <f t="shared" si="11"/>
        <v>62.772189888575788</v>
      </c>
      <c r="G123" s="1021"/>
      <c r="H123" s="1040"/>
    </row>
    <row r="124" spans="1:8" s="946" customFormat="1">
      <c r="A124" s="998"/>
      <c r="B124" s="999"/>
      <c r="C124" s="998"/>
      <c r="D124" s="998"/>
      <c r="E124" s="998"/>
      <c r="F124" s="1000"/>
      <c r="G124" s="1001"/>
      <c r="H124" s="1002"/>
    </row>
  </sheetData>
  <customSheetViews>
    <customSheetView guid="{53E72506-0B1D-4F4A-A157-6DE69D2E678D}" showPageBreaks="1" fitToPage="1" printArea="1" view="pageBreakPreview">
      <selection activeCell="I6" sqref="I6"/>
      <rowBreaks count="3" manualBreakCount="3">
        <brk id="34" max="7" man="1"/>
        <brk id="46" max="7" man="1"/>
        <brk id="72" max="7" man="1"/>
      </rowBreaks>
      <pageMargins left="0.31496062992125984" right="0.31496062992125984" top="0.51181102362204722" bottom="0.43307086614173229" header="0.31496062992125984" footer="0.23622047244094491"/>
      <printOptions horizontalCentered="1"/>
      <pageSetup paperSize="9" scale="98" firstPageNumber="253" fitToHeight="0" orientation="landscape" useFirstPageNumber="1" r:id="rId1"/>
      <headerFooter alignWithMargins="0">
        <oddHeader>&amp;L&amp;"Tahoma,Kurzíva"&amp;9Závěrečný účet za rok 2014&amp;R&amp;"Tahoma,Kurzíva"&amp;9Tabulka č. 14</oddHeader>
        <oddFooter>&amp;C&amp;"Tahoma,Obyčejné"&amp;P</oddFooter>
      </headerFooter>
    </customSheetView>
  </customSheetViews>
  <mergeCells count="13">
    <mergeCell ref="A9:B9"/>
    <mergeCell ref="A1:H1"/>
    <mergeCell ref="A4:B4"/>
    <mergeCell ref="A5:B5"/>
    <mergeCell ref="A6:B6"/>
    <mergeCell ref="A8:B8"/>
    <mergeCell ref="A123:B123"/>
    <mergeCell ref="A10:B10"/>
    <mergeCell ref="A39:B39"/>
    <mergeCell ref="A49:B49"/>
    <mergeCell ref="H51:H71"/>
    <mergeCell ref="A72:B72"/>
    <mergeCell ref="A88:B88"/>
  </mergeCells>
  <printOptions horizontalCentered="1"/>
  <pageMargins left="0.31496062992125984" right="0.31496062992125984" top="0.51181102362204722" bottom="0.43307086614173229" header="0.31496062992125984" footer="0.23622047244094491"/>
  <pageSetup paperSize="9" scale="98" firstPageNumber="253" fitToHeight="0" orientation="landscape" useFirstPageNumber="1" r:id="rId2"/>
  <headerFooter alignWithMargins="0">
    <oddHeader>&amp;L&amp;"Tahoma,Kurzíva"&amp;9Závěrečný účet za rok 2014&amp;R&amp;"Tahoma,Kurzíva"&amp;9Tabulka č. 14</oddHeader>
    <oddFooter>&amp;C&amp;"Tahoma,Obyčejné"&amp;P</oddFooter>
  </headerFooter>
  <rowBreaks count="3" manualBreakCount="3">
    <brk id="34" max="7" man="1"/>
    <brk id="46" max="7" man="1"/>
    <brk id="72" max="7"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260"/>
  <sheetViews>
    <sheetView view="pageBreakPreview" zoomScaleNormal="100" zoomScaleSheetLayoutView="100" workbookViewId="0">
      <selection activeCell="P11" sqref="P11"/>
    </sheetView>
  </sheetViews>
  <sheetFormatPr defaultRowHeight="10.5"/>
  <cols>
    <col min="1" max="1" width="6.42578125" style="961" customWidth="1"/>
    <col min="2" max="2" width="42.7109375" style="926" customWidth="1"/>
    <col min="3" max="4" width="13.140625" style="927" customWidth="1"/>
    <col min="5" max="5" width="12.140625" style="925" customWidth="1"/>
    <col min="6" max="6" width="8" style="928" customWidth="1"/>
    <col min="7" max="7" width="8.7109375" style="929" customWidth="1"/>
    <col min="8" max="8" width="42.7109375" style="930" customWidth="1"/>
    <col min="9" max="16384" width="9.140625" style="925"/>
  </cols>
  <sheetData>
    <row r="1" spans="1:8" s="924" customFormat="1" ht="18" customHeight="1">
      <c r="A1" s="1223" t="s">
        <v>4277</v>
      </c>
      <c r="B1" s="1223"/>
      <c r="C1" s="1223"/>
      <c r="D1" s="1223"/>
      <c r="E1" s="1223"/>
      <c r="F1" s="1223"/>
      <c r="G1" s="1223"/>
      <c r="H1" s="1223"/>
    </row>
    <row r="2" spans="1:8" ht="12" customHeight="1"/>
    <row r="3" spans="1:8" ht="12" customHeight="1" thickBot="1">
      <c r="A3" s="1074"/>
      <c r="F3" s="932" t="s">
        <v>3968</v>
      </c>
    </row>
    <row r="4" spans="1:8" ht="23.25" customHeight="1">
      <c r="A4" s="1345"/>
      <c r="B4" s="1346"/>
      <c r="C4" s="933" t="s">
        <v>3969</v>
      </c>
      <c r="D4" s="1075" t="s">
        <v>3970</v>
      </c>
      <c r="E4" s="933" t="s">
        <v>3971</v>
      </c>
      <c r="F4" s="934" t="s">
        <v>3972</v>
      </c>
      <c r="G4" s="935"/>
      <c r="H4" s="936"/>
    </row>
    <row r="5" spans="1:8" ht="12.75" customHeight="1">
      <c r="A5" s="1347" t="s">
        <v>3973</v>
      </c>
      <c r="B5" s="1348"/>
      <c r="C5" s="937">
        <f>C52</f>
        <v>38577</v>
      </c>
      <c r="D5" s="1076">
        <f>D52</f>
        <v>6644720.7829999998</v>
      </c>
      <c r="E5" s="937">
        <f>E52</f>
        <v>6644047.9243899994</v>
      </c>
      <c r="F5" s="938">
        <f t="shared" ref="F5:F10" si="0">E5/D5*100</f>
        <v>99.989873786544621</v>
      </c>
      <c r="G5" s="939"/>
      <c r="H5" s="940"/>
    </row>
    <row r="6" spans="1:8" ht="12.75" customHeight="1">
      <c r="A6" s="1347" t="s">
        <v>3974</v>
      </c>
      <c r="B6" s="1348"/>
      <c r="C6" s="941">
        <f>C90</f>
        <v>704219</v>
      </c>
      <c r="D6" s="1076">
        <f>D90</f>
        <v>3956002.1469999999</v>
      </c>
      <c r="E6" s="941">
        <f>E90</f>
        <v>3953764.372</v>
      </c>
      <c r="F6" s="938">
        <f t="shared" si="0"/>
        <v>99.943433423015279</v>
      </c>
      <c r="G6" s="939"/>
      <c r="H6" s="940"/>
    </row>
    <row r="7" spans="1:8" ht="12.75" customHeight="1">
      <c r="A7" s="1077" t="s">
        <v>4212</v>
      </c>
      <c r="B7" s="1049"/>
      <c r="C7" s="941">
        <f>C95</f>
        <v>0</v>
      </c>
      <c r="D7" s="1076">
        <f>D95</f>
        <v>22487.62</v>
      </c>
      <c r="E7" s="941">
        <f>E95</f>
        <v>16239.082170000001</v>
      </c>
      <c r="F7" s="938">
        <f t="shared" si="0"/>
        <v>72.213431968345247</v>
      </c>
      <c r="G7" s="939"/>
      <c r="H7" s="940"/>
    </row>
    <row r="8" spans="1:8" ht="12.75" customHeight="1">
      <c r="A8" s="1347" t="s">
        <v>3975</v>
      </c>
      <c r="B8" s="1348"/>
      <c r="C8" s="941">
        <f>C174</f>
        <v>55550</v>
      </c>
      <c r="D8" s="1076">
        <f>D174</f>
        <v>112646.70699999999</v>
      </c>
      <c r="E8" s="941">
        <f>E174</f>
        <v>101394.28051</v>
      </c>
      <c r="F8" s="938">
        <f t="shared" si="0"/>
        <v>90.010869567629697</v>
      </c>
      <c r="G8" s="939"/>
      <c r="H8" s="940"/>
    </row>
    <row r="9" spans="1:8" ht="12.75" customHeight="1">
      <c r="A9" s="1347" t="s">
        <v>3976</v>
      </c>
      <c r="B9" s="1348"/>
      <c r="C9" s="941">
        <f>C260</f>
        <v>454070</v>
      </c>
      <c r="D9" s="1076">
        <f>D260</f>
        <v>976118.60399999993</v>
      </c>
      <c r="E9" s="941">
        <f>E260</f>
        <v>553816.35002999997</v>
      </c>
      <c r="F9" s="938">
        <f t="shared" si="0"/>
        <v>56.736583829110174</v>
      </c>
      <c r="G9" s="939"/>
      <c r="H9" s="940"/>
    </row>
    <row r="10" spans="1:8" s="931" customFormat="1" ht="13.5" customHeight="1" thickBot="1">
      <c r="A10" s="1349" t="s">
        <v>415</v>
      </c>
      <c r="B10" s="1350"/>
      <c r="C10" s="942">
        <f>SUM(C5:C9)</f>
        <v>1252416</v>
      </c>
      <c r="D10" s="1005">
        <f>SUM(D5:D9)</f>
        <v>11711975.861</v>
      </c>
      <c r="E10" s="942">
        <f>SUM(E5:E9)</f>
        <v>11269262.009099999</v>
      </c>
      <c r="F10" s="943">
        <f t="shared" si="0"/>
        <v>96.219990058430668</v>
      </c>
      <c r="G10" s="939"/>
      <c r="H10" s="940"/>
    </row>
    <row r="11" spans="1:8" s="944" customFormat="1" ht="10.5" customHeight="1">
      <c r="A11" s="1078"/>
      <c r="B11" s="945"/>
      <c r="C11" s="946"/>
      <c r="D11" s="946"/>
      <c r="E11" s="946"/>
      <c r="F11" s="947"/>
      <c r="G11" s="948"/>
      <c r="H11" s="949"/>
    </row>
    <row r="12" spans="1:8" s="944" customFormat="1" ht="10.5" customHeight="1">
      <c r="A12" s="1078"/>
      <c r="B12" s="945"/>
      <c r="C12" s="946"/>
      <c r="D12" s="946"/>
      <c r="E12" s="946"/>
      <c r="F12" s="947"/>
      <c r="G12" s="948"/>
      <c r="H12" s="949"/>
    </row>
    <row r="13" spans="1:8" s="944" customFormat="1" ht="10.5" customHeight="1" thickBot="1">
      <c r="A13" s="1078"/>
      <c r="B13" s="945"/>
      <c r="C13" s="946"/>
      <c r="D13" s="946"/>
      <c r="E13" s="946"/>
      <c r="F13" s="947"/>
      <c r="G13" s="948"/>
      <c r="H13" s="932" t="s">
        <v>3968</v>
      </c>
    </row>
    <row r="14" spans="1:8" ht="28.5" customHeight="1" thickBot="1">
      <c r="A14" s="1079" t="s">
        <v>3977</v>
      </c>
      <c r="B14" s="951" t="s">
        <v>405</v>
      </c>
      <c r="C14" s="952" t="s">
        <v>3969</v>
      </c>
      <c r="D14" s="1080" t="s">
        <v>3970</v>
      </c>
      <c r="E14" s="952" t="s">
        <v>3971</v>
      </c>
      <c r="F14" s="952" t="s">
        <v>3972</v>
      </c>
      <c r="G14" s="952" t="s">
        <v>3978</v>
      </c>
      <c r="H14" s="953" t="s">
        <v>3979</v>
      </c>
    </row>
    <row r="15" spans="1:8" ht="15" customHeight="1" thickBot="1">
      <c r="A15" s="1081" t="s">
        <v>3980</v>
      </c>
      <c r="B15" s="955"/>
      <c r="C15" s="956"/>
      <c r="D15" s="956"/>
      <c r="E15" s="957"/>
      <c r="F15" s="958"/>
      <c r="G15" s="959"/>
      <c r="H15" s="960"/>
    </row>
    <row r="16" spans="1:8" s="1006" customFormat="1" ht="21">
      <c r="A16" s="993">
        <v>1</v>
      </c>
      <c r="B16" s="1041" t="s">
        <v>1840</v>
      </c>
      <c r="C16" s="1007">
        <v>8000</v>
      </c>
      <c r="D16" s="1007">
        <v>7977</v>
      </c>
      <c r="E16" s="1007">
        <v>7976.4470000000001</v>
      </c>
      <c r="F16" s="1012">
        <f t="shared" ref="F16:F52" si="1">E16/D16*100</f>
        <v>99.993067569261626</v>
      </c>
      <c r="G16" s="966" t="s">
        <v>3982</v>
      </c>
      <c r="H16" s="1009" t="s">
        <v>269</v>
      </c>
    </row>
    <row r="17" spans="1:8" s="1006" customFormat="1" ht="34.5" customHeight="1">
      <c r="A17" s="1010">
        <f>A16+1</f>
        <v>2</v>
      </c>
      <c r="B17" s="1043" t="s">
        <v>1806</v>
      </c>
      <c r="C17" s="1011">
        <v>2000</v>
      </c>
      <c r="D17" s="1011">
        <v>1900.0000000000002</v>
      </c>
      <c r="E17" s="1011">
        <v>1900.0000000000002</v>
      </c>
      <c r="F17" s="1012">
        <f t="shared" si="1"/>
        <v>100</v>
      </c>
      <c r="G17" s="966" t="s">
        <v>3982</v>
      </c>
      <c r="H17" s="978" t="s">
        <v>269</v>
      </c>
    </row>
    <row r="18" spans="1:8" s="1006" customFormat="1" ht="24" customHeight="1">
      <c r="A18" s="1010">
        <f t="shared" ref="A18:A51" si="2">A17+1</f>
        <v>3</v>
      </c>
      <c r="B18" s="1043" t="s">
        <v>4278</v>
      </c>
      <c r="C18" s="1011">
        <v>1000</v>
      </c>
      <c r="D18" s="1011">
        <v>831.5</v>
      </c>
      <c r="E18" s="1011">
        <v>831.5</v>
      </c>
      <c r="F18" s="1012">
        <f t="shared" si="1"/>
        <v>100</v>
      </c>
      <c r="G18" s="966" t="s">
        <v>3982</v>
      </c>
      <c r="H18" s="978" t="s">
        <v>269</v>
      </c>
    </row>
    <row r="19" spans="1:8" s="1006" customFormat="1" ht="24" customHeight="1">
      <c r="A19" s="1010">
        <f t="shared" si="2"/>
        <v>4</v>
      </c>
      <c r="B19" s="1043" t="s">
        <v>4279</v>
      </c>
      <c r="C19" s="1011">
        <v>2000</v>
      </c>
      <c r="D19" s="1011">
        <v>1993</v>
      </c>
      <c r="E19" s="1011">
        <v>1992.9639999999999</v>
      </c>
      <c r="F19" s="1012">
        <f t="shared" si="1"/>
        <v>99.99819367787255</v>
      </c>
      <c r="G19" s="966" t="s">
        <v>3981</v>
      </c>
      <c r="H19" s="978" t="s">
        <v>269</v>
      </c>
    </row>
    <row r="20" spans="1:8" s="1006" customFormat="1" ht="24" customHeight="1">
      <c r="A20" s="1010">
        <f t="shared" si="2"/>
        <v>5</v>
      </c>
      <c r="B20" s="1043" t="s">
        <v>4280</v>
      </c>
      <c r="C20" s="1011">
        <v>140</v>
      </c>
      <c r="D20" s="1011">
        <v>140</v>
      </c>
      <c r="E20" s="1011">
        <v>140</v>
      </c>
      <c r="F20" s="1012">
        <f t="shared" si="1"/>
        <v>100</v>
      </c>
      <c r="G20" s="966" t="s">
        <v>3982</v>
      </c>
      <c r="H20" s="978" t="s">
        <v>269</v>
      </c>
    </row>
    <row r="21" spans="1:8" s="1006" customFormat="1" ht="24" customHeight="1">
      <c r="A21" s="1010">
        <f t="shared" si="2"/>
        <v>6</v>
      </c>
      <c r="B21" s="1043" t="s">
        <v>4281</v>
      </c>
      <c r="C21" s="1011">
        <v>200</v>
      </c>
      <c r="D21" s="1011">
        <v>385.10500000000002</v>
      </c>
      <c r="E21" s="1011">
        <v>366.44150999999999</v>
      </c>
      <c r="F21" s="1012">
        <f t="shared" si="1"/>
        <v>95.153661988288903</v>
      </c>
      <c r="G21" s="966" t="s">
        <v>3982</v>
      </c>
      <c r="H21" s="978" t="s">
        <v>4629</v>
      </c>
    </row>
    <row r="22" spans="1:8" s="1006" customFormat="1" ht="12.75" customHeight="1">
      <c r="A22" s="1010">
        <f t="shared" si="2"/>
        <v>7</v>
      </c>
      <c r="B22" s="1043" t="s">
        <v>1558</v>
      </c>
      <c r="C22" s="1011">
        <v>668</v>
      </c>
      <c r="D22" s="1011">
        <v>668</v>
      </c>
      <c r="E22" s="1011">
        <v>668</v>
      </c>
      <c r="F22" s="1012">
        <f t="shared" si="1"/>
        <v>100</v>
      </c>
      <c r="G22" s="966" t="s">
        <v>3982</v>
      </c>
      <c r="H22" s="978" t="s">
        <v>269</v>
      </c>
    </row>
    <row r="23" spans="1:8" s="1006" customFormat="1" ht="12.75" customHeight="1">
      <c r="A23" s="1010">
        <f t="shared" si="2"/>
        <v>8</v>
      </c>
      <c r="B23" s="1043" t="s">
        <v>2131</v>
      </c>
      <c r="C23" s="1011">
        <v>600</v>
      </c>
      <c r="D23" s="1011">
        <v>540</v>
      </c>
      <c r="E23" s="1011">
        <v>540</v>
      </c>
      <c r="F23" s="1012">
        <f t="shared" si="1"/>
        <v>100</v>
      </c>
      <c r="G23" s="966" t="s">
        <v>3982</v>
      </c>
      <c r="H23" s="978" t="s">
        <v>269</v>
      </c>
    </row>
    <row r="24" spans="1:8" s="1006" customFormat="1" ht="12.75" customHeight="1">
      <c r="A24" s="1010">
        <f t="shared" si="2"/>
        <v>9</v>
      </c>
      <c r="B24" s="1043" t="s">
        <v>1557</v>
      </c>
      <c r="C24" s="1011">
        <v>500</v>
      </c>
      <c r="D24" s="1011">
        <v>530</v>
      </c>
      <c r="E24" s="1011">
        <v>530</v>
      </c>
      <c r="F24" s="1012">
        <f t="shared" si="1"/>
        <v>100</v>
      </c>
      <c r="G24" s="966" t="s">
        <v>3982</v>
      </c>
      <c r="H24" s="978" t="s">
        <v>269</v>
      </c>
    </row>
    <row r="25" spans="1:8" s="1006" customFormat="1" ht="12.75" customHeight="1">
      <c r="A25" s="1010">
        <f t="shared" si="2"/>
        <v>10</v>
      </c>
      <c r="B25" s="1043" t="s">
        <v>2176</v>
      </c>
      <c r="C25" s="1011">
        <v>600</v>
      </c>
      <c r="D25" s="1011">
        <v>1169.0999999999999</v>
      </c>
      <c r="E25" s="1011">
        <v>1169.0889999999999</v>
      </c>
      <c r="F25" s="1012">
        <f t="shared" si="1"/>
        <v>99.999059105294677</v>
      </c>
      <c r="G25" s="966" t="s">
        <v>3982</v>
      </c>
      <c r="H25" s="978" t="s">
        <v>269</v>
      </c>
    </row>
    <row r="26" spans="1:8" s="1006" customFormat="1" ht="45" customHeight="1">
      <c r="A26" s="1010">
        <f t="shared" si="2"/>
        <v>11</v>
      </c>
      <c r="B26" s="1043" t="s">
        <v>4282</v>
      </c>
      <c r="C26" s="1011">
        <v>760</v>
      </c>
      <c r="D26" s="1011">
        <v>744.03</v>
      </c>
      <c r="E26" s="1011">
        <v>424.226</v>
      </c>
      <c r="F26" s="1012">
        <f t="shared" si="1"/>
        <v>57.017324570245833</v>
      </c>
      <c r="G26" s="966" t="s">
        <v>3982</v>
      </c>
      <c r="H26" s="978" t="s">
        <v>4630</v>
      </c>
    </row>
    <row r="27" spans="1:8" s="1006" customFormat="1" ht="12.75" customHeight="1">
      <c r="A27" s="1010">
        <f t="shared" si="2"/>
        <v>12</v>
      </c>
      <c r="B27" s="1043" t="s">
        <v>4283</v>
      </c>
      <c r="C27" s="1011">
        <v>0</v>
      </c>
      <c r="D27" s="1011">
        <v>635.25</v>
      </c>
      <c r="E27" s="1011">
        <v>635.25</v>
      </c>
      <c r="F27" s="1012">
        <f t="shared" si="1"/>
        <v>100</v>
      </c>
      <c r="G27" s="966" t="s">
        <v>3982</v>
      </c>
      <c r="H27" s="978" t="s">
        <v>269</v>
      </c>
    </row>
    <row r="28" spans="1:8" s="1014" customFormat="1" ht="24" customHeight="1">
      <c r="A28" s="1010">
        <f t="shared" si="2"/>
        <v>13</v>
      </c>
      <c r="B28" s="1043" t="s">
        <v>4284</v>
      </c>
      <c r="C28" s="1011">
        <v>130</v>
      </c>
      <c r="D28" s="1011">
        <v>130</v>
      </c>
      <c r="E28" s="1011">
        <v>129.977</v>
      </c>
      <c r="F28" s="1012">
        <f t="shared" si="1"/>
        <v>99.9823076923077</v>
      </c>
      <c r="G28" s="966" t="s">
        <v>3982</v>
      </c>
      <c r="H28" s="978" t="s">
        <v>269</v>
      </c>
    </row>
    <row r="29" spans="1:8" s="1006" customFormat="1" ht="12.75" customHeight="1">
      <c r="A29" s="1010">
        <f t="shared" si="2"/>
        <v>14</v>
      </c>
      <c r="B29" s="1043" t="s">
        <v>4285</v>
      </c>
      <c r="C29" s="1011">
        <v>100</v>
      </c>
      <c r="D29" s="1011">
        <v>100</v>
      </c>
      <c r="E29" s="1011">
        <v>97.6</v>
      </c>
      <c r="F29" s="1012">
        <f t="shared" si="1"/>
        <v>97.6</v>
      </c>
      <c r="G29" s="966" t="s">
        <v>3982</v>
      </c>
      <c r="H29" s="980" t="s">
        <v>269</v>
      </c>
    </row>
    <row r="30" spans="1:8" s="1006" customFormat="1" ht="24" customHeight="1">
      <c r="A30" s="1010">
        <f t="shared" si="2"/>
        <v>15</v>
      </c>
      <c r="B30" s="1043" t="s">
        <v>1710</v>
      </c>
      <c r="C30" s="1011">
        <v>21000</v>
      </c>
      <c r="D30" s="1011">
        <v>29055.82</v>
      </c>
      <c r="E30" s="1011">
        <v>29055.64</v>
      </c>
      <c r="F30" s="1012">
        <f t="shared" si="1"/>
        <v>99.99938050277018</v>
      </c>
      <c r="G30" s="966" t="s">
        <v>3982</v>
      </c>
      <c r="H30" s="980" t="s">
        <v>269</v>
      </c>
    </row>
    <row r="31" spans="1:8" s="1006" customFormat="1" ht="24" customHeight="1">
      <c r="A31" s="1010">
        <f t="shared" si="2"/>
        <v>16</v>
      </c>
      <c r="B31" s="1043" t="s">
        <v>4286</v>
      </c>
      <c r="C31" s="1011">
        <v>0</v>
      </c>
      <c r="D31" s="1011">
        <v>9.09</v>
      </c>
      <c r="E31" s="1011">
        <v>9.0898800000000008</v>
      </c>
      <c r="F31" s="1012">
        <f t="shared" si="1"/>
        <v>99.998679867986809</v>
      </c>
      <c r="G31" s="966" t="s">
        <v>3982</v>
      </c>
      <c r="H31" s="978" t="s">
        <v>269</v>
      </c>
    </row>
    <row r="32" spans="1:8" s="1006" customFormat="1" ht="24" customHeight="1">
      <c r="A32" s="1010">
        <f t="shared" si="2"/>
        <v>17</v>
      </c>
      <c r="B32" s="1043" t="s">
        <v>4287</v>
      </c>
      <c r="C32" s="1011">
        <v>879</v>
      </c>
      <c r="D32" s="1011">
        <v>645</v>
      </c>
      <c r="E32" s="1011">
        <v>644.34500000000003</v>
      </c>
      <c r="F32" s="1012">
        <f t="shared" si="1"/>
        <v>99.898449612403112</v>
      </c>
      <c r="G32" s="1013" t="s">
        <v>3988</v>
      </c>
      <c r="H32" s="978" t="s">
        <v>269</v>
      </c>
    </row>
    <row r="33" spans="1:8" s="1006" customFormat="1" ht="34.5" customHeight="1">
      <c r="A33" s="1010">
        <f t="shared" si="2"/>
        <v>18</v>
      </c>
      <c r="B33" s="971" t="s">
        <v>4288</v>
      </c>
      <c r="C33" s="972">
        <v>0</v>
      </c>
      <c r="D33" s="972">
        <v>3630.998</v>
      </c>
      <c r="E33" s="972">
        <v>3586.6349999999998</v>
      </c>
      <c r="F33" s="1012">
        <f t="shared" si="1"/>
        <v>98.77821469469275</v>
      </c>
      <c r="G33" s="1013" t="s">
        <v>3982</v>
      </c>
      <c r="H33" s="978" t="s">
        <v>4631</v>
      </c>
    </row>
    <row r="34" spans="1:8" s="1006" customFormat="1">
      <c r="A34" s="1010">
        <f t="shared" si="2"/>
        <v>19</v>
      </c>
      <c r="B34" s="971" t="s">
        <v>4289</v>
      </c>
      <c r="C34" s="972">
        <v>0</v>
      </c>
      <c r="D34" s="972">
        <v>119.014</v>
      </c>
      <c r="E34" s="972">
        <v>119.014</v>
      </c>
      <c r="F34" s="1012">
        <f t="shared" si="1"/>
        <v>100</v>
      </c>
      <c r="G34" s="1013" t="s">
        <v>3982</v>
      </c>
      <c r="H34" s="978" t="s">
        <v>269</v>
      </c>
    </row>
    <row r="35" spans="1:8" s="1006" customFormat="1" ht="24" customHeight="1">
      <c r="A35" s="1010">
        <f t="shared" si="2"/>
        <v>20</v>
      </c>
      <c r="B35" s="971" t="s">
        <v>4290</v>
      </c>
      <c r="C35" s="972">
        <v>0</v>
      </c>
      <c r="D35" s="972">
        <v>211</v>
      </c>
      <c r="E35" s="972">
        <v>207.26</v>
      </c>
      <c r="F35" s="1012">
        <f t="shared" si="1"/>
        <v>98.227488151658761</v>
      </c>
      <c r="G35" s="1013" t="s">
        <v>3982</v>
      </c>
      <c r="H35" s="978" t="s">
        <v>4632</v>
      </c>
    </row>
    <row r="36" spans="1:8" s="1006" customFormat="1" ht="34.5" customHeight="1">
      <c r="A36" s="1010">
        <f t="shared" si="2"/>
        <v>21</v>
      </c>
      <c r="B36" s="971" t="s">
        <v>4291</v>
      </c>
      <c r="C36" s="972">
        <v>0</v>
      </c>
      <c r="D36" s="972">
        <v>60.701999999999998</v>
      </c>
      <c r="E36" s="972">
        <v>60.701999999999998</v>
      </c>
      <c r="F36" s="1012">
        <f t="shared" si="1"/>
        <v>100</v>
      </c>
      <c r="G36" s="1013" t="s">
        <v>3982</v>
      </c>
      <c r="H36" s="978" t="s">
        <v>269</v>
      </c>
    </row>
    <row r="37" spans="1:8" s="1006" customFormat="1" ht="24" customHeight="1">
      <c r="A37" s="1010">
        <f t="shared" si="2"/>
        <v>22</v>
      </c>
      <c r="B37" s="971" t="s">
        <v>4292</v>
      </c>
      <c r="C37" s="972">
        <v>0</v>
      </c>
      <c r="D37" s="972">
        <v>48.610999999999997</v>
      </c>
      <c r="E37" s="972">
        <v>48.610999999999997</v>
      </c>
      <c r="F37" s="1012">
        <f t="shared" si="1"/>
        <v>100</v>
      </c>
      <c r="G37" s="1013" t="s">
        <v>3982</v>
      </c>
      <c r="H37" s="978" t="s">
        <v>269</v>
      </c>
    </row>
    <row r="38" spans="1:8" s="1006" customFormat="1">
      <c r="A38" s="1010">
        <f t="shared" si="2"/>
        <v>23</v>
      </c>
      <c r="B38" s="1082" t="s">
        <v>4293</v>
      </c>
      <c r="C38" s="972">
        <v>0</v>
      </c>
      <c r="D38" s="972">
        <v>321.66899999999998</v>
      </c>
      <c r="E38" s="972">
        <v>321.66899999999998</v>
      </c>
      <c r="F38" s="1012">
        <f t="shared" si="1"/>
        <v>100</v>
      </c>
      <c r="G38" s="1013" t="s">
        <v>3982</v>
      </c>
      <c r="H38" s="978" t="s">
        <v>269</v>
      </c>
    </row>
    <row r="39" spans="1:8" s="1006" customFormat="1" ht="24" customHeight="1">
      <c r="A39" s="1010">
        <f t="shared" si="2"/>
        <v>24</v>
      </c>
      <c r="B39" s="971" t="s">
        <v>4294</v>
      </c>
      <c r="C39" s="972">
        <v>0</v>
      </c>
      <c r="D39" s="972">
        <v>1151.44</v>
      </c>
      <c r="E39" s="972">
        <v>1151.44</v>
      </c>
      <c r="F39" s="1012">
        <f t="shared" si="1"/>
        <v>100</v>
      </c>
      <c r="G39" s="1013" t="s">
        <v>3982</v>
      </c>
      <c r="H39" s="978" t="s">
        <v>269</v>
      </c>
    </row>
    <row r="40" spans="1:8" s="1006" customFormat="1">
      <c r="A40" s="1010">
        <f t="shared" si="2"/>
        <v>25</v>
      </c>
      <c r="B40" s="1045" t="s">
        <v>4295</v>
      </c>
      <c r="C40" s="972">
        <v>0</v>
      </c>
      <c r="D40" s="972">
        <v>2285.9999999999991</v>
      </c>
      <c r="E40" s="972">
        <v>2285.9999999999991</v>
      </c>
      <c r="F40" s="1012">
        <f t="shared" si="1"/>
        <v>100</v>
      </c>
      <c r="G40" s="1013" t="s">
        <v>3982</v>
      </c>
      <c r="H40" s="978" t="s">
        <v>269</v>
      </c>
    </row>
    <row r="41" spans="1:8" s="1006" customFormat="1">
      <c r="A41" s="1010">
        <f t="shared" si="2"/>
        <v>26</v>
      </c>
      <c r="B41" s="1045" t="s">
        <v>4296</v>
      </c>
      <c r="C41" s="972">
        <v>0</v>
      </c>
      <c r="D41" s="972">
        <v>3550</v>
      </c>
      <c r="E41" s="972">
        <v>3550</v>
      </c>
      <c r="F41" s="1012">
        <f t="shared" si="1"/>
        <v>100</v>
      </c>
      <c r="G41" s="1013" t="s">
        <v>3982</v>
      </c>
      <c r="H41" s="978" t="s">
        <v>269</v>
      </c>
    </row>
    <row r="42" spans="1:8" s="1006" customFormat="1" ht="34.5" customHeight="1">
      <c r="A42" s="1010">
        <f t="shared" si="2"/>
        <v>27</v>
      </c>
      <c r="B42" s="1045" t="s">
        <v>4297</v>
      </c>
      <c r="C42" s="972">
        <v>0</v>
      </c>
      <c r="D42" s="972">
        <v>5380.0870000000004</v>
      </c>
      <c r="E42" s="972">
        <v>5219.5619999999999</v>
      </c>
      <c r="F42" s="1012">
        <f t="shared" si="1"/>
        <v>97.016312189747111</v>
      </c>
      <c r="G42" s="1013" t="s">
        <v>3982</v>
      </c>
      <c r="H42" s="978" t="s">
        <v>4633</v>
      </c>
    </row>
    <row r="43" spans="1:8" s="1006" customFormat="1" ht="24" customHeight="1">
      <c r="A43" s="1010">
        <f t="shared" si="2"/>
        <v>28</v>
      </c>
      <c r="B43" s="1045" t="s">
        <v>4298</v>
      </c>
      <c r="C43" s="972">
        <v>0</v>
      </c>
      <c r="D43" s="972">
        <v>12395.553</v>
      </c>
      <c r="E43" s="972">
        <v>12395.552999999982</v>
      </c>
      <c r="F43" s="1012">
        <f t="shared" si="1"/>
        <v>99.999999999999858</v>
      </c>
      <c r="G43" s="1013" t="s">
        <v>3981</v>
      </c>
      <c r="H43" s="978" t="s">
        <v>269</v>
      </c>
    </row>
    <row r="44" spans="1:8" s="1006" customFormat="1" ht="10.5" customHeight="1">
      <c r="A44" s="1010">
        <f t="shared" si="2"/>
        <v>29</v>
      </c>
      <c r="B44" s="1045" t="s">
        <v>4299</v>
      </c>
      <c r="C44" s="972">
        <v>0</v>
      </c>
      <c r="D44" s="972">
        <v>33710.6</v>
      </c>
      <c r="E44" s="972">
        <v>33710.600000000035</v>
      </c>
      <c r="F44" s="1012">
        <f t="shared" si="1"/>
        <v>100.00000000000011</v>
      </c>
      <c r="G44" s="1013" t="s">
        <v>3981</v>
      </c>
      <c r="H44" s="978" t="s">
        <v>269</v>
      </c>
    </row>
    <row r="45" spans="1:8" s="1006" customFormat="1">
      <c r="A45" s="1010">
        <f t="shared" si="2"/>
        <v>30</v>
      </c>
      <c r="B45" s="1082" t="s">
        <v>4300</v>
      </c>
      <c r="C45" s="972">
        <v>0</v>
      </c>
      <c r="D45" s="972">
        <v>606360.63500000001</v>
      </c>
      <c r="E45" s="972">
        <v>606333.22899999982</v>
      </c>
      <c r="F45" s="1012">
        <f t="shared" si="1"/>
        <v>99.995480247493276</v>
      </c>
      <c r="G45" s="1013" t="s">
        <v>3982</v>
      </c>
      <c r="H45" s="978" t="s">
        <v>269</v>
      </c>
    </row>
    <row r="46" spans="1:8" s="1006" customFormat="1">
      <c r="A46" s="1010">
        <f t="shared" si="2"/>
        <v>31</v>
      </c>
      <c r="B46" s="1082" t="s">
        <v>4301</v>
      </c>
      <c r="C46" s="972">
        <v>0</v>
      </c>
      <c r="D46" s="972">
        <v>880</v>
      </c>
      <c r="E46" s="972">
        <v>880</v>
      </c>
      <c r="F46" s="1012">
        <f t="shared" si="1"/>
        <v>100</v>
      </c>
      <c r="G46" s="1013" t="s">
        <v>3982</v>
      </c>
      <c r="H46" s="978" t="s">
        <v>269</v>
      </c>
    </row>
    <row r="47" spans="1:8" s="1006" customFormat="1" ht="24" customHeight="1">
      <c r="A47" s="1010">
        <f t="shared" si="2"/>
        <v>32</v>
      </c>
      <c r="B47" s="971" t="s">
        <v>4302</v>
      </c>
      <c r="C47" s="972">
        <v>0</v>
      </c>
      <c r="D47" s="972">
        <v>1480.519</v>
      </c>
      <c r="E47" s="972">
        <v>1458.309</v>
      </c>
      <c r="F47" s="1012">
        <f t="shared" si="1"/>
        <v>98.499850390302313</v>
      </c>
      <c r="G47" s="1013" t="s">
        <v>3982</v>
      </c>
      <c r="H47" s="978" t="s">
        <v>4634</v>
      </c>
    </row>
    <row r="48" spans="1:8" s="1006" customFormat="1">
      <c r="A48" s="1010">
        <f t="shared" si="2"/>
        <v>33</v>
      </c>
      <c r="B48" s="1082" t="s">
        <v>4303</v>
      </c>
      <c r="C48" s="972">
        <v>0</v>
      </c>
      <c r="D48" s="972">
        <v>5914264</v>
      </c>
      <c r="E48" s="972">
        <v>5914263.9500000002</v>
      </c>
      <c r="F48" s="1012">
        <f t="shared" si="1"/>
        <v>99.999999154586277</v>
      </c>
      <c r="G48" s="1013" t="s">
        <v>3982</v>
      </c>
      <c r="H48" s="978" t="s">
        <v>269</v>
      </c>
    </row>
    <row r="49" spans="1:8" s="1006" customFormat="1" ht="34.5" customHeight="1">
      <c r="A49" s="1010">
        <f t="shared" si="2"/>
        <v>34</v>
      </c>
      <c r="B49" s="971" t="s">
        <v>4304</v>
      </c>
      <c r="C49" s="972">
        <v>0</v>
      </c>
      <c r="D49" s="972">
        <v>142.99299999999999</v>
      </c>
      <c r="E49" s="972">
        <v>142.99299999999999</v>
      </c>
      <c r="F49" s="1012">
        <f t="shared" si="1"/>
        <v>100</v>
      </c>
      <c r="G49" s="1013" t="s">
        <v>3982</v>
      </c>
      <c r="H49" s="978" t="s">
        <v>269</v>
      </c>
    </row>
    <row r="50" spans="1:8" s="1006" customFormat="1" ht="24" customHeight="1">
      <c r="A50" s="1010">
        <f t="shared" si="2"/>
        <v>35</v>
      </c>
      <c r="B50" s="971" t="s">
        <v>4305</v>
      </c>
      <c r="C50" s="972">
        <v>0</v>
      </c>
      <c r="D50" s="972">
        <v>11254.066999999999</v>
      </c>
      <c r="E50" s="972">
        <v>11181.828</v>
      </c>
      <c r="F50" s="1012">
        <f t="shared" si="1"/>
        <v>99.35810760678784</v>
      </c>
      <c r="G50" s="1013" t="s">
        <v>3982</v>
      </c>
      <c r="H50" s="978" t="s">
        <v>4635</v>
      </c>
    </row>
    <row r="51" spans="1:8" s="1006" customFormat="1" ht="24" customHeight="1">
      <c r="A51" s="1010">
        <f t="shared" si="2"/>
        <v>36</v>
      </c>
      <c r="B51" s="1045" t="s">
        <v>4306</v>
      </c>
      <c r="C51" s="1011">
        <v>0</v>
      </c>
      <c r="D51" s="1011">
        <v>20</v>
      </c>
      <c r="E51" s="1011">
        <v>20</v>
      </c>
      <c r="F51" s="1012">
        <f t="shared" si="1"/>
        <v>100</v>
      </c>
      <c r="G51" s="1013" t="s">
        <v>3981</v>
      </c>
      <c r="H51" s="978" t="s">
        <v>269</v>
      </c>
    </row>
    <row r="52" spans="1:8" s="1018" customFormat="1" ht="13.5" customHeight="1" thickBot="1">
      <c r="A52" s="1351" t="s">
        <v>415</v>
      </c>
      <c r="B52" s="1352"/>
      <c r="C52" s="1019">
        <f>SUM(C16:C51)</f>
        <v>38577</v>
      </c>
      <c r="D52" s="1019">
        <f>SUM(D16:D51)</f>
        <v>6644720.7829999998</v>
      </c>
      <c r="E52" s="1019">
        <f>SUM(E16:E51)</f>
        <v>6644047.9243899994</v>
      </c>
      <c r="F52" s="1020">
        <f t="shared" si="1"/>
        <v>99.989873786544621</v>
      </c>
      <c r="G52" s="1021"/>
      <c r="H52" s="1022"/>
    </row>
    <row r="53" spans="1:8" s="931" customFormat="1" ht="18" customHeight="1" thickBot="1">
      <c r="A53" s="1081" t="s">
        <v>3974</v>
      </c>
      <c r="B53" s="1023"/>
      <c r="C53" s="989"/>
      <c r="D53" s="989"/>
      <c r="E53" s="990"/>
      <c r="F53" s="958"/>
      <c r="G53" s="959"/>
      <c r="H53" s="992"/>
    </row>
    <row r="54" spans="1:8" s="1006" customFormat="1" ht="45" customHeight="1">
      <c r="A54" s="993">
        <f>A51+1</f>
        <v>37</v>
      </c>
      <c r="B54" s="1043" t="s">
        <v>1338</v>
      </c>
      <c r="C54" s="1011">
        <v>681337</v>
      </c>
      <c r="D54" s="1011">
        <v>673510.00100000005</v>
      </c>
      <c r="E54" s="1011">
        <v>671510</v>
      </c>
      <c r="F54" s="1012">
        <f>E54/D54*100</f>
        <v>99.703048062088087</v>
      </c>
      <c r="G54" s="1027" t="s">
        <v>3982</v>
      </c>
      <c r="H54" s="1009" t="s">
        <v>4636</v>
      </c>
    </row>
    <row r="55" spans="1:8" s="1006" customFormat="1" ht="24" customHeight="1">
      <c r="A55" s="1010">
        <f t="shared" ref="A55:A89" si="3">A54+1</f>
        <v>38</v>
      </c>
      <c r="B55" s="1045" t="s">
        <v>1340</v>
      </c>
      <c r="C55" s="1017">
        <v>4500</v>
      </c>
      <c r="D55" s="1017">
        <v>11064.584999999999</v>
      </c>
      <c r="E55" s="1017">
        <v>11064.584999999999</v>
      </c>
      <c r="F55" s="1012">
        <f>E55/D55*100</f>
        <v>100</v>
      </c>
      <c r="G55" s="1027" t="s">
        <v>3982</v>
      </c>
      <c r="H55" s="1009" t="s">
        <v>269</v>
      </c>
    </row>
    <row r="56" spans="1:8" s="1006" customFormat="1" ht="34.5" customHeight="1">
      <c r="A56" s="1010">
        <f t="shared" si="3"/>
        <v>39</v>
      </c>
      <c r="B56" s="1043" t="s">
        <v>547</v>
      </c>
      <c r="C56" s="1011">
        <v>10000</v>
      </c>
      <c r="D56" s="1017">
        <v>3000</v>
      </c>
      <c r="E56" s="1017">
        <v>3000</v>
      </c>
      <c r="F56" s="1012">
        <f>E56/D56*100</f>
        <v>100</v>
      </c>
      <c r="G56" s="1027" t="s">
        <v>3982</v>
      </c>
      <c r="H56" s="1009" t="s">
        <v>4307</v>
      </c>
    </row>
    <row r="57" spans="1:8" s="1006" customFormat="1" ht="12.75" customHeight="1">
      <c r="A57" s="1010">
        <f t="shared" si="3"/>
        <v>40</v>
      </c>
      <c r="B57" s="1043" t="s">
        <v>1359</v>
      </c>
      <c r="C57" s="1011">
        <v>5500</v>
      </c>
      <c r="D57" s="1011">
        <v>5499.9999999999991</v>
      </c>
      <c r="E57" s="1011">
        <v>5499.9999999999991</v>
      </c>
      <c r="F57" s="1012">
        <f>E57/D57*100</f>
        <v>100</v>
      </c>
      <c r="G57" s="1027" t="s">
        <v>3982</v>
      </c>
      <c r="H57" s="1009" t="s">
        <v>269</v>
      </c>
    </row>
    <row r="58" spans="1:8" s="1006" customFormat="1" ht="34.5" customHeight="1">
      <c r="A58" s="1010">
        <f t="shared" si="3"/>
        <v>41</v>
      </c>
      <c r="B58" s="1043" t="s">
        <v>4308</v>
      </c>
      <c r="C58" s="1011">
        <v>350</v>
      </c>
      <c r="D58" s="1011">
        <v>0</v>
      </c>
      <c r="E58" s="1011">
        <v>0</v>
      </c>
      <c r="F58" s="1012" t="s">
        <v>421</v>
      </c>
      <c r="G58" s="1027" t="s">
        <v>3982</v>
      </c>
      <c r="H58" s="1009" t="s">
        <v>4309</v>
      </c>
    </row>
    <row r="59" spans="1:8" s="1006" customFormat="1" ht="12.75" customHeight="1">
      <c r="A59" s="1010">
        <f t="shared" si="3"/>
        <v>42</v>
      </c>
      <c r="B59" s="1043" t="s">
        <v>1347</v>
      </c>
      <c r="C59" s="1011">
        <v>497</v>
      </c>
      <c r="D59" s="1011">
        <v>497</v>
      </c>
      <c r="E59" s="1011">
        <v>497</v>
      </c>
      <c r="F59" s="1012">
        <f t="shared" ref="F59:F90" si="4">E59/D59*100</f>
        <v>100</v>
      </c>
      <c r="G59" s="1027" t="s">
        <v>3982</v>
      </c>
      <c r="H59" s="1009" t="s">
        <v>269</v>
      </c>
    </row>
    <row r="60" spans="1:8" s="1006" customFormat="1" ht="24" customHeight="1">
      <c r="A60" s="1010">
        <f t="shared" si="3"/>
        <v>43</v>
      </c>
      <c r="B60" s="1043" t="s">
        <v>1376</v>
      </c>
      <c r="C60" s="1011">
        <v>0</v>
      </c>
      <c r="D60" s="1011">
        <v>40</v>
      </c>
      <c r="E60" s="1011">
        <v>40</v>
      </c>
      <c r="F60" s="1012">
        <f t="shared" si="4"/>
        <v>100</v>
      </c>
      <c r="G60" s="1027" t="s">
        <v>3982</v>
      </c>
      <c r="H60" s="1009" t="s">
        <v>269</v>
      </c>
    </row>
    <row r="61" spans="1:8" s="1006" customFormat="1" ht="12.75" customHeight="1">
      <c r="A61" s="1010">
        <f t="shared" si="3"/>
        <v>44</v>
      </c>
      <c r="B61" s="1043" t="s">
        <v>1342</v>
      </c>
      <c r="C61" s="1011">
        <v>425</v>
      </c>
      <c r="D61" s="1011">
        <v>492</v>
      </c>
      <c r="E61" s="1011">
        <v>492</v>
      </c>
      <c r="F61" s="1012">
        <f t="shared" si="4"/>
        <v>100</v>
      </c>
      <c r="G61" s="1027" t="s">
        <v>3982</v>
      </c>
      <c r="H61" s="978" t="s">
        <v>269</v>
      </c>
    </row>
    <row r="62" spans="1:8" s="1006" customFormat="1" ht="34.5" customHeight="1">
      <c r="A62" s="1010">
        <f t="shared" si="3"/>
        <v>45</v>
      </c>
      <c r="B62" s="1043" t="s">
        <v>1403</v>
      </c>
      <c r="C62" s="1011">
        <v>1500</v>
      </c>
      <c r="D62" s="1011">
        <v>1120</v>
      </c>
      <c r="E62" s="1011">
        <v>1120</v>
      </c>
      <c r="F62" s="1012">
        <f t="shared" si="4"/>
        <v>100</v>
      </c>
      <c r="G62" s="1027" t="s">
        <v>3982</v>
      </c>
      <c r="H62" s="978" t="s">
        <v>4657</v>
      </c>
    </row>
    <row r="63" spans="1:8" s="1006" customFormat="1" ht="24" customHeight="1">
      <c r="A63" s="1010">
        <f t="shared" si="3"/>
        <v>46</v>
      </c>
      <c r="B63" s="1043" t="s">
        <v>1388</v>
      </c>
      <c r="C63" s="1011">
        <v>110</v>
      </c>
      <c r="D63" s="1011">
        <v>160</v>
      </c>
      <c r="E63" s="1011">
        <v>160</v>
      </c>
      <c r="F63" s="1012">
        <f t="shared" si="4"/>
        <v>100</v>
      </c>
      <c r="G63" s="1027" t="s">
        <v>3982</v>
      </c>
      <c r="H63" s="978" t="s">
        <v>269</v>
      </c>
    </row>
    <row r="64" spans="1:8" s="1006" customFormat="1" ht="12.75" customHeight="1">
      <c r="A64" s="1010">
        <f t="shared" si="3"/>
        <v>47</v>
      </c>
      <c r="B64" s="1043" t="s">
        <v>1361</v>
      </c>
      <c r="C64" s="1011">
        <v>0</v>
      </c>
      <c r="D64" s="1011">
        <v>100</v>
      </c>
      <c r="E64" s="1011">
        <v>100</v>
      </c>
      <c r="F64" s="1012">
        <f t="shared" si="4"/>
        <v>100</v>
      </c>
      <c r="G64" s="1027" t="s">
        <v>3982</v>
      </c>
      <c r="H64" s="980" t="s">
        <v>269</v>
      </c>
    </row>
    <row r="65" spans="1:8" s="1006" customFormat="1" ht="34.5" customHeight="1">
      <c r="A65" s="1010">
        <f t="shared" si="3"/>
        <v>48</v>
      </c>
      <c r="B65" s="1043" t="s">
        <v>1355</v>
      </c>
      <c r="C65" s="1011">
        <v>0</v>
      </c>
      <c r="D65" s="1011">
        <v>168.5</v>
      </c>
      <c r="E65" s="1011">
        <v>168.5</v>
      </c>
      <c r="F65" s="1012">
        <f t="shared" si="4"/>
        <v>100</v>
      </c>
      <c r="G65" s="1027" t="s">
        <v>3982</v>
      </c>
      <c r="H65" s="980" t="s">
        <v>269</v>
      </c>
    </row>
    <row r="66" spans="1:8" s="1006" customFormat="1" ht="34.5" customHeight="1">
      <c r="A66" s="1010">
        <f t="shared" si="3"/>
        <v>49</v>
      </c>
      <c r="B66" s="971" t="s">
        <v>4288</v>
      </c>
      <c r="C66" s="972">
        <v>0</v>
      </c>
      <c r="D66" s="972">
        <v>261.71100000000001</v>
      </c>
      <c r="E66" s="972">
        <v>252.01800000000003</v>
      </c>
      <c r="F66" s="1012">
        <f t="shared" si="4"/>
        <v>96.296296296296305</v>
      </c>
      <c r="G66" s="1027" t="s">
        <v>3982</v>
      </c>
      <c r="H66" s="1009" t="s">
        <v>269</v>
      </c>
    </row>
    <row r="67" spans="1:8" s="1006" customFormat="1" ht="24" customHeight="1">
      <c r="A67" s="1010">
        <f t="shared" si="3"/>
        <v>50</v>
      </c>
      <c r="B67" s="971" t="s">
        <v>4290</v>
      </c>
      <c r="C67" s="972">
        <v>0</v>
      </c>
      <c r="D67" s="972">
        <v>379</v>
      </c>
      <c r="E67" s="972">
        <v>372.17899999999997</v>
      </c>
      <c r="F67" s="1012">
        <f t="shared" si="4"/>
        <v>98.200263852242742</v>
      </c>
      <c r="G67" s="1027" t="s">
        <v>3982</v>
      </c>
      <c r="H67" s="1009" t="s">
        <v>269</v>
      </c>
    </row>
    <row r="68" spans="1:8" s="1006" customFormat="1" ht="34.5" customHeight="1">
      <c r="A68" s="1010">
        <f t="shared" si="3"/>
        <v>51</v>
      </c>
      <c r="B68" s="971" t="s">
        <v>4291</v>
      </c>
      <c r="C68" s="972">
        <v>0</v>
      </c>
      <c r="D68" s="972">
        <v>1289.6479999999999</v>
      </c>
      <c r="E68" s="972">
        <v>1273.2330000000004</v>
      </c>
      <c r="F68" s="1012">
        <f t="shared" si="4"/>
        <v>98.727172065555919</v>
      </c>
      <c r="G68" s="1027" t="s">
        <v>3982</v>
      </c>
      <c r="H68" s="1068" t="s">
        <v>4637</v>
      </c>
    </row>
    <row r="69" spans="1:8" s="1006" customFormat="1" ht="24" customHeight="1">
      <c r="A69" s="1010">
        <f t="shared" si="3"/>
        <v>52</v>
      </c>
      <c r="B69" s="971" t="s">
        <v>4292</v>
      </c>
      <c r="C69" s="972">
        <v>0</v>
      </c>
      <c r="D69" s="972">
        <v>1695.298</v>
      </c>
      <c r="E69" s="972">
        <v>1695.2979999999995</v>
      </c>
      <c r="F69" s="1012">
        <f t="shared" si="4"/>
        <v>99.999999999999972</v>
      </c>
      <c r="G69" s="1027" t="s">
        <v>3982</v>
      </c>
      <c r="H69" s="1009" t="s">
        <v>269</v>
      </c>
    </row>
    <row r="70" spans="1:8" s="1006" customFormat="1" ht="35.25" customHeight="1">
      <c r="A70" s="1010">
        <f t="shared" si="3"/>
        <v>53</v>
      </c>
      <c r="B70" s="1045" t="s">
        <v>4310</v>
      </c>
      <c r="C70" s="972">
        <v>0</v>
      </c>
      <c r="D70" s="972">
        <v>212</v>
      </c>
      <c r="E70" s="972">
        <v>200</v>
      </c>
      <c r="F70" s="1012">
        <f t="shared" si="4"/>
        <v>94.339622641509436</v>
      </c>
      <c r="G70" s="1027" t="s">
        <v>3982</v>
      </c>
      <c r="H70" s="978" t="s">
        <v>4311</v>
      </c>
    </row>
    <row r="71" spans="1:8" s="1006" customFormat="1" ht="24" customHeight="1">
      <c r="A71" s="1010">
        <f t="shared" si="3"/>
        <v>54</v>
      </c>
      <c r="B71" s="1045" t="s">
        <v>4312</v>
      </c>
      <c r="C71" s="972">
        <v>0</v>
      </c>
      <c r="D71" s="972">
        <v>100</v>
      </c>
      <c r="E71" s="972">
        <v>100</v>
      </c>
      <c r="F71" s="1012">
        <f t="shared" si="4"/>
        <v>100</v>
      </c>
      <c r="G71" s="1027" t="s">
        <v>3982</v>
      </c>
      <c r="H71" s="1009" t="s">
        <v>269</v>
      </c>
    </row>
    <row r="72" spans="1:8" s="1006" customFormat="1" ht="12.75" customHeight="1">
      <c r="A72" s="1010">
        <f t="shared" si="3"/>
        <v>55</v>
      </c>
      <c r="B72" s="1082" t="s">
        <v>4293</v>
      </c>
      <c r="C72" s="972">
        <v>0</v>
      </c>
      <c r="D72" s="972">
        <v>160.57999999999998</v>
      </c>
      <c r="E72" s="972">
        <v>160.57999999999998</v>
      </c>
      <c r="F72" s="1012">
        <f t="shared" si="4"/>
        <v>100</v>
      </c>
      <c r="G72" s="1027" t="s">
        <v>3982</v>
      </c>
      <c r="H72" s="1009" t="s">
        <v>269</v>
      </c>
    </row>
    <row r="73" spans="1:8" s="1006" customFormat="1" ht="24" customHeight="1">
      <c r="A73" s="1010">
        <f t="shared" si="3"/>
        <v>56</v>
      </c>
      <c r="B73" s="971" t="s">
        <v>4294</v>
      </c>
      <c r="C73" s="972">
        <v>0</v>
      </c>
      <c r="D73" s="972">
        <v>20</v>
      </c>
      <c r="E73" s="972">
        <v>20</v>
      </c>
      <c r="F73" s="1012">
        <f t="shared" si="4"/>
        <v>100</v>
      </c>
      <c r="G73" s="1027" t="s">
        <v>3982</v>
      </c>
      <c r="H73" s="1009" t="s">
        <v>269</v>
      </c>
    </row>
    <row r="74" spans="1:8" s="1006" customFormat="1" ht="12.75" customHeight="1">
      <c r="A74" s="1010">
        <f t="shared" si="3"/>
        <v>57</v>
      </c>
      <c r="B74" s="1045" t="s">
        <v>4295</v>
      </c>
      <c r="C74" s="972">
        <v>0</v>
      </c>
      <c r="D74" s="972">
        <v>263.70000000000005</v>
      </c>
      <c r="E74" s="972">
        <v>263.70000000000005</v>
      </c>
      <c r="F74" s="1012">
        <f t="shared" si="4"/>
        <v>100</v>
      </c>
      <c r="G74" s="1027" t="s">
        <v>3982</v>
      </c>
      <c r="H74" s="1009" t="s">
        <v>269</v>
      </c>
    </row>
    <row r="75" spans="1:8" s="1006" customFormat="1" ht="12.75" customHeight="1">
      <c r="A75" s="1010">
        <f t="shared" si="3"/>
        <v>58</v>
      </c>
      <c r="B75" s="1045" t="s">
        <v>4296</v>
      </c>
      <c r="C75" s="972">
        <v>0</v>
      </c>
      <c r="D75" s="972">
        <v>20366</v>
      </c>
      <c r="E75" s="972">
        <v>20366</v>
      </c>
      <c r="F75" s="1012">
        <f t="shared" si="4"/>
        <v>100</v>
      </c>
      <c r="G75" s="1027" t="s">
        <v>3982</v>
      </c>
      <c r="H75" s="1009" t="s">
        <v>269</v>
      </c>
    </row>
    <row r="76" spans="1:8" s="1006" customFormat="1" ht="24" customHeight="1">
      <c r="A76" s="1010">
        <f t="shared" si="3"/>
        <v>59</v>
      </c>
      <c r="B76" s="1045" t="s">
        <v>4297</v>
      </c>
      <c r="C76" s="972">
        <v>0</v>
      </c>
      <c r="D76" s="972">
        <v>389.81299999999999</v>
      </c>
      <c r="E76" s="972">
        <v>389.81299999999999</v>
      </c>
      <c r="F76" s="1012">
        <f t="shared" si="4"/>
        <v>100</v>
      </c>
      <c r="G76" s="1027" t="s">
        <v>3982</v>
      </c>
      <c r="H76" s="1009" t="s">
        <v>269</v>
      </c>
    </row>
    <row r="77" spans="1:8" s="1006" customFormat="1" ht="24" customHeight="1">
      <c r="A77" s="1010">
        <f t="shared" si="3"/>
        <v>60</v>
      </c>
      <c r="B77" s="1045" t="s">
        <v>4298</v>
      </c>
      <c r="C77" s="972">
        <v>0</v>
      </c>
      <c r="D77" s="972">
        <v>5054.3119999999999</v>
      </c>
      <c r="E77" s="972">
        <v>5054.3120000000044</v>
      </c>
      <c r="F77" s="1012">
        <f t="shared" si="4"/>
        <v>100.00000000000009</v>
      </c>
      <c r="G77" s="1027" t="s">
        <v>3982</v>
      </c>
      <c r="H77" s="1009" t="s">
        <v>269</v>
      </c>
    </row>
    <row r="78" spans="1:8" s="1006" customFormat="1" ht="12.75" customHeight="1">
      <c r="A78" s="1010">
        <f t="shared" si="3"/>
        <v>61</v>
      </c>
      <c r="B78" s="1045" t="s">
        <v>4299</v>
      </c>
      <c r="C78" s="972">
        <v>0</v>
      </c>
      <c r="D78" s="972">
        <v>19108.764999999999</v>
      </c>
      <c r="E78" s="972">
        <v>19108.764999999999</v>
      </c>
      <c r="F78" s="1012">
        <f t="shared" si="4"/>
        <v>100</v>
      </c>
      <c r="G78" s="1027" t="s">
        <v>3982</v>
      </c>
      <c r="H78" s="1009" t="s">
        <v>269</v>
      </c>
    </row>
    <row r="79" spans="1:8" s="1006" customFormat="1" ht="12.75" customHeight="1">
      <c r="A79" s="1010">
        <f t="shared" si="3"/>
        <v>62</v>
      </c>
      <c r="B79" s="1045" t="s">
        <v>4313</v>
      </c>
      <c r="C79" s="972">
        <v>0</v>
      </c>
      <c r="D79" s="972">
        <v>52.1</v>
      </c>
      <c r="E79" s="972">
        <v>52.1</v>
      </c>
      <c r="F79" s="1012">
        <f t="shared" si="4"/>
        <v>100</v>
      </c>
      <c r="G79" s="1027" t="s">
        <v>3982</v>
      </c>
      <c r="H79" s="1009" t="s">
        <v>269</v>
      </c>
    </row>
    <row r="80" spans="1:8" s="1006" customFormat="1" ht="34.5" customHeight="1">
      <c r="A80" s="1010">
        <f t="shared" si="3"/>
        <v>63</v>
      </c>
      <c r="B80" s="1045" t="s">
        <v>4314</v>
      </c>
      <c r="C80" s="972">
        <v>0</v>
      </c>
      <c r="D80" s="972">
        <v>610.1</v>
      </c>
      <c r="E80" s="972">
        <v>469.90499999999997</v>
      </c>
      <c r="F80" s="1012">
        <f t="shared" si="4"/>
        <v>77.020980167185698</v>
      </c>
      <c r="G80" s="1027" t="s">
        <v>3982</v>
      </c>
      <c r="H80" s="1068" t="s">
        <v>4638</v>
      </c>
    </row>
    <row r="81" spans="1:8" s="1006" customFormat="1" ht="12.75" customHeight="1">
      <c r="A81" s="1010">
        <f t="shared" si="3"/>
        <v>64</v>
      </c>
      <c r="B81" s="1045" t="s">
        <v>4315</v>
      </c>
      <c r="C81" s="972">
        <v>0</v>
      </c>
      <c r="D81" s="972">
        <v>135.4</v>
      </c>
      <c r="E81" s="972">
        <v>135.4</v>
      </c>
      <c r="F81" s="1012">
        <f t="shared" si="4"/>
        <v>100</v>
      </c>
      <c r="G81" s="1027" t="s">
        <v>3982</v>
      </c>
      <c r="H81" s="1009" t="s">
        <v>269</v>
      </c>
    </row>
    <row r="82" spans="1:8" s="1006" customFormat="1" ht="12.75" customHeight="1">
      <c r="A82" s="1010">
        <f t="shared" si="3"/>
        <v>65</v>
      </c>
      <c r="B82" s="1082" t="s">
        <v>4301</v>
      </c>
      <c r="C82" s="972">
        <v>0</v>
      </c>
      <c r="D82" s="972">
        <v>1014</v>
      </c>
      <c r="E82" s="972">
        <v>1014</v>
      </c>
      <c r="F82" s="1012">
        <f t="shared" si="4"/>
        <v>100</v>
      </c>
      <c r="G82" s="1027" t="s">
        <v>3982</v>
      </c>
      <c r="H82" s="1009" t="s">
        <v>269</v>
      </c>
    </row>
    <row r="83" spans="1:8" s="1006" customFormat="1" ht="24" customHeight="1">
      <c r="A83" s="1010">
        <f t="shared" si="3"/>
        <v>66</v>
      </c>
      <c r="B83" s="971" t="s">
        <v>4316</v>
      </c>
      <c r="C83" s="972">
        <v>0</v>
      </c>
      <c r="D83" s="972">
        <v>143.83500000000001</v>
      </c>
      <c r="E83" s="972">
        <v>143.83500000000001</v>
      </c>
      <c r="F83" s="1012">
        <f t="shared" si="4"/>
        <v>100</v>
      </c>
      <c r="G83" s="1027" t="s">
        <v>3982</v>
      </c>
      <c r="H83" s="1009" t="s">
        <v>269</v>
      </c>
    </row>
    <row r="84" spans="1:8" s="1006" customFormat="1" ht="12.75" customHeight="1">
      <c r="A84" s="1010">
        <f t="shared" si="3"/>
        <v>67</v>
      </c>
      <c r="B84" s="1082" t="s">
        <v>4296</v>
      </c>
      <c r="C84" s="972">
        <v>0</v>
      </c>
      <c r="D84" s="972">
        <v>156.30099999999999</v>
      </c>
      <c r="E84" s="972">
        <v>156.30099999999999</v>
      </c>
      <c r="F84" s="1012">
        <f t="shared" si="4"/>
        <v>100</v>
      </c>
      <c r="G84" s="1027" t="s">
        <v>3982</v>
      </c>
      <c r="H84" s="1009" t="s">
        <v>269</v>
      </c>
    </row>
    <row r="85" spans="1:8" s="1006" customFormat="1" ht="12.75" customHeight="1">
      <c r="A85" s="1010">
        <f t="shared" si="3"/>
        <v>68</v>
      </c>
      <c r="B85" s="1082" t="s">
        <v>4303</v>
      </c>
      <c r="C85" s="972">
        <v>0</v>
      </c>
      <c r="D85" s="972">
        <v>3193049</v>
      </c>
      <c r="E85" s="972">
        <v>3193049</v>
      </c>
      <c r="F85" s="1012">
        <f t="shared" si="4"/>
        <v>100</v>
      </c>
      <c r="G85" s="1027" t="s">
        <v>3982</v>
      </c>
      <c r="H85" s="1009" t="s">
        <v>269</v>
      </c>
    </row>
    <row r="86" spans="1:8" s="1006" customFormat="1" ht="12.75" customHeight="1">
      <c r="A86" s="1010">
        <f t="shared" si="3"/>
        <v>69</v>
      </c>
      <c r="B86" s="971" t="s">
        <v>4317</v>
      </c>
      <c r="C86" s="972">
        <v>0</v>
      </c>
      <c r="D86" s="972">
        <v>12376</v>
      </c>
      <c r="E86" s="972">
        <v>12376</v>
      </c>
      <c r="F86" s="1012">
        <f t="shared" si="4"/>
        <v>100</v>
      </c>
      <c r="G86" s="1027" t="s">
        <v>3982</v>
      </c>
      <c r="H86" s="1009" t="s">
        <v>269</v>
      </c>
    </row>
    <row r="87" spans="1:8" s="1006" customFormat="1" ht="34.5" customHeight="1">
      <c r="A87" s="1010">
        <f t="shared" si="3"/>
        <v>70</v>
      </c>
      <c r="B87" s="971" t="s">
        <v>4305</v>
      </c>
      <c r="C87" s="972">
        <v>0</v>
      </c>
      <c r="D87" s="972">
        <v>2989.498</v>
      </c>
      <c r="E87" s="972">
        <v>2936.8480000000004</v>
      </c>
      <c r="F87" s="1012">
        <f t="shared" si="4"/>
        <v>98.238834747506118</v>
      </c>
      <c r="G87" s="1027" t="s">
        <v>3982</v>
      </c>
      <c r="H87" s="978" t="s">
        <v>4639</v>
      </c>
    </row>
    <row r="88" spans="1:8" s="1006" customFormat="1" ht="12.75" customHeight="1">
      <c r="A88" s="1010">
        <f t="shared" si="3"/>
        <v>71</v>
      </c>
      <c r="B88" s="1045" t="s">
        <v>4318</v>
      </c>
      <c r="C88" s="1017">
        <v>0</v>
      </c>
      <c r="D88" s="1017">
        <v>143</v>
      </c>
      <c r="E88" s="1017">
        <v>143</v>
      </c>
      <c r="F88" s="1012">
        <f t="shared" si="4"/>
        <v>100</v>
      </c>
      <c r="G88" s="1027" t="s">
        <v>3982</v>
      </c>
      <c r="H88" s="1009"/>
    </row>
    <row r="89" spans="1:8" s="1006" customFormat="1" ht="12.75" customHeight="1">
      <c r="A89" s="1010">
        <f t="shared" si="3"/>
        <v>72</v>
      </c>
      <c r="B89" s="1045" t="s">
        <v>4319</v>
      </c>
      <c r="C89" s="1017">
        <v>0</v>
      </c>
      <c r="D89" s="1017">
        <v>380</v>
      </c>
      <c r="E89" s="1017">
        <v>380</v>
      </c>
      <c r="F89" s="1012">
        <f t="shared" si="4"/>
        <v>100</v>
      </c>
      <c r="G89" s="1027" t="s">
        <v>3982</v>
      </c>
      <c r="H89" s="1009"/>
    </row>
    <row r="90" spans="1:8" s="926" customFormat="1" ht="13.5" customHeight="1" thickBot="1">
      <c r="A90" s="1351" t="s">
        <v>415</v>
      </c>
      <c r="B90" s="1352"/>
      <c r="C90" s="1019">
        <f>SUM(C54:C89)</f>
        <v>704219</v>
      </c>
      <c r="D90" s="1019">
        <f>SUM(D54:D89)</f>
        <v>3956002.1469999999</v>
      </c>
      <c r="E90" s="1019">
        <f>SUM(E54:E89)</f>
        <v>3953764.372</v>
      </c>
      <c r="F90" s="1020">
        <f t="shared" si="4"/>
        <v>99.943433423015279</v>
      </c>
      <c r="G90" s="1029"/>
      <c r="H90" s="1022"/>
    </row>
    <row r="91" spans="1:8" s="931" customFormat="1" ht="18" customHeight="1" thickBot="1">
      <c r="A91" s="1081" t="s">
        <v>4212</v>
      </c>
      <c r="B91" s="1023"/>
      <c r="C91" s="990"/>
      <c r="D91" s="990"/>
      <c r="E91" s="990"/>
      <c r="F91" s="958"/>
      <c r="G91" s="991"/>
      <c r="H91" s="992"/>
    </row>
    <row r="92" spans="1:8" s="926" customFormat="1" ht="24.75" customHeight="1">
      <c r="A92" s="993">
        <f>A89+1</f>
        <v>73</v>
      </c>
      <c r="B92" s="1041" t="s">
        <v>4320</v>
      </c>
      <c r="C92" s="1007">
        <v>0</v>
      </c>
      <c r="D92" s="1007">
        <v>3000</v>
      </c>
      <c r="E92" s="1007">
        <v>3000</v>
      </c>
      <c r="F92" s="1012">
        <f>E92/D92*100</f>
        <v>100</v>
      </c>
      <c r="G92" s="1027" t="s">
        <v>3981</v>
      </c>
      <c r="H92" s="1064" t="s">
        <v>269</v>
      </c>
    </row>
    <row r="93" spans="1:8" s="926" customFormat="1" ht="45" customHeight="1">
      <c r="A93" s="1010">
        <f t="shared" ref="A93:A94" si="5">A92+1</f>
        <v>74</v>
      </c>
      <c r="B93" s="1043" t="s">
        <v>853</v>
      </c>
      <c r="C93" s="1011">
        <v>0</v>
      </c>
      <c r="D93" s="1011">
        <v>14682</v>
      </c>
      <c r="E93" s="1011">
        <v>8433.4761699999999</v>
      </c>
      <c r="F93" s="1012">
        <f>E93/D93*100</f>
        <v>57.440922013349685</v>
      </c>
      <c r="G93" s="1013" t="s">
        <v>3981</v>
      </c>
      <c r="H93" s="1083" t="s">
        <v>4321</v>
      </c>
    </row>
    <row r="94" spans="1:8" s="926" customFormat="1" ht="24" customHeight="1">
      <c r="A94" s="1010">
        <f t="shared" si="5"/>
        <v>75</v>
      </c>
      <c r="B94" s="1043" t="s">
        <v>824</v>
      </c>
      <c r="C94" s="1011">
        <v>0</v>
      </c>
      <c r="D94" s="1011">
        <v>4805.62</v>
      </c>
      <c r="E94" s="1011">
        <v>4805.6060000000007</v>
      </c>
      <c r="F94" s="1012">
        <f>E94/D94*100</f>
        <v>99.99970867442704</v>
      </c>
      <c r="G94" s="1013" t="s">
        <v>3981</v>
      </c>
      <c r="H94" s="1083" t="s">
        <v>269</v>
      </c>
    </row>
    <row r="95" spans="1:8" s="926" customFormat="1" ht="13.5" customHeight="1" thickBot="1">
      <c r="A95" s="1356" t="s">
        <v>415</v>
      </c>
      <c r="B95" s="1357"/>
      <c r="C95" s="1069">
        <f>SUM(C92:C94)</f>
        <v>0</v>
      </c>
      <c r="D95" s="1069">
        <f>SUM(D92:D94)</f>
        <v>22487.62</v>
      </c>
      <c r="E95" s="1069">
        <f>SUM(E92:E94)</f>
        <v>16239.082170000001</v>
      </c>
      <c r="F95" s="1070">
        <f>E95/D95*100</f>
        <v>72.213431968345247</v>
      </c>
      <c r="G95" s="1029"/>
      <c r="H95" s="1057"/>
    </row>
    <row r="96" spans="1:8" ht="18" customHeight="1" thickBot="1">
      <c r="A96" s="1081" t="s">
        <v>4001</v>
      </c>
      <c r="B96" s="988"/>
      <c r="C96" s="989"/>
      <c r="D96" s="989"/>
      <c r="E96" s="990"/>
      <c r="F96" s="958"/>
      <c r="G96" s="991"/>
      <c r="H96" s="992"/>
    </row>
    <row r="97" spans="1:8" s="926" customFormat="1" ht="45.75" customHeight="1">
      <c r="A97" s="993">
        <f>A94+1</f>
        <v>76</v>
      </c>
      <c r="B97" s="963" t="s">
        <v>4322</v>
      </c>
      <c r="C97" s="1007">
        <v>1760</v>
      </c>
      <c r="D97" s="1007">
        <v>1676.482</v>
      </c>
      <c r="E97" s="1007">
        <v>1676.4818</v>
      </c>
      <c r="F97" s="1012">
        <f>E97/D97*100</f>
        <v>99.999988070256649</v>
      </c>
      <c r="G97" s="1027" t="s">
        <v>3981</v>
      </c>
      <c r="H97" s="967" t="s">
        <v>436</v>
      </c>
    </row>
    <row r="98" spans="1:8" s="926" customFormat="1" ht="45" customHeight="1">
      <c r="A98" s="1010">
        <f t="shared" ref="A98:A161" si="6">A97+1</f>
        <v>77</v>
      </c>
      <c r="B98" s="971" t="s">
        <v>477</v>
      </c>
      <c r="C98" s="1011">
        <v>6250</v>
      </c>
      <c r="D98" s="1011">
        <v>8743.41</v>
      </c>
      <c r="E98" s="1011">
        <v>8729.9245900000005</v>
      </c>
      <c r="F98" s="1012">
        <f>E98/D98*100</f>
        <v>99.845764867483055</v>
      </c>
      <c r="G98" s="1027" t="s">
        <v>3981</v>
      </c>
      <c r="H98" s="967" t="s">
        <v>4323</v>
      </c>
    </row>
    <row r="99" spans="1:8" s="926" customFormat="1" ht="73.5">
      <c r="A99" s="1010">
        <f t="shared" si="6"/>
        <v>78</v>
      </c>
      <c r="B99" s="971" t="s">
        <v>4324</v>
      </c>
      <c r="C99" s="1011">
        <v>3000</v>
      </c>
      <c r="D99" s="1011">
        <v>0</v>
      </c>
      <c r="E99" s="1011">
        <v>0</v>
      </c>
      <c r="F99" s="1012" t="s">
        <v>421</v>
      </c>
      <c r="G99" s="1027" t="s">
        <v>3981</v>
      </c>
      <c r="H99" s="967" t="s">
        <v>4325</v>
      </c>
    </row>
    <row r="100" spans="1:8" s="926" customFormat="1" ht="24" customHeight="1">
      <c r="A100" s="1010">
        <f t="shared" si="6"/>
        <v>79</v>
      </c>
      <c r="B100" s="971" t="s">
        <v>478</v>
      </c>
      <c r="C100" s="1011">
        <v>580</v>
      </c>
      <c r="D100" s="1011">
        <v>497.7</v>
      </c>
      <c r="E100" s="1011">
        <v>497.68790000000001</v>
      </c>
      <c r="F100" s="1012">
        <f t="shared" ref="F100:F163" si="7">E100/D100*100</f>
        <v>99.997568816556154</v>
      </c>
      <c r="G100" s="1027" t="s">
        <v>3981</v>
      </c>
      <c r="H100" s="967" t="s">
        <v>436</v>
      </c>
    </row>
    <row r="101" spans="1:8" s="926" customFormat="1" ht="24" customHeight="1">
      <c r="A101" s="1010">
        <f t="shared" si="6"/>
        <v>80</v>
      </c>
      <c r="B101" s="971" t="s">
        <v>479</v>
      </c>
      <c r="C101" s="1011">
        <v>2200</v>
      </c>
      <c r="D101" s="1011">
        <v>3000</v>
      </c>
      <c r="E101" s="1011">
        <v>3000</v>
      </c>
      <c r="F101" s="1012">
        <f t="shared" si="7"/>
        <v>100</v>
      </c>
      <c r="G101" s="1027" t="s">
        <v>3981</v>
      </c>
      <c r="H101" s="967" t="s">
        <v>436</v>
      </c>
    </row>
    <row r="102" spans="1:8" s="926" customFormat="1" ht="45" customHeight="1">
      <c r="A102" s="1010">
        <f t="shared" si="6"/>
        <v>81</v>
      </c>
      <c r="B102" s="971" t="s">
        <v>480</v>
      </c>
      <c r="C102" s="1011">
        <v>3100</v>
      </c>
      <c r="D102" s="1011">
        <v>2421</v>
      </c>
      <c r="E102" s="1011">
        <v>2420.3879999999999</v>
      </c>
      <c r="F102" s="1012">
        <f t="shared" si="7"/>
        <v>99.974721189591079</v>
      </c>
      <c r="G102" s="1027" t="s">
        <v>3988</v>
      </c>
      <c r="H102" s="967" t="s">
        <v>4326</v>
      </c>
    </row>
    <row r="103" spans="1:8" s="926" customFormat="1" ht="34.5" customHeight="1">
      <c r="A103" s="1010">
        <f t="shared" si="6"/>
        <v>82</v>
      </c>
      <c r="B103" s="971" t="s">
        <v>481</v>
      </c>
      <c r="C103" s="1011">
        <v>1400</v>
      </c>
      <c r="D103" s="1011">
        <v>1400</v>
      </c>
      <c r="E103" s="1011">
        <v>1400</v>
      </c>
      <c r="F103" s="1012">
        <f t="shared" si="7"/>
        <v>100</v>
      </c>
      <c r="G103" s="1027" t="s">
        <v>3981</v>
      </c>
      <c r="H103" s="967" t="s">
        <v>436</v>
      </c>
    </row>
    <row r="104" spans="1:8" s="926" customFormat="1" ht="111" customHeight="1">
      <c r="A104" s="1010">
        <f t="shared" si="6"/>
        <v>83</v>
      </c>
      <c r="B104" s="971" t="s">
        <v>4327</v>
      </c>
      <c r="C104" s="1011">
        <v>0</v>
      </c>
      <c r="D104" s="1011">
        <v>1050</v>
      </c>
      <c r="E104" s="1011">
        <v>0</v>
      </c>
      <c r="F104" s="1012">
        <f t="shared" si="7"/>
        <v>0</v>
      </c>
      <c r="G104" s="1027" t="s">
        <v>3988</v>
      </c>
      <c r="H104" s="967" t="s">
        <v>4328</v>
      </c>
    </row>
    <row r="105" spans="1:8" s="926" customFormat="1" ht="24" customHeight="1">
      <c r="A105" s="1010">
        <f t="shared" si="6"/>
        <v>84</v>
      </c>
      <c r="B105" s="971" t="s">
        <v>482</v>
      </c>
      <c r="C105" s="1011">
        <v>1500</v>
      </c>
      <c r="D105" s="1011">
        <v>1500</v>
      </c>
      <c r="E105" s="1011">
        <v>1500</v>
      </c>
      <c r="F105" s="1012">
        <f t="shared" si="7"/>
        <v>100</v>
      </c>
      <c r="G105" s="1027" t="s">
        <v>3981</v>
      </c>
      <c r="H105" s="967" t="s">
        <v>436</v>
      </c>
    </row>
    <row r="106" spans="1:8" s="926" customFormat="1" ht="105">
      <c r="A106" s="1010">
        <f t="shared" si="6"/>
        <v>85</v>
      </c>
      <c r="B106" s="982" t="s">
        <v>4329</v>
      </c>
      <c r="C106" s="1011">
        <v>0</v>
      </c>
      <c r="D106" s="1011">
        <v>3950</v>
      </c>
      <c r="E106" s="1011">
        <v>0</v>
      </c>
      <c r="F106" s="1012">
        <f t="shared" si="7"/>
        <v>0</v>
      </c>
      <c r="G106" s="1027" t="s">
        <v>3988</v>
      </c>
      <c r="H106" s="967" t="s">
        <v>4330</v>
      </c>
    </row>
    <row r="107" spans="1:8" s="926" customFormat="1" ht="34.5" customHeight="1">
      <c r="A107" s="1010">
        <f t="shared" si="6"/>
        <v>86</v>
      </c>
      <c r="B107" s="971" t="s">
        <v>483</v>
      </c>
      <c r="C107" s="1011">
        <v>3000</v>
      </c>
      <c r="D107" s="1011">
        <v>3000</v>
      </c>
      <c r="E107" s="1011">
        <v>3000</v>
      </c>
      <c r="F107" s="1012">
        <f t="shared" si="7"/>
        <v>100</v>
      </c>
      <c r="G107" s="1027" t="s">
        <v>3981</v>
      </c>
      <c r="H107" s="967" t="s">
        <v>436</v>
      </c>
    </row>
    <row r="108" spans="1:8" s="926" customFormat="1" ht="34.5" customHeight="1">
      <c r="A108" s="1010">
        <f t="shared" si="6"/>
        <v>87</v>
      </c>
      <c r="B108" s="971" t="s">
        <v>4331</v>
      </c>
      <c r="C108" s="1011">
        <v>2700</v>
      </c>
      <c r="D108" s="1011">
        <v>2700</v>
      </c>
      <c r="E108" s="1011">
        <v>2700</v>
      </c>
      <c r="F108" s="1012">
        <f t="shared" si="7"/>
        <v>100</v>
      </c>
      <c r="G108" s="1027" t="s">
        <v>3988</v>
      </c>
      <c r="H108" s="967" t="s">
        <v>4332</v>
      </c>
    </row>
    <row r="109" spans="1:8" s="926" customFormat="1" ht="24" customHeight="1">
      <c r="A109" s="1010">
        <f t="shared" si="6"/>
        <v>88</v>
      </c>
      <c r="B109" s="971" t="s">
        <v>485</v>
      </c>
      <c r="C109" s="1011">
        <v>1000</v>
      </c>
      <c r="D109" s="1011">
        <v>658.52300000000002</v>
      </c>
      <c r="E109" s="1011">
        <v>658.52240000000006</v>
      </c>
      <c r="F109" s="1012">
        <f t="shared" si="7"/>
        <v>99.999908887009269</v>
      </c>
      <c r="G109" s="1027" t="s">
        <v>3981</v>
      </c>
      <c r="H109" s="967" t="s">
        <v>436</v>
      </c>
    </row>
    <row r="110" spans="1:8" s="926" customFormat="1" ht="24" customHeight="1">
      <c r="A110" s="1010">
        <f t="shared" si="6"/>
        <v>89</v>
      </c>
      <c r="B110" s="971" t="s">
        <v>486</v>
      </c>
      <c r="C110" s="1011">
        <v>3000</v>
      </c>
      <c r="D110" s="1011">
        <v>2697.24</v>
      </c>
      <c r="E110" s="1011">
        <v>2697.2350000000001</v>
      </c>
      <c r="F110" s="1012">
        <f t="shared" si="7"/>
        <v>99.99981462532071</v>
      </c>
      <c r="G110" s="1027" t="s">
        <v>3981</v>
      </c>
      <c r="H110" s="967" t="s">
        <v>436</v>
      </c>
    </row>
    <row r="111" spans="1:8" s="926" customFormat="1" ht="24" customHeight="1">
      <c r="A111" s="1010">
        <f t="shared" si="6"/>
        <v>90</v>
      </c>
      <c r="B111" s="971" t="s">
        <v>487</v>
      </c>
      <c r="C111" s="1011">
        <v>1700</v>
      </c>
      <c r="D111" s="1011">
        <v>1255.825</v>
      </c>
      <c r="E111" s="1011">
        <v>1255.8242499999999</v>
      </c>
      <c r="F111" s="1012">
        <f t="shared" si="7"/>
        <v>99.999940278303086</v>
      </c>
      <c r="G111" s="1027" t="s">
        <v>3981</v>
      </c>
      <c r="H111" s="967" t="s">
        <v>436</v>
      </c>
    </row>
    <row r="112" spans="1:8" s="926" customFormat="1" ht="24" customHeight="1">
      <c r="A112" s="1010">
        <f t="shared" si="6"/>
        <v>91</v>
      </c>
      <c r="B112" s="971" t="s">
        <v>488</v>
      </c>
      <c r="C112" s="1011">
        <v>1000</v>
      </c>
      <c r="D112" s="1011">
        <v>1313.2270000000001</v>
      </c>
      <c r="E112" s="1011">
        <v>1313.2270000000001</v>
      </c>
      <c r="F112" s="1012">
        <f t="shared" si="7"/>
        <v>100</v>
      </c>
      <c r="G112" s="1027" t="s">
        <v>3981</v>
      </c>
      <c r="H112" s="967" t="s">
        <v>436</v>
      </c>
    </row>
    <row r="113" spans="1:8" s="926" customFormat="1" ht="132.75" customHeight="1">
      <c r="A113" s="1010">
        <f t="shared" si="6"/>
        <v>92</v>
      </c>
      <c r="B113" s="982" t="s">
        <v>4333</v>
      </c>
      <c r="C113" s="1011">
        <v>5000</v>
      </c>
      <c r="D113" s="1011">
        <v>5000</v>
      </c>
      <c r="E113" s="1011">
        <v>0</v>
      </c>
      <c r="F113" s="1012">
        <f t="shared" si="7"/>
        <v>0</v>
      </c>
      <c r="G113" s="1027" t="s">
        <v>3988</v>
      </c>
      <c r="H113" s="967" t="s">
        <v>4334</v>
      </c>
    </row>
    <row r="114" spans="1:8" s="926" customFormat="1" ht="24" customHeight="1">
      <c r="A114" s="1010">
        <f t="shared" si="6"/>
        <v>93</v>
      </c>
      <c r="B114" s="971" t="s">
        <v>489</v>
      </c>
      <c r="C114" s="1011">
        <v>5600</v>
      </c>
      <c r="D114" s="1011">
        <v>5600</v>
      </c>
      <c r="E114" s="1011">
        <v>5600</v>
      </c>
      <c r="F114" s="1012">
        <f t="shared" si="7"/>
        <v>100</v>
      </c>
      <c r="G114" s="1027" t="s">
        <v>3981</v>
      </c>
      <c r="H114" s="967" t="s">
        <v>436</v>
      </c>
    </row>
    <row r="115" spans="1:8" s="926" customFormat="1" ht="34.5" customHeight="1">
      <c r="A115" s="1010">
        <f t="shared" si="6"/>
        <v>94</v>
      </c>
      <c r="B115" s="971" t="s">
        <v>490</v>
      </c>
      <c r="C115" s="1011">
        <v>1200</v>
      </c>
      <c r="D115" s="1011">
        <v>1102.576</v>
      </c>
      <c r="E115" s="1011">
        <v>1102.57518</v>
      </c>
      <c r="F115" s="1012">
        <f t="shared" si="7"/>
        <v>99.999925628709491</v>
      </c>
      <c r="G115" s="1027" t="s">
        <v>3981</v>
      </c>
      <c r="H115" s="967" t="s">
        <v>436</v>
      </c>
    </row>
    <row r="116" spans="1:8" s="926" customFormat="1" ht="24" customHeight="1">
      <c r="A116" s="1010">
        <f t="shared" si="6"/>
        <v>95</v>
      </c>
      <c r="B116" s="971" t="s">
        <v>491</v>
      </c>
      <c r="C116" s="1011">
        <v>3400</v>
      </c>
      <c r="D116" s="1011">
        <v>3900</v>
      </c>
      <c r="E116" s="1011">
        <v>3900</v>
      </c>
      <c r="F116" s="1012">
        <f t="shared" si="7"/>
        <v>100</v>
      </c>
      <c r="G116" s="1027" t="s">
        <v>3981</v>
      </c>
      <c r="H116" s="967" t="s">
        <v>436</v>
      </c>
    </row>
    <row r="117" spans="1:8" s="926" customFormat="1" ht="24" customHeight="1">
      <c r="A117" s="1010">
        <f t="shared" si="6"/>
        <v>96</v>
      </c>
      <c r="B117" s="971" t="s">
        <v>492</v>
      </c>
      <c r="C117" s="1011">
        <v>2000</v>
      </c>
      <c r="D117" s="1011">
        <v>2000</v>
      </c>
      <c r="E117" s="1011">
        <v>2000</v>
      </c>
      <c r="F117" s="1012">
        <f t="shared" si="7"/>
        <v>100</v>
      </c>
      <c r="G117" s="1027" t="s">
        <v>3981</v>
      </c>
      <c r="H117" s="967" t="s">
        <v>436</v>
      </c>
    </row>
    <row r="118" spans="1:8" s="926" customFormat="1" ht="24" customHeight="1">
      <c r="A118" s="1010">
        <f t="shared" si="6"/>
        <v>97</v>
      </c>
      <c r="B118" s="971" t="s">
        <v>493</v>
      </c>
      <c r="C118" s="1011">
        <v>1000</v>
      </c>
      <c r="D118" s="1011">
        <v>984.09299999999996</v>
      </c>
      <c r="E118" s="1011">
        <v>984.09299999999996</v>
      </c>
      <c r="F118" s="1012">
        <f t="shared" si="7"/>
        <v>100</v>
      </c>
      <c r="G118" s="1027" t="s">
        <v>3981</v>
      </c>
      <c r="H118" s="967" t="s">
        <v>436</v>
      </c>
    </row>
    <row r="119" spans="1:8" s="926" customFormat="1" ht="24" customHeight="1">
      <c r="A119" s="1010">
        <f t="shared" si="6"/>
        <v>98</v>
      </c>
      <c r="B119" s="971" t="s">
        <v>494</v>
      </c>
      <c r="C119" s="1011">
        <v>1160</v>
      </c>
      <c r="D119" s="1011">
        <v>1160</v>
      </c>
      <c r="E119" s="1011">
        <v>1160</v>
      </c>
      <c r="F119" s="1012">
        <f t="shared" si="7"/>
        <v>100</v>
      </c>
      <c r="G119" s="1027" t="s">
        <v>3981</v>
      </c>
      <c r="H119" s="967" t="s">
        <v>436</v>
      </c>
    </row>
    <row r="120" spans="1:8" s="926" customFormat="1" ht="24" customHeight="1">
      <c r="A120" s="1010">
        <f t="shared" si="6"/>
        <v>99</v>
      </c>
      <c r="B120" s="971" t="s">
        <v>495</v>
      </c>
      <c r="C120" s="1011">
        <v>1000</v>
      </c>
      <c r="D120" s="1011">
        <v>1000</v>
      </c>
      <c r="E120" s="1011">
        <v>1000</v>
      </c>
      <c r="F120" s="1012">
        <f t="shared" si="7"/>
        <v>100</v>
      </c>
      <c r="G120" s="1027" t="s">
        <v>3981</v>
      </c>
      <c r="H120" s="967" t="s">
        <v>436</v>
      </c>
    </row>
    <row r="121" spans="1:8" s="926" customFormat="1" ht="34.5" customHeight="1">
      <c r="A121" s="1010">
        <f t="shared" si="6"/>
        <v>100</v>
      </c>
      <c r="B121" s="971" t="s">
        <v>496</v>
      </c>
      <c r="C121" s="1011">
        <v>1000</v>
      </c>
      <c r="D121" s="1011">
        <v>1000</v>
      </c>
      <c r="E121" s="1011">
        <v>1000</v>
      </c>
      <c r="F121" s="1012">
        <f t="shared" si="7"/>
        <v>100</v>
      </c>
      <c r="G121" s="1027" t="s">
        <v>3981</v>
      </c>
      <c r="H121" s="967" t="s">
        <v>436</v>
      </c>
    </row>
    <row r="122" spans="1:8" s="926" customFormat="1" ht="34.5" customHeight="1">
      <c r="A122" s="1010">
        <f t="shared" si="6"/>
        <v>101</v>
      </c>
      <c r="B122" s="971" t="s">
        <v>497</v>
      </c>
      <c r="C122" s="1011">
        <v>2000</v>
      </c>
      <c r="D122" s="1011">
        <v>1652.0319999999999</v>
      </c>
      <c r="E122" s="1011">
        <v>1652.0318600000001</v>
      </c>
      <c r="F122" s="1012">
        <f t="shared" si="7"/>
        <v>99.999991525587888</v>
      </c>
      <c r="G122" s="1027" t="s">
        <v>3981</v>
      </c>
      <c r="H122" s="967" t="s">
        <v>436</v>
      </c>
    </row>
    <row r="123" spans="1:8" s="926" customFormat="1" ht="34.5" customHeight="1">
      <c r="A123" s="1010">
        <f t="shared" si="6"/>
        <v>102</v>
      </c>
      <c r="B123" s="971" t="s">
        <v>498</v>
      </c>
      <c r="C123" s="1011">
        <v>0</v>
      </c>
      <c r="D123" s="1011">
        <v>458</v>
      </c>
      <c r="E123" s="1011">
        <v>458</v>
      </c>
      <c r="F123" s="1012">
        <f t="shared" si="7"/>
        <v>100</v>
      </c>
      <c r="G123" s="1027" t="s">
        <v>3981</v>
      </c>
      <c r="H123" s="967" t="s">
        <v>436</v>
      </c>
    </row>
    <row r="124" spans="1:8" s="926" customFormat="1" ht="24" customHeight="1">
      <c r="A124" s="1010">
        <f t="shared" si="6"/>
        <v>103</v>
      </c>
      <c r="B124" s="971" t="s">
        <v>499</v>
      </c>
      <c r="C124" s="1011">
        <v>0</v>
      </c>
      <c r="D124" s="1011">
        <v>300</v>
      </c>
      <c r="E124" s="1011">
        <v>300</v>
      </c>
      <c r="F124" s="1012">
        <f t="shared" si="7"/>
        <v>100</v>
      </c>
      <c r="G124" s="1027" t="s">
        <v>3981</v>
      </c>
      <c r="H124" s="967" t="s">
        <v>436</v>
      </c>
    </row>
    <row r="125" spans="1:8" s="926" customFormat="1" ht="34.5" customHeight="1">
      <c r="A125" s="1010">
        <f t="shared" si="6"/>
        <v>104</v>
      </c>
      <c r="B125" s="971" t="s">
        <v>500</v>
      </c>
      <c r="C125" s="1011">
        <v>0</v>
      </c>
      <c r="D125" s="1011">
        <v>500</v>
      </c>
      <c r="E125" s="1011">
        <v>500</v>
      </c>
      <c r="F125" s="1012">
        <f t="shared" si="7"/>
        <v>100</v>
      </c>
      <c r="G125" s="1027" t="s">
        <v>3981</v>
      </c>
      <c r="H125" s="967" t="s">
        <v>436</v>
      </c>
    </row>
    <row r="126" spans="1:8" s="926" customFormat="1" ht="34.5" customHeight="1">
      <c r="A126" s="1010">
        <f t="shared" si="6"/>
        <v>105</v>
      </c>
      <c r="B126" s="971" t="s">
        <v>501</v>
      </c>
      <c r="C126" s="1011">
        <v>0</v>
      </c>
      <c r="D126" s="1011">
        <v>1400</v>
      </c>
      <c r="E126" s="1011">
        <v>1376.9811200000001</v>
      </c>
      <c r="F126" s="1012">
        <f t="shared" si="7"/>
        <v>98.355794285714296</v>
      </c>
      <c r="G126" s="1027" t="s">
        <v>3981</v>
      </c>
      <c r="H126" s="967" t="s">
        <v>4335</v>
      </c>
    </row>
    <row r="127" spans="1:8" s="926" customFormat="1" ht="24" customHeight="1">
      <c r="A127" s="1010">
        <f t="shared" si="6"/>
        <v>106</v>
      </c>
      <c r="B127" s="971" t="s">
        <v>502</v>
      </c>
      <c r="C127" s="1011">
        <v>0</v>
      </c>
      <c r="D127" s="1011">
        <v>1500</v>
      </c>
      <c r="E127" s="1011">
        <v>1469.5046200000002</v>
      </c>
      <c r="F127" s="1012">
        <f t="shared" si="7"/>
        <v>97.966974666666673</v>
      </c>
      <c r="G127" s="1027" t="s">
        <v>3981</v>
      </c>
      <c r="H127" s="967" t="s">
        <v>4335</v>
      </c>
    </row>
    <row r="128" spans="1:8" s="926" customFormat="1" ht="45" customHeight="1">
      <c r="A128" s="1010">
        <f t="shared" si="6"/>
        <v>107</v>
      </c>
      <c r="B128" s="971" t="s">
        <v>503</v>
      </c>
      <c r="C128" s="1011">
        <v>0</v>
      </c>
      <c r="D128" s="1011">
        <v>1959</v>
      </c>
      <c r="E128" s="1011">
        <v>1899.75846</v>
      </c>
      <c r="F128" s="1012">
        <f t="shared" si="7"/>
        <v>96.975929555895874</v>
      </c>
      <c r="G128" s="1027" t="s">
        <v>3981</v>
      </c>
      <c r="H128" s="967" t="s">
        <v>4335</v>
      </c>
    </row>
    <row r="129" spans="1:8" s="926" customFormat="1" ht="24" customHeight="1">
      <c r="A129" s="1010">
        <f t="shared" si="6"/>
        <v>108</v>
      </c>
      <c r="B129" s="971" t="s">
        <v>504</v>
      </c>
      <c r="C129" s="1011">
        <v>0</v>
      </c>
      <c r="D129" s="1011">
        <v>2500</v>
      </c>
      <c r="E129" s="1011">
        <v>2500</v>
      </c>
      <c r="F129" s="1012">
        <f t="shared" si="7"/>
        <v>100</v>
      </c>
      <c r="G129" s="1027" t="s">
        <v>3981</v>
      </c>
      <c r="H129" s="967" t="s">
        <v>436</v>
      </c>
    </row>
    <row r="130" spans="1:8" s="926" customFormat="1" ht="24" customHeight="1">
      <c r="A130" s="1010">
        <f t="shared" si="6"/>
        <v>109</v>
      </c>
      <c r="B130" s="971" t="s">
        <v>505</v>
      </c>
      <c r="C130" s="1011">
        <v>0</v>
      </c>
      <c r="D130" s="1011">
        <v>4517</v>
      </c>
      <c r="E130" s="1011">
        <v>4355.5060000000003</v>
      </c>
      <c r="F130" s="1012">
        <f t="shared" si="7"/>
        <v>96.424750940889979</v>
      </c>
      <c r="G130" s="1027" t="s">
        <v>3981</v>
      </c>
      <c r="H130" s="967" t="s">
        <v>4335</v>
      </c>
    </row>
    <row r="131" spans="1:8" s="926" customFormat="1" ht="34.5" customHeight="1">
      <c r="A131" s="1010">
        <f t="shared" si="6"/>
        <v>110</v>
      </c>
      <c r="B131" s="971" t="s">
        <v>506</v>
      </c>
      <c r="C131" s="1011">
        <v>0</v>
      </c>
      <c r="D131" s="1011">
        <v>1350</v>
      </c>
      <c r="E131" s="1011">
        <v>1350</v>
      </c>
      <c r="F131" s="1012">
        <f t="shared" si="7"/>
        <v>100</v>
      </c>
      <c r="G131" s="1027" t="s">
        <v>3981</v>
      </c>
      <c r="H131" s="967" t="s">
        <v>436</v>
      </c>
    </row>
    <row r="132" spans="1:8" s="926" customFormat="1" ht="24" customHeight="1">
      <c r="A132" s="1010">
        <f t="shared" si="6"/>
        <v>111</v>
      </c>
      <c r="B132" s="971" t="s">
        <v>507</v>
      </c>
      <c r="C132" s="1011">
        <v>0</v>
      </c>
      <c r="D132" s="1011">
        <v>1000</v>
      </c>
      <c r="E132" s="1011">
        <v>1000</v>
      </c>
      <c r="F132" s="1012">
        <f t="shared" si="7"/>
        <v>100</v>
      </c>
      <c r="G132" s="1027" t="s">
        <v>3981</v>
      </c>
      <c r="H132" s="967" t="s">
        <v>436</v>
      </c>
    </row>
    <row r="133" spans="1:8" s="926" customFormat="1" ht="24" customHeight="1">
      <c r="A133" s="1010">
        <f t="shared" si="6"/>
        <v>112</v>
      </c>
      <c r="B133" s="971" t="s">
        <v>508</v>
      </c>
      <c r="C133" s="1011">
        <v>0</v>
      </c>
      <c r="D133" s="1011">
        <v>401.86</v>
      </c>
      <c r="E133" s="1011">
        <v>401.858</v>
      </c>
      <c r="F133" s="1012">
        <f t="shared" si="7"/>
        <v>99.999502314238782</v>
      </c>
      <c r="G133" s="1027" t="s">
        <v>3981</v>
      </c>
      <c r="H133" s="967" t="s">
        <v>436</v>
      </c>
    </row>
    <row r="134" spans="1:8" s="926" customFormat="1" ht="24" customHeight="1">
      <c r="A134" s="1010">
        <f t="shared" si="6"/>
        <v>113</v>
      </c>
      <c r="B134" s="971" t="s">
        <v>509</v>
      </c>
      <c r="C134" s="1011">
        <v>0</v>
      </c>
      <c r="D134" s="1011">
        <v>386.68</v>
      </c>
      <c r="E134" s="1011">
        <v>386.68</v>
      </c>
      <c r="F134" s="1012">
        <f t="shared" si="7"/>
        <v>100</v>
      </c>
      <c r="G134" s="1027" t="s">
        <v>3981</v>
      </c>
      <c r="H134" s="967" t="s">
        <v>436</v>
      </c>
    </row>
    <row r="135" spans="1:8" s="926" customFormat="1" ht="24" customHeight="1">
      <c r="A135" s="1010">
        <f t="shared" si="6"/>
        <v>114</v>
      </c>
      <c r="B135" s="971" t="s">
        <v>510</v>
      </c>
      <c r="C135" s="1011">
        <v>0</v>
      </c>
      <c r="D135" s="1011">
        <v>1924.8979999999999</v>
      </c>
      <c r="E135" s="1011">
        <v>1924.8979999999999</v>
      </c>
      <c r="F135" s="1012">
        <f t="shared" si="7"/>
        <v>100</v>
      </c>
      <c r="G135" s="1027" t="s">
        <v>3981</v>
      </c>
      <c r="H135" s="967" t="s">
        <v>436</v>
      </c>
    </row>
    <row r="136" spans="1:8" s="926" customFormat="1" ht="24" customHeight="1">
      <c r="A136" s="1010">
        <f t="shared" si="6"/>
        <v>115</v>
      </c>
      <c r="B136" s="971" t="s">
        <v>511</v>
      </c>
      <c r="C136" s="1011">
        <v>0</v>
      </c>
      <c r="D136" s="1011">
        <v>3714</v>
      </c>
      <c r="E136" s="1011">
        <v>3714</v>
      </c>
      <c r="F136" s="1012">
        <f t="shared" si="7"/>
        <v>100</v>
      </c>
      <c r="G136" s="1027" t="s">
        <v>3981</v>
      </c>
      <c r="H136" s="967" t="s">
        <v>436</v>
      </c>
    </row>
    <row r="137" spans="1:8" s="926" customFormat="1" ht="24" customHeight="1">
      <c r="A137" s="1010">
        <f t="shared" si="6"/>
        <v>116</v>
      </c>
      <c r="B137" s="971" t="s">
        <v>512</v>
      </c>
      <c r="C137" s="1011">
        <v>0</v>
      </c>
      <c r="D137" s="1011">
        <v>1937.77</v>
      </c>
      <c r="E137" s="1011">
        <v>1937.7694099999999</v>
      </c>
      <c r="F137" s="1012">
        <f t="shared" si="7"/>
        <v>99.999969552630077</v>
      </c>
      <c r="G137" s="1027" t="s">
        <v>3981</v>
      </c>
      <c r="H137" s="967" t="s">
        <v>436</v>
      </c>
    </row>
    <row r="138" spans="1:8" s="926" customFormat="1" ht="34.5" customHeight="1">
      <c r="A138" s="1010">
        <f t="shared" si="6"/>
        <v>117</v>
      </c>
      <c r="B138" s="971" t="s">
        <v>513</v>
      </c>
      <c r="C138" s="1011">
        <v>0</v>
      </c>
      <c r="D138" s="1011">
        <v>996.39300000000003</v>
      </c>
      <c r="E138" s="1011">
        <v>996.39300000000003</v>
      </c>
      <c r="F138" s="1012">
        <f t="shared" si="7"/>
        <v>100</v>
      </c>
      <c r="G138" s="1027" t="s">
        <v>3981</v>
      </c>
      <c r="H138" s="967" t="s">
        <v>436</v>
      </c>
    </row>
    <row r="139" spans="1:8" s="926" customFormat="1" ht="34.5" customHeight="1">
      <c r="A139" s="1010">
        <f t="shared" si="6"/>
        <v>118</v>
      </c>
      <c r="B139" s="971" t="s">
        <v>514</v>
      </c>
      <c r="C139" s="1011">
        <v>0</v>
      </c>
      <c r="D139" s="1011">
        <v>3133</v>
      </c>
      <c r="E139" s="1011">
        <v>3133</v>
      </c>
      <c r="F139" s="1012">
        <f t="shared" si="7"/>
        <v>100</v>
      </c>
      <c r="G139" s="1027" t="s">
        <v>3981</v>
      </c>
      <c r="H139" s="967" t="s">
        <v>436</v>
      </c>
    </row>
    <row r="140" spans="1:8" s="926" customFormat="1" ht="34.5" customHeight="1">
      <c r="A140" s="1010">
        <f t="shared" si="6"/>
        <v>119</v>
      </c>
      <c r="B140" s="971" t="s">
        <v>515</v>
      </c>
      <c r="C140" s="1011">
        <v>0</v>
      </c>
      <c r="D140" s="1011">
        <v>799.5</v>
      </c>
      <c r="E140" s="1011">
        <v>799.5</v>
      </c>
      <c r="F140" s="1012">
        <f t="shared" si="7"/>
        <v>100</v>
      </c>
      <c r="G140" s="1027" t="s">
        <v>3981</v>
      </c>
      <c r="H140" s="967" t="s">
        <v>436</v>
      </c>
    </row>
    <row r="141" spans="1:8" s="926" customFormat="1" ht="24" customHeight="1">
      <c r="A141" s="1010">
        <f t="shared" si="6"/>
        <v>120</v>
      </c>
      <c r="B141" s="971" t="s">
        <v>516</v>
      </c>
      <c r="C141" s="1011">
        <v>0</v>
      </c>
      <c r="D141" s="1011">
        <v>2100</v>
      </c>
      <c r="E141" s="1011">
        <v>2100</v>
      </c>
      <c r="F141" s="1012">
        <f t="shared" si="7"/>
        <v>100</v>
      </c>
      <c r="G141" s="1027" t="s">
        <v>3981</v>
      </c>
      <c r="H141" s="967" t="s">
        <v>436</v>
      </c>
    </row>
    <row r="142" spans="1:8" s="926" customFormat="1" ht="34.5" customHeight="1">
      <c r="A142" s="1010">
        <f t="shared" si="6"/>
        <v>121</v>
      </c>
      <c r="B142" s="971" t="s">
        <v>517</v>
      </c>
      <c r="C142" s="1011">
        <v>0</v>
      </c>
      <c r="D142" s="1011">
        <v>3373</v>
      </c>
      <c r="E142" s="1011">
        <v>3372.7649799999999</v>
      </c>
      <c r="F142" s="1012">
        <f t="shared" si="7"/>
        <v>99.993032315446186</v>
      </c>
      <c r="G142" s="1027" t="s">
        <v>3981</v>
      </c>
      <c r="H142" s="967" t="s">
        <v>432</v>
      </c>
    </row>
    <row r="143" spans="1:8" s="926" customFormat="1" ht="24" customHeight="1">
      <c r="A143" s="1010">
        <f t="shared" si="6"/>
        <v>122</v>
      </c>
      <c r="B143" s="971" t="s">
        <v>518</v>
      </c>
      <c r="C143" s="1011">
        <v>0</v>
      </c>
      <c r="D143" s="1011">
        <v>220</v>
      </c>
      <c r="E143" s="1011">
        <v>220</v>
      </c>
      <c r="F143" s="1012">
        <f t="shared" si="7"/>
        <v>100</v>
      </c>
      <c r="G143" s="1027" t="s">
        <v>3981</v>
      </c>
      <c r="H143" s="967" t="s">
        <v>436</v>
      </c>
    </row>
    <row r="144" spans="1:8" s="926" customFormat="1" ht="24" customHeight="1">
      <c r="A144" s="1010">
        <f t="shared" si="6"/>
        <v>123</v>
      </c>
      <c r="B144" s="971" t="s">
        <v>519</v>
      </c>
      <c r="C144" s="1011">
        <v>0</v>
      </c>
      <c r="D144" s="1011">
        <v>100</v>
      </c>
      <c r="E144" s="1011">
        <v>100</v>
      </c>
      <c r="F144" s="1012">
        <f t="shared" si="7"/>
        <v>100</v>
      </c>
      <c r="G144" s="1027" t="s">
        <v>3981</v>
      </c>
      <c r="H144" s="967" t="s">
        <v>436</v>
      </c>
    </row>
    <row r="145" spans="1:8" s="926" customFormat="1" ht="24" customHeight="1">
      <c r="A145" s="1010">
        <f t="shared" si="6"/>
        <v>124</v>
      </c>
      <c r="B145" s="971" t="s">
        <v>520</v>
      </c>
      <c r="C145" s="1011">
        <v>0</v>
      </c>
      <c r="D145" s="1011">
        <v>1500</v>
      </c>
      <c r="E145" s="1011">
        <v>1500</v>
      </c>
      <c r="F145" s="1012">
        <f t="shared" si="7"/>
        <v>100</v>
      </c>
      <c r="G145" s="1027" t="s">
        <v>3981</v>
      </c>
      <c r="H145" s="967" t="s">
        <v>436</v>
      </c>
    </row>
    <row r="146" spans="1:8" s="926" customFormat="1" ht="34.5" customHeight="1">
      <c r="A146" s="1010">
        <f t="shared" si="6"/>
        <v>125</v>
      </c>
      <c r="B146" s="971" t="s">
        <v>521</v>
      </c>
      <c r="C146" s="1011">
        <v>0</v>
      </c>
      <c r="D146" s="1011">
        <v>1100</v>
      </c>
      <c r="E146" s="1011">
        <v>1100</v>
      </c>
      <c r="F146" s="1012">
        <f t="shared" si="7"/>
        <v>100</v>
      </c>
      <c r="G146" s="1027" t="s">
        <v>3981</v>
      </c>
      <c r="H146" s="967" t="s">
        <v>436</v>
      </c>
    </row>
    <row r="147" spans="1:8" s="926" customFormat="1" ht="34.5" customHeight="1">
      <c r="A147" s="1010">
        <f t="shared" si="6"/>
        <v>126</v>
      </c>
      <c r="B147" s="971" t="s">
        <v>522</v>
      </c>
      <c r="C147" s="1011">
        <v>0</v>
      </c>
      <c r="D147" s="1011">
        <v>200</v>
      </c>
      <c r="E147" s="1011">
        <v>157.18995000000001</v>
      </c>
      <c r="F147" s="1012">
        <f t="shared" si="7"/>
        <v>78.594975000000005</v>
      </c>
      <c r="G147" s="1027" t="s">
        <v>3981</v>
      </c>
      <c r="H147" s="967" t="s">
        <v>4335</v>
      </c>
    </row>
    <row r="148" spans="1:8" s="926" customFormat="1" ht="31.5">
      <c r="A148" s="1010">
        <f t="shared" si="6"/>
        <v>127</v>
      </c>
      <c r="B148" s="971" t="s">
        <v>523</v>
      </c>
      <c r="C148" s="1011">
        <v>0</v>
      </c>
      <c r="D148" s="1011">
        <v>1039</v>
      </c>
      <c r="E148" s="1011">
        <v>1039</v>
      </c>
      <c r="F148" s="1012">
        <f t="shared" si="7"/>
        <v>100</v>
      </c>
      <c r="G148" s="1027" t="s">
        <v>3981</v>
      </c>
      <c r="H148" s="967" t="s">
        <v>436</v>
      </c>
    </row>
    <row r="149" spans="1:8" s="926" customFormat="1" ht="34.5" customHeight="1">
      <c r="A149" s="1010">
        <f t="shared" si="6"/>
        <v>128</v>
      </c>
      <c r="B149" s="971" t="s">
        <v>524</v>
      </c>
      <c r="C149" s="1011">
        <v>0</v>
      </c>
      <c r="D149" s="1011">
        <v>250</v>
      </c>
      <c r="E149" s="1011">
        <v>250</v>
      </c>
      <c r="F149" s="1012">
        <f t="shared" si="7"/>
        <v>100</v>
      </c>
      <c r="G149" s="1027" t="s">
        <v>3981</v>
      </c>
      <c r="H149" s="967" t="s">
        <v>436</v>
      </c>
    </row>
    <row r="150" spans="1:8" s="926" customFormat="1" ht="34.5" customHeight="1">
      <c r="A150" s="1010">
        <f t="shared" si="6"/>
        <v>129</v>
      </c>
      <c r="B150" s="971" t="s">
        <v>525</v>
      </c>
      <c r="C150" s="1011">
        <v>0</v>
      </c>
      <c r="D150" s="1011">
        <v>890</v>
      </c>
      <c r="E150" s="1011">
        <v>890</v>
      </c>
      <c r="F150" s="1012">
        <f t="shared" si="7"/>
        <v>100</v>
      </c>
      <c r="G150" s="1027" t="s">
        <v>3981</v>
      </c>
      <c r="H150" s="967" t="s">
        <v>436</v>
      </c>
    </row>
    <row r="151" spans="1:8" s="926" customFormat="1" ht="24" customHeight="1">
      <c r="A151" s="1010">
        <f t="shared" si="6"/>
        <v>130</v>
      </c>
      <c r="B151" s="971" t="s">
        <v>526</v>
      </c>
      <c r="C151" s="1011">
        <v>0</v>
      </c>
      <c r="D151" s="1011">
        <v>1650</v>
      </c>
      <c r="E151" s="1011">
        <v>1193.3311100000001</v>
      </c>
      <c r="F151" s="1012">
        <f t="shared" si="7"/>
        <v>72.323097575757572</v>
      </c>
      <c r="G151" s="1027" t="s">
        <v>3981</v>
      </c>
      <c r="H151" s="967" t="s">
        <v>4335</v>
      </c>
    </row>
    <row r="152" spans="1:8" s="926" customFormat="1" ht="24" customHeight="1">
      <c r="A152" s="1010">
        <f t="shared" si="6"/>
        <v>131</v>
      </c>
      <c r="B152" s="971" t="s">
        <v>527</v>
      </c>
      <c r="C152" s="1011">
        <v>0</v>
      </c>
      <c r="D152" s="1011">
        <v>814.51099999999997</v>
      </c>
      <c r="E152" s="1011">
        <v>814.51099999999997</v>
      </c>
      <c r="F152" s="1012">
        <f t="shared" si="7"/>
        <v>100</v>
      </c>
      <c r="G152" s="1027" t="s">
        <v>3981</v>
      </c>
      <c r="H152" s="967" t="s">
        <v>436</v>
      </c>
    </row>
    <row r="153" spans="1:8" s="926" customFormat="1" ht="31.5">
      <c r="A153" s="1010">
        <f t="shared" si="6"/>
        <v>132</v>
      </c>
      <c r="B153" s="971" t="s">
        <v>528</v>
      </c>
      <c r="C153" s="1011">
        <v>0</v>
      </c>
      <c r="D153" s="1011">
        <v>350</v>
      </c>
      <c r="E153" s="1011">
        <v>350</v>
      </c>
      <c r="F153" s="1012">
        <f t="shared" si="7"/>
        <v>100</v>
      </c>
      <c r="G153" s="1027" t="s">
        <v>3981</v>
      </c>
      <c r="H153" s="967" t="s">
        <v>436</v>
      </c>
    </row>
    <row r="154" spans="1:8" s="926" customFormat="1" ht="24" customHeight="1">
      <c r="A154" s="1010">
        <f t="shared" si="6"/>
        <v>133</v>
      </c>
      <c r="B154" s="971" t="s">
        <v>529</v>
      </c>
      <c r="C154" s="1011">
        <v>0</v>
      </c>
      <c r="D154" s="1011">
        <v>119.98699999999999</v>
      </c>
      <c r="E154" s="1011">
        <v>119.98699999999999</v>
      </c>
      <c r="F154" s="1012">
        <f t="shared" si="7"/>
        <v>100</v>
      </c>
      <c r="G154" s="1027" t="s">
        <v>3981</v>
      </c>
      <c r="H154" s="967" t="s">
        <v>436</v>
      </c>
    </row>
    <row r="155" spans="1:8" s="926" customFormat="1" ht="24" customHeight="1">
      <c r="A155" s="1010">
        <f t="shared" si="6"/>
        <v>134</v>
      </c>
      <c r="B155" s="971" t="s">
        <v>530</v>
      </c>
      <c r="C155" s="1011">
        <v>0</v>
      </c>
      <c r="D155" s="1011">
        <v>300</v>
      </c>
      <c r="E155" s="1011">
        <v>300</v>
      </c>
      <c r="F155" s="1012">
        <f t="shared" si="7"/>
        <v>100</v>
      </c>
      <c r="G155" s="1027" t="s">
        <v>3981</v>
      </c>
      <c r="H155" s="967" t="s">
        <v>436</v>
      </c>
    </row>
    <row r="156" spans="1:8" s="926" customFormat="1" ht="24" customHeight="1">
      <c r="A156" s="1010">
        <f t="shared" si="6"/>
        <v>135</v>
      </c>
      <c r="B156" s="971" t="s">
        <v>531</v>
      </c>
      <c r="C156" s="1011">
        <v>0</v>
      </c>
      <c r="D156" s="1011">
        <v>350</v>
      </c>
      <c r="E156" s="1011">
        <v>350</v>
      </c>
      <c r="F156" s="1012">
        <f t="shared" si="7"/>
        <v>100</v>
      </c>
      <c r="G156" s="1027" t="s">
        <v>3981</v>
      </c>
      <c r="H156" s="967" t="s">
        <v>436</v>
      </c>
    </row>
    <row r="157" spans="1:8" s="926" customFormat="1" ht="34.5" customHeight="1">
      <c r="A157" s="1010">
        <f t="shared" si="6"/>
        <v>136</v>
      </c>
      <c r="B157" s="971" t="s">
        <v>532</v>
      </c>
      <c r="C157" s="1011">
        <v>0</v>
      </c>
      <c r="D157" s="1011">
        <v>260</v>
      </c>
      <c r="E157" s="1011">
        <v>260</v>
      </c>
      <c r="F157" s="1012">
        <f t="shared" si="7"/>
        <v>100</v>
      </c>
      <c r="G157" s="1027" t="s">
        <v>3981</v>
      </c>
      <c r="H157" s="967" t="s">
        <v>436</v>
      </c>
    </row>
    <row r="158" spans="1:8" s="926" customFormat="1" ht="24" customHeight="1">
      <c r="A158" s="1010">
        <f t="shared" si="6"/>
        <v>137</v>
      </c>
      <c r="B158" s="971" t="s">
        <v>533</v>
      </c>
      <c r="C158" s="1011">
        <v>0</v>
      </c>
      <c r="D158" s="1011">
        <v>200</v>
      </c>
      <c r="E158" s="1011">
        <v>200</v>
      </c>
      <c r="F158" s="1012">
        <f t="shared" si="7"/>
        <v>100</v>
      </c>
      <c r="G158" s="1027" t="s">
        <v>3981</v>
      </c>
      <c r="H158" s="967" t="s">
        <v>436</v>
      </c>
    </row>
    <row r="159" spans="1:8" s="926" customFormat="1" ht="24" customHeight="1">
      <c r="A159" s="1010">
        <f t="shared" si="6"/>
        <v>138</v>
      </c>
      <c r="B159" s="971" t="s">
        <v>534</v>
      </c>
      <c r="C159" s="1011">
        <v>0</v>
      </c>
      <c r="D159" s="1011">
        <v>400</v>
      </c>
      <c r="E159" s="1011">
        <v>400</v>
      </c>
      <c r="F159" s="1012">
        <f t="shared" si="7"/>
        <v>100</v>
      </c>
      <c r="G159" s="1027" t="s">
        <v>3981</v>
      </c>
      <c r="H159" s="967" t="s">
        <v>436</v>
      </c>
    </row>
    <row r="160" spans="1:8" s="926" customFormat="1" ht="24" customHeight="1">
      <c r="A160" s="1010">
        <f t="shared" si="6"/>
        <v>139</v>
      </c>
      <c r="B160" s="971" t="s">
        <v>535</v>
      </c>
      <c r="C160" s="1011">
        <v>0</v>
      </c>
      <c r="D160" s="1011">
        <v>100</v>
      </c>
      <c r="E160" s="1011">
        <v>100</v>
      </c>
      <c r="F160" s="1012">
        <f t="shared" si="7"/>
        <v>100</v>
      </c>
      <c r="G160" s="1027" t="s">
        <v>3981</v>
      </c>
      <c r="H160" s="967" t="s">
        <v>436</v>
      </c>
    </row>
    <row r="161" spans="1:9" s="926" customFormat="1" ht="31.5">
      <c r="A161" s="1010">
        <f t="shared" si="6"/>
        <v>140</v>
      </c>
      <c r="B161" s="971" t="s">
        <v>536</v>
      </c>
      <c r="C161" s="1011">
        <v>0</v>
      </c>
      <c r="D161" s="1011">
        <v>600</v>
      </c>
      <c r="E161" s="1011">
        <v>528.82299999999998</v>
      </c>
      <c r="F161" s="1012">
        <f t="shared" si="7"/>
        <v>88.137166666666673</v>
      </c>
      <c r="G161" s="1027" t="s">
        <v>3981</v>
      </c>
      <c r="H161" s="967" t="s">
        <v>4335</v>
      </c>
    </row>
    <row r="162" spans="1:9" s="926" customFormat="1" ht="34.5" customHeight="1">
      <c r="A162" s="1010">
        <f t="shared" ref="A162:A173" si="8">A161+1</f>
        <v>141</v>
      </c>
      <c r="B162" s="971" t="s">
        <v>537</v>
      </c>
      <c r="C162" s="1011">
        <v>0</v>
      </c>
      <c r="D162" s="1011">
        <v>1000</v>
      </c>
      <c r="E162" s="1011">
        <v>990.81500000000005</v>
      </c>
      <c r="F162" s="1012">
        <f t="shared" si="7"/>
        <v>99.081500000000005</v>
      </c>
      <c r="G162" s="1027" t="s">
        <v>3981</v>
      </c>
      <c r="H162" s="967" t="s">
        <v>4335</v>
      </c>
    </row>
    <row r="163" spans="1:9" s="926" customFormat="1" ht="34.5" customHeight="1">
      <c r="A163" s="1010">
        <f t="shared" si="8"/>
        <v>142</v>
      </c>
      <c r="B163" s="971" t="s">
        <v>538</v>
      </c>
      <c r="C163" s="1011">
        <v>0</v>
      </c>
      <c r="D163" s="1011">
        <v>2000</v>
      </c>
      <c r="E163" s="1011">
        <v>1749.0018799999998</v>
      </c>
      <c r="F163" s="1012">
        <f t="shared" si="7"/>
        <v>87.450093999999993</v>
      </c>
      <c r="G163" s="1027" t="s">
        <v>3981</v>
      </c>
      <c r="H163" s="967" t="s">
        <v>4335</v>
      </c>
    </row>
    <row r="164" spans="1:9" s="926" customFormat="1" ht="34.5" customHeight="1">
      <c r="A164" s="1010">
        <f t="shared" si="8"/>
        <v>143</v>
      </c>
      <c r="B164" s="971" t="s">
        <v>539</v>
      </c>
      <c r="C164" s="1011">
        <v>0</v>
      </c>
      <c r="D164" s="1011">
        <v>500</v>
      </c>
      <c r="E164" s="1011">
        <v>367.017</v>
      </c>
      <c r="F164" s="1012">
        <f t="shared" ref="F164:F174" si="9">E164/D164*100</f>
        <v>73.403399999999991</v>
      </c>
      <c r="G164" s="1027" t="s">
        <v>3981</v>
      </c>
      <c r="H164" s="967" t="s">
        <v>4335</v>
      </c>
    </row>
    <row r="165" spans="1:9" s="926" customFormat="1" ht="45" customHeight="1">
      <c r="A165" s="1010">
        <f t="shared" si="8"/>
        <v>144</v>
      </c>
      <c r="B165" s="971" t="s">
        <v>540</v>
      </c>
      <c r="C165" s="1011">
        <v>0</v>
      </c>
      <c r="D165" s="1011">
        <v>250</v>
      </c>
      <c r="E165" s="1011">
        <v>250</v>
      </c>
      <c r="F165" s="1012">
        <f t="shared" si="9"/>
        <v>100</v>
      </c>
      <c r="G165" s="1027" t="s">
        <v>3981</v>
      </c>
      <c r="H165" s="967" t="s">
        <v>436</v>
      </c>
    </row>
    <row r="166" spans="1:9" s="926" customFormat="1" ht="34.5" customHeight="1">
      <c r="A166" s="1010">
        <f t="shared" si="8"/>
        <v>145</v>
      </c>
      <c r="B166" s="971" t="s">
        <v>541</v>
      </c>
      <c r="C166" s="1011">
        <v>0</v>
      </c>
      <c r="D166" s="1011">
        <v>700</v>
      </c>
      <c r="E166" s="1011">
        <v>700</v>
      </c>
      <c r="F166" s="1012">
        <f t="shared" si="9"/>
        <v>100</v>
      </c>
      <c r="G166" s="1027" t="s">
        <v>3981</v>
      </c>
      <c r="H166" s="967" t="s">
        <v>436</v>
      </c>
    </row>
    <row r="167" spans="1:9" s="926" customFormat="1" ht="34.5" customHeight="1">
      <c r="A167" s="1010">
        <f t="shared" si="8"/>
        <v>146</v>
      </c>
      <c r="B167" s="971" t="s">
        <v>4336</v>
      </c>
      <c r="C167" s="1011">
        <v>0</v>
      </c>
      <c r="D167" s="1011">
        <v>300</v>
      </c>
      <c r="E167" s="1011">
        <v>300</v>
      </c>
      <c r="F167" s="1012">
        <f t="shared" si="9"/>
        <v>100</v>
      </c>
      <c r="G167" s="1027" t="s">
        <v>3981</v>
      </c>
      <c r="H167" s="967" t="s">
        <v>436</v>
      </c>
    </row>
    <row r="168" spans="1:9" s="926" customFormat="1" ht="24" customHeight="1">
      <c r="A168" s="1010">
        <f t="shared" si="8"/>
        <v>147</v>
      </c>
      <c r="B168" s="971" t="s">
        <v>543</v>
      </c>
      <c r="C168" s="1011">
        <v>0</v>
      </c>
      <c r="D168" s="1011">
        <v>200</v>
      </c>
      <c r="E168" s="1011">
        <v>200</v>
      </c>
      <c r="F168" s="1012">
        <f t="shared" si="9"/>
        <v>100</v>
      </c>
      <c r="G168" s="1027" t="s">
        <v>3981</v>
      </c>
      <c r="H168" s="967" t="s">
        <v>436</v>
      </c>
    </row>
    <row r="169" spans="1:9" s="926" customFormat="1" ht="31.5">
      <c r="A169" s="1010">
        <f t="shared" si="8"/>
        <v>148</v>
      </c>
      <c r="B169" s="971" t="s">
        <v>544</v>
      </c>
      <c r="C169" s="1011">
        <v>0</v>
      </c>
      <c r="D169" s="1011">
        <v>254</v>
      </c>
      <c r="E169" s="1011">
        <v>254</v>
      </c>
      <c r="F169" s="1012">
        <f t="shared" si="9"/>
        <v>100</v>
      </c>
      <c r="G169" s="1027" t="s">
        <v>3981</v>
      </c>
      <c r="H169" s="967" t="s">
        <v>436</v>
      </c>
    </row>
    <row r="170" spans="1:9" s="926" customFormat="1" ht="24" customHeight="1">
      <c r="A170" s="1010">
        <f t="shared" si="8"/>
        <v>149</v>
      </c>
      <c r="B170" s="971" t="s">
        <v>545</v>
      </c>
      <c r="C170" s="1011">
        <v>0</v>
      </c>
      <c r="D170" s="1011">
        <v>120</v>
      </c>
      <c r="E170" s="1011">
        <v>120</v>
      </c>
      <c r="F170" s="1012">
        <f t="shared" si="9"/>
        <v>100</v>
      </c>
      <c r="G170" s="1027" t="s">
        <v>3981</v>
      </c>
      <c r="H170" s="967" t="s">
        <v>436</v>
      </c>
    </row>
    <row r="171" spans="1:9" s="926" customFormat="1" ht="34.5" customHeight="1">
      <c r="A171" s="1010">
        <f t="shared" si="8"/>
        <v>150</v>
      </c>
      <c r="B171" s="971" t="s">
        <v>546</v>
      </c>
      <c r="C171" s="1011">
        <v>0</v>
      </c>
      <c r="D171" s="1011">
        <v>986</v>
      </c>
      <c r="E171" s="1011">
        <v>986</v>
      </c>
      <c r="F171" s="1012">
        <f t="shared" si="9"/>
        <v>100</v>
      </c>
      <c r="G171" s="1027" t="s">
        <v>3981</v>
      </c>
      <c r="H171" s="967" t="s">
        <v>436</v>
      </c>
    </row>
    <row r="172" spans="1:9" s="926" customFormat="1" ht="24" customHeight="1">
      <c r="A172" s="1010">
        <f t="shared" si="8"/>
        <v>151</v>
      </c>
      <c r="B172" s="982" t="s">
        <v>547</v>
      </c>
      <c r="C172" s="1011">
        <v>0</v>
      </c>
      <c r="D172" s="1011">
        <v>2250</v>
      </c>
      <c r="E172" s="1011">
        <v>2250</v>
      </c>
      <c r="F172" s="1012">
        <f t="shared" si="9"/>
        <v>100</v>
      </c>
      <c r="G172" s="1027" t="s">
        <v>3981</v>
      </c>
      <c r="H172" s="967" t="s">
        <v>436</v>
      </c>
    </row>
    <row r="173" spans="1:9" s="926" customFormat="1" ht="24" customHeight="1">
      <c r="A173" s="1010">
        <f t="shared" si="8"/>
        <v>152</v>
      </c>
      <c r="B173" s="982" t="s">
        <v>548</v>
      </c>
      <c r="C173" s="1011">
        <v>0</v>
      </c>
      <c r="D173" s="1011">
        <v>130</v>
      </c>
      <c r="E173" s="1011">
        <v>130</v>
      </c>
      <c r="F173" s="1012">
        <f t="shared" si="9"/>
        <v>100</v>
      </c>
      <c r="G173" s="1027" t="s">
        <v>3981</v>
      </c>
      <c r="H173" s="967" t="s">
        <v>436</v>
      </c>
    </row>
    <row r="174" spans="1:9" s="926" customFormat="1" ht="13.5" customHeight="1" thickBot="1">
      <c r="A174" s="1351" t="s">
        <v>415</v>
      </c>
      <c r="B174" s="1352"/>
      <c r="C174" s="1019">
        <f>SUM(C97:C173)</f>
        <v>55550</v>
      </c>
      <c r="D174" s="1031">
        <f>SUM(D97:D173)</f>
        <v>112646.70699999999</v>
      </c>
      <c r="E174" s="1031">
        <f>SUM(E97:E173)</f>
        <v>101394.28051</v>
      </c>
      <c r="F174" s="1032">
        <f t="shared" si="9"/>
        <v>90.010869567629697</v>
      </c>
      <c r="G174" s="1021"/>
      <c r="H174" s="1022"/>
    </row>
    <row r="175" spans="1:9" ht="13.5" thickBot="1">
      <c r="A175" s="1081" t="s">
        <v>3976</v>
      </c>
      <c r="B175" s="955"/>
      <c r="C175" s="956"/>
      <c r="D175" s="956"/>
      <c r="E175" s="957"/>
      <c r="F175" s="958"/>
      <c r="G175" s="959"/>
      <c r="H175" s="992"/>
      <c r="I175" s="26"/>
    </row>
    <row r="176" spans="1:9" ht="99.75" customHeight="1">
      <c r="A176" s="993">
        <f>A173+1</f>
        <v>153</v>
      </c>
      <c r="B176" s="1043" t="s">
        <v>823</v>
      </c>
      <c r="C176" s="1011">
        <v>6931</v>
      </c>
      <c r="D176" s="1011">
        <v>8555.2199999999993</v>
      </c>
      <c r="E176" s="1011">
        <v>6041.4673099999991</v>
      </c>
      <c r="F176" s="1012">
        <v>70.617322640446417</v>
      </c>
      <c r="G176" s="966" t="s">
        <v>3988</v>
      </c>
      <c r="H176" s="1068" t="s">
        <v>4337</v>
      </c>
      <c r="I176" s="1084"/>
    </row>
    <row r="177" spans="1:9" ht="88.5" customHeight="1">
      <c r="A177" s="1010">
        <f t="shared" ref="A177:A240" si="10">A176+1</f>
        <v>154</v>
      </c>
      <c r="B177" s="1043" t="s">
        <v>845</v>
      </c>
      <c r="C177" s="1011">
        <v>36235</v>
      </c>
      <c r="D177" s="1011">
        <v>5184.63</v>
      </c>
      <c r="E177" s="1011">
        <v>4087.1564199999998</v>
      </c>
      <c r="F177" s="1012">
        <v>78.832171630376706</v>
      </c>
      <c r="G177" s="966" t="s">
        <v>3988</v>
      </c>
      <c r="H177" s="1068" t="s">
        <v>4338</v>
      </c>
      <c r="I177" s="1084"/>
    </row>
    <row r="178" spans="1:9" ht="89.25" customHeight="1">
      <c r="A178" s="1010">
        <f t="shared" si="10"/>
        <v>155</v>
      </c>
      <c r="B178" s="1045" t="s">
        <v>846</v>
      </c>
      <c r="C178" s="1011">
        <v>17662</v>
      </c>
      <c r="D178" s="1011">
        <v>6129.4</v>
      </c>
      <c r="E178" s="1011">
        <v>2805.7591399999997</v>
      </c>
      <c r="F178" s="1012">
        <v>45.775428916370274</v>
      </c>
      <c r="G178" s="966" t="s">
        <v>3988</v>
      </c>
      <c r="H178" s="1068" t="s">
        <v>4338</v>
      </c>
      <c r="I178" s="1084"/>
    </row>
    <row r="179" spans="1:9" ht="99" customHeight="1">
      <c r="A179" s="1010">
        <f t="shared" si="10"/>
        <v>156</v>
      </c>
      <c r="B179" s="1043" t="s">
        <v>847</v>
      </c>
      <c r="C179" s="1011">
        <v>41049</v>
      </c>
      <c r="D179" s="1011">
        <v>30000.39</v>
      </c>
      <c r="E179" s="1011">
        <v>4622.2268000000004</v>
      </c>
      <c r="F179" s="1012">
        <v>15.407222372775822</v>
      </c>
      <c r="G179" s="966" t="s">
        <v>3988</v>
      </c>
      <c r="H179" s="1068" t="s">
        <v>4339</v>
      </c>
      <c r="I179" s="1084"/>
    </row>
    <row r="180" spans="1:9" ht="24" customHeight="1">
      <c r="A180" s="1010">
        <f t="shared" si="10"/>
        <v>157</v>
      </c>
      <c r="B180" s="1045" t="s">
        <v>848</v>
      </c>
      <c r="C180" s="1011">
        <v>4177</v>
      </c>
      <c r="D180" s="1011">
        <v>4188.7900000000009</v>
      </c>
      <c r="E180" s="1011">
        <v>4131.9909000000007</v>
      </c>
      <c r="F180" s="1012">
        <v>98.644021304481726</v>
      </c>
      <c r="G180" s="994" t="s">
        <v>3981</v>
      </c>
      <c r="H180" s="1068" t="s">
        <v>269</v>
      </c>
      <c r="I180" s="1084"/>
    </row>
    <row r="181" spans="1:9" ht="24" customHeight="1">
      <c r="A181" s="1010">
        <f t="shared" si="10"/>
        <v>158</v>
      </c>
      <c r="B181" s="1045" t="s">
        <v>849</v>
      </c>
      <c r="C181" s="1011">
        <v>0</v>
      </c>
      <c r="D181" s="1011">
        <v>1867.12</v>
      </c>
      <c r="E181" s="1011">
        <v>1752.96533</v>
      </c>
      <c r="F181" s="1012">
        <v>93.886056064955653</v>
      </c>
      <c r="G181" s="994" t="s">
        <v>3981</v>
      </c>
      <c r="H181" s="1068" t="s">
        <v>269</v>
      </c>
      <c r="I181" s="1084"/>
    </row>
    <row r="182" spans="1:9" ht="81.75" customHeight="1">
      <c r="A182" s="1010">
        <f t="shared" si="10"/>
        <v>159</v>
      </c>
      <c r="B182" s="1045" t="s">
        <v>4340</v>
      </c>
      <c r="C182" s="1011">
        <v>0</v>
      </c>
      <c r="D182" s="1011">
        <v>500</v>
      </c>
      <c r="E182" s="1011">
        <v>173.346</v>
      </c>
      <c r="F182" s="1012">
        <v>34.669200000000004</v>
      </c>
      <c r="G182" s="966" t="s">
        <v>3988</v>
      </c>
      <c r="H182" s="1068" t="s">
        <v>4341</v>
      </c>
      <c r="I182" s="1084"/>
    </row>
    <row r="183" spans="1:9" ht="88.5" customHeight="1">
      <c r="A183" s="1010">
        <f t="shared" si="10"/>
        <v>160</v>
      </c>
      <c r="B183" s="1045" t="s">
        <v>841</v>
      </c>
      <c r="C183" s="1011">
        <v>0</v>
      </c>
      <c r="D183" s="1011">
        <v>499.99999999999994</v>
      </c>
      <c r="E183" s="1011">
        <v>190.54499999999999</v>
      </c>
      <c r="F183" s="1012">
        <v>38.109000000000002</v>
      </c>
      <c r="G183" s="966" t="s">
        <v>3988</v>
      </c>
      <c r="H183" s="1068" t="s">
        <v>4342</v>
      </c>
      <c r="I183" s="1084"/>
    </row>
    <row r="184" spans="1:9" ht="87.75" customHeight="1">
      <c r="A184" s="1010">
        <f t="shared" si="10"/>
        <v>161</v>
      </c>
      <c r="B184" s="1045" t="s">
        <v>860</v>
      </c>
      <c r="C184" s="1011">
        <v>0</v>
      </c>
      <c r="D184" s="1011">
        <v>500</v>
      </c>
      <c r="E184" s="1011">
        <v>222.70600000000002</v>
      </c>
      <c r="F184" s="1012">
        <v>44.541200000000003</v>
      </c>
      <c r="G184" s="966" t="s">
        <v>3988</v>
      </c>
      <c r="H184" s="1068" t="s">
        <v>4342</v>
      </c>
      <c r="I184" s="1084"/>
    </row>
    <row r="185" spans="1:9" ht="87.75" customHeight="1">
      <c r="A185" s="1010">
        <f t="shared" si="10"/>
        <v>162</v>
      </c>
      <c r="B185" s="1045" t="s">
        <v>859</v>
      </c>
      <c r="C185" s="1011">
        <v>0</v>
      </c>
      <c r="D185" s="1011">
        <v>499.99999999999994</v>
      </c>
      <c r="E185" s="1011">
        <v>206.256</v>
      </c>
      <c r="F185" s="1012">
        <v>41.251200000000004</v>
      </c>
      <c r="G185" s="966" t="s">
        <v>3988</v>
      </c>
      <c r="H185" s="1068" t="s">
        <v>4343</v>
      </c>
      <c r="I185" s="1084"/>
    </row>
    <row r="186" spans="1:9" ht="126">
      <c r="A186" s="1010">
        <f t="shared" si="10"/>
        <v>163</v>
      </c>
      <c r="B186" s="1045" t="s">
        <v>820</v>
      </c>
      <c r="C186" s="1011">
        <v>0</v>
      </c>
      <c r="D186" s="1011">
        <v>999.99999999999989</v>
      </c>
      <c r="E186" s="1011">
        <v>188.95800000000003</v>
      </c>
      <c r="F186" s="1012">
        <v>18.895800000000005</v>
      </c>
      <c r="G186" s="966" t="s">
        <v>3988</v>
      </c>
      <c r="H186" s="1068" t="s">
        <v>4344</v>
      </c>
      <c r="I186" s="1084"/>
    </row>
    <row r="187" spans="1:9" ht="87.75" customHeight="1">
      <c r="A187" s="1010">
        <f t="shared" si="10"/>
        <v>164</v>
      </c>
      <c r="B187" s="1045" t="s">
        <v>837</v>
      </c>
      <c r="C187" s="1011">
        <v>0</v>
      </c>
      <c r="D187" s="1011">
        <v>500</v>
      </c>
      <c r="E187" s="1011">
        <v>157.65700000000001</v>
      </c>
      <c r="F187" s="1012">
        <v>31.531400000000005</v>
      </c>
      <c r="G187" s="966" t="s">
        <v>3988</v>
      </c>
      <c r="H187" s="1068" t="s">
        <v>4343</v>
      </c>
      <c r="I187" s="1084"/>
    </row>
    <row r="188" spans="1:9" ht="12.75" customHeight="1">
      <c r="A188" s="1010">
        <f t="shared" si="10"/>
        <v>165</v>
      </c>
      <c r="B188" s="1045" t="s">
        <v>842</v>
      </c>
      <c r="C188" s="1011">
        <v>18479</v>
      </c>
      <c r="D188" s="1011">
        <v>18853.189999999999</v>
      </c>
      <c r="E188" s="1011">
        <v>17877.658500000001</v>
      </c>
      <c r="F188" s="1012">
        <v>94.825642238793549</v>
      </c>
      <c r="G188" s="994" t="s">
        <v>3981</v>
      </c>
      <c r="H188" s="1068" t="s">
        <v>269</v>
      </c>
      <c r="I188" s="1084"/>
    </row>
    <row r="189" spans="1:9" ht="111" customHeight="1">
      <c r="A189" s="1010">
        <f t="shared" si="10"/>
        <v>166</v>
      </c>
      <c r="B189" s="1043" t="s">
        <v>844</v>
      </c>
      <c r="C189" s="1011">
        <v>13836</v>
      </c>
      <c r="D189" s="1011">
        <v>18482.809999999998</v>
      </c>
      <c r="E189" s="1011">
        <v>8546.3929900000003</v>
      </c>
      <c r="F189" s="1012">
        <v>46.239684279609008</v>
      </c>
      <c r="G189" s="966" t="s">
        <v>3988</v>
      </c>
      <c r="H189" s="1068" t="s">
        <v>4345</v>
      </c>
      <c r="I189" s="1084"/>
    </row>
    <row r="190" spans="1:9" ht="115.5">
      <c r="A190" s="1010">
        <f t="shared" si="10"/>
        <v>167</v>
      </c>
      <c r="B190" s="1043" t="s">
        <v>884</v>
      </c>
      <c r="C190" s="1011">
        <v>20345</v>
      </c>
      <c r="D190" s="1011">
        <v>20585.05</v>
      </c>
      <c r="E190" s="1011">
        <v>13537.232319999999</v>
      </c>
      <c r="F190" s="1012">
        <v>65.762445658378283</v>
      </c>
      <c r="G190" s="966" t="s">
        <v>3988</v>
      </c>
      <c r="H190" s="1068" t="s">
        <v>4346</v>
      </c>
      <c r="I190" s="1084"/>
    </row>
    <row r="191" spans="1:9" ht="12.75" customHeight="1">
      <c r="A191" s="1010">
        <f t="shared" si="10"/>
        <v>168</v>
      </c>
      <c r="B191" s="1045" t="s">
        <v>839</v>
      </c>
      <c r="C191" s="1011">
        <v>7496</v>
      </c>
      <c r="D191" s="1011">
        <v>7916.16</v>
      </c>
      <c r="E191" s="1011">
        <v>7833.6601100000007</v>
      </c>
      <c r="F191" s="1012">
        <v>98.957704420193096</v>
      </c>
      <c r="G191" s="994" t="s">
        <v>3981</v>
      </c>
      <c r="H191" s="1068" t="s">
        <v>269</v>
      </c>
      <c r="I191" s="1084"/>
    </row>
    <row r="192" spans="1:9" ht="88.5" customHeight="1">
      <c r="A192" s="1010">
        <f t="shared" si="10"/>
        <v>169</v>
      </c>
      <c r="B192" s="1043" t="s">
        <v>840</v>
      </c>
      <c r="C192" s="1011">
        <v>9887</v>
      </c>
      <c r="D192" s="1011">
        <v>9573.4400000000023</v>
      </c>
      <c r="E192" s="1011">
        <v>6596.1536000000033</v>
      </c>
      <c r="F192" s="1012">
        <v>68.900558211050594</v>
      </c>
      <c r="G192" s="966" t="s">
        <v>3988</v>
      </c>
      <c r="H192" s="1068" t="s">
        <v>4347</v>
      </c>
      <c r="I192" s="1084"/>
    </row>
    <row r="193" spans="1:9" ht="123" customHeight="1">
      <c r="A193" s="1010">
        <f t="shared" si="10"/>
        <v>170</v>
      </c>
      <c r="B193" s="1043" t="s">
        <v>843</v>
      </c>
      <c r="C193" s="1011">
        <v>9887</v>
      </c>
      <c r="D193" s="1011">
        <v>9628.6699999999983</v>
      </c>
      <c r="E193" s="1011">
        <v>133.76300000000001</v>
      </c>
      <c r="F193" s="1012">
        <v>1.389215748384772</v>
      </c>
      <c r="G193" s="966" t="s">
        <v>3988</v>
      </c>
      <c r="H193" s="1068" t="s">
        <v>4348</v>
      </c>
      <c r="I193" s="1084"/>
    </row>
    <row r="194" spans="1:9" ht="94.5">
      <c r="A194" s="1010">
        <f t="shared" si="10"/>
        <v>171</v>
      </c>
      <c r="B194" s="1045" t="s">
        <v>855</v>
      </c>
      <c r="C194" s="1011">
        <v>3887</v>
      </c>
      <c r="D194" s="1011">
        <v>600</v>
      </c>
      <c r="E194" s="1011">
        <v>194.55200000000002</v>
      </c>
      <c r="F194" s="1012">
        <v>32.425333333333342</v>
      </c>
      <c r="G194" s="966" t="s">
        <v>3988</v>
      </c>
      <c r="H194" s="1068" t="s">
        <v>4349</v>
      </c>
      <c r="I194" s="1084"/>
    </row>
    <row r="195" spans="1:9" ht="89.25" customHeight="1">
      <c r="A195" s="1010">
        <f t="shared" si="10"/>
        <v>172</v>
      </c>
      <c r="B195" s="1043" t="s">
        <v>858</v>
      </c>
      <c r="C195" s="1011">
        <v>9887</v>
      </c>
      <c r="D195" s="1011">
        <v>9973.67</v>
      </c>
      <c r="E195" s="1011">
        <v>270.02846</v>
      </c>
      <c r="F195" s="1012">
        <v>2.7074132190056419</v>
      </c>
      <c r="G195" s="966" t="s">
        <v>3988</v>
      </c>
      <c r="H195" s="1068" t="s">
        <v>4350</v>
      </c>
      <c r="I195" s="1084"/>
    </row>
    <row r="196" spans="1:9" ht="108.75" customHeight="1">
      <c r="A196" s="1010">
        <f t="shared" si="10"/>
        <v>173</v>
      </c>
      <c r="B196" s="1045" t="s">
        <v>4351</v>
      </c>
      <c r="C196" s="1011">
        <v>3087</v>
      </c>
      <c r="D196" s="1011">
        <v>4000.83</v>
      </c>
      <c r="E196" s="1011">
        <v>202.779</v>
      </c>
      <c r="F196" s="1012">
        <v>5.0684233021648009</v>
      </c>
      <c r="G196" s="966" t="s">
        <v>3988</v>
      </c>
      <c r="H196" s="1068" t="s">
        <v>4352</v>
      </c>
      <c r="I196" s="1084"/>
    </row>
    <row r="197" spans="1:9" ht="21">
      <c r="A197" s="1010">
        <f t="shared" si="10"/>
        <v>174</v>
      </c>
      <c r="B197" s="1045" t="s">
        <v>850</v>
      </c>
      <c r="C197" s="1011">
        <v>0</v>
      </c>
      <c r="D197" s="1011">
        <v>7003.38</v>
      </c>
      <c r="E197" s="1011">
        <v>7003.2475700000005</v>
      </c>
      <c r="F197" s="1012">
        <v>99.997966270620381</v>
      </c>
      <c r="G197" s="994" t="s">
        <v>3981</v>
      </c>
      <c r="H197" s="1068" t="s">
        <v>269</v>
      </c>
      <c r="I197" s="1084"/>
    </row>
    <row r="198" spans="1:9" ht="119.25" customHeight="1">
      <c r="A198" s="1010">
        <f t="shared" si="10"/>
        <v>175</v>
      </c>
      <c r="B198" s="1043" t="s">
        <v>854</v>
      </c>
      <c r="C198" s="1011">
        <v>4569</v>
      </c>
      <c r="D198" s="1011">
        <v>7302.8200000000006</v>
      </c>
      <c r="E198" s="1011">
        <v>266.90897000000001</v>
      </c>
      <c r="F198" s="1012">
        <v>3.6548753769091937</v>
      </c>
      <c r="G198" s="966" t="s">
        <v>3988</v>
      </c>
      <c r="H198" s="1068" t="s">
        <v>4353</v>
      </c>
      <c r="I198" s="1084"/>
    </row>
    <row r="199" spans="1:9" ht="24" customHeight="1">
      <c r="A199" s="1010">
        <f t="shared" si="10"/>
        <v>176</v>
      </c>
      <c r="B199" s="1045" t="s">
        <v>822</v>
      </c>
      <c r="C199" s="1011">
        <v>4737</v>
      </c>
      <c r="D199" s="1011">
        <v>7850.11</v>
      </c>
      <c r="E199" s="1011">
        <v>7238.138030000001</v>
      </c>
      <c r="F199" s="1012">
        <v>92.204170509495427</v>
      </c>
      <c r="G199" s="966" t="s">
        <v>3981</v>
      </c>
      <c r="H199" s="1068" t="s">
        <v>269</v>
      </c>
      <c r="I199" s="1084"/>
    </row>
    <row r="200" spans="1:9" ht="108.75" customHeight="1">
      <c r="A200" s="1010">
        <f t="shared" si="10"/>
        <v>177</v>
      </c>
      <c r="B200" s="1043" t="s">
        <v>852</v>
      </c>
      <c r="C200" s="1011">
        <v>20000</v>
      </c>
      <c r="D200" s="1011">
        <v>20615.539999999997</v>
      </c>
      <c r="E200" s="1011">
        <v>4051.0730800000001</v>
      </c>
      <c r="F200" s="1012">
        <v>19.650579514288737</v>
      </c>
      <c r="G200" s="966" t="s">
        <v>3988</v>
      </c>
      <c r="H200" s="1068" t="s">
        <v>4354</v>
      </c>
      <c r="I200" s="1084"/>
    </row>
    <row r="201" spans="1:9" ht="12.75" customHeight="1">
      <c r="A201" s="1010">
        <f t="shared" si="10"/>
        <v>178</v>
      </c>
      <c r="B201" s="1045" t="s">
        <v>4355</v>
      </c>
      <c r="C201" s="1011">
        <v>34</v>
      </c>
      <c r="D201" s="1011">
        <v>2343.5700000000002</v>
      </c>
      <c r="E201" s="1011">
        <v>1911.5876799999994</v>
      </c>
      <c r="F201" s="1012">
        <v>81.567338718280197</v>
      </c>
      <c r="G201" s="966" t="s">
        <v>3981</v>
      </c>
      <c r="H201" s="1068" t="s">
        <v>269</v>
      </c>
      <c r="I201" s="1084"/>
    </row>
    <row r="202" spans="1:9" ht="84">
      <c r="A202" s="1010">
        <f t="shared" si="10"/>
        <v>179</v>
      </c>
      <c r="B202" s="1043" t="s">
        <v>838</v>
      </c>
      <c r="C202" s="1011">
        <v>0</v>
      </c>
      <c r="D202" s="1011">
        <v>1724.13</v>
      </c>
      <c r="E202" s="1011">
        <v>1171.6836099999998</v>
      </c>
      <c r="F202" s="1012">
        <v>67.957961986625122</v>
      </c>
      <c r="G202" s="966" t="s">
        <v>3988</v>
      </c>
      <c r="H202" s="1068" t="s">
        <v>4356</v>
      </c>
      <c r="I202" s="1084"/>
    </row>
    <row r="203" spans="1:9" ht="31.5">
      <c r="A203" s="1010">
        <f t="shared" si="10"/>
        <v>180</v>
      </c>
      <c r="B203" s="1045" t="s">
        <v>836</v>
      </c>
      <c r="C203" s="1011">
        <v>150</v>
      </c>
      <c r="D203" s="1011">
        <v>545.33999999999992</v>
      </c>
      <c r="E203" s="1011">
        <v>375.65836999999999</v>
      </c>
      <c r="F203" s="1012">
        <v>68.885167051747544</v>
      </c>
      <c r="G203" s="966" t="s">
        <v>3981</v>
      </c>
      <c r="H203" s="1068" t="s">
        <v>269</v>
      </c>
      <c r="I203" s="1084"/>
    </row>
    <row r="204" spans="1:9" ht="105">
      <c r="A204" s="1010">
        <f t="shared" si="10"/>
        <v>181</v>
      </c>
      <c r="B204" s="1043" t="s">
        <v>853</v>
      </c>
      <c r="C204" s="1011">
        <v>20000</v>
      </c>
      <c r="D204" s="1011">
        <v>195182.51</v>
      </c>
      <c r="E204" s="1011">
        <v>135464.34596000001</v>
      </c>
      <c r="F204" s="1012">
        <v>69.403933282550113</v>
      </c>
      <c r="G204" s="966" t="s">
        <v>3988</v>
      </c>
      <c r="H204" s="1068" t="s">
        <v>4357</v>
      </c>
      <c r="I204" s="1084"/>
    </row>
    <row r="205" spans="1:9" ht="24" customHeight="1">
      <c r="A205" s="1010">
        <f t="shared" si="10"/>
        <v>182</v>
      </c>
      <c r="B205" s="1045" t="s">
        <v>856</v>
      </c>
      <c r="C205" s="1011">
        <v>1410</v>
      </c>
      <c r="D205" s="1011">
        <v>1306.2</v>
      </c>
      <c r="E205" s="1011">
        <v>963.76718999999969</v>
      </c>
      <c r="F205" s="1012">
        <v>73.784044556729427</v>
      </c>
      <c r="G205" s="966" t="s">
        <v>3981</v>
      </c>
      <c r="H205" s="1068" t="s">
        <v>269</v>
      </c>
      <c r="I205" s="1084"/>
    </row>
    <row r="206" spans="1:9" ht="24" customHeight="1">
      <c r="A206" s="1010">
        <f t="shared" si="10"/>
        <v>183</v>
      </c>
      <c r="B206" s="1045" t="s">
        <v>824</v>
      </c>
      <c r="C206" s="1011">
        <v>0</v>
      </c>
      <c r="D206" s="1011">
        <v>4386.8499999999995</v>
      </c>
      <c r="E206" s="1011">
        <v>4205.9348</v>
      </c>
      <c r="F206" s="1012">
        <v>95.875965670127783</v>
      </c>
      <c r="G206" s="966" t="s">
        <v>3981</v>
      </c>
      <c r="H206" s="1068" t="s">
        <v>269</v>
      </c>
      <c r="I206" s="1084"/>
    </row>
    <row r="207" spans="1:9" ht="79.5" customHeight="1">
      <c r="A207" s="1010">
        <f t="shared" si="10"/>
        <v>184</v>
      </c>
      <c r="B207" s="1045" t="s">
        <v>825</v>
      </c>
      <c r="C207" s="1011">
        <v>199654</v>
      </c>
      <c r="D207" s="1011">
        <v>9105.2099999999991</v>
      </c>
      <c r="E207" s="1011">
        <v>9005.7859999999982</v>
      </c>
      <c r="F207" s="1012">
        <v>98.907945112803404</v>
      </c>
      <c r="G207" s="966" t="s">
        <v>4358</v>
      </c>
      <c r="H207" s="1068" t="s">
        <v>4359</v>
      </c>
      <c r="I207" s="926"/>
    </row>
    <row r="208" spans="1:9" ht="110.25" customHeight="1">
      <c r="A208" s="1010">
        <f t="shared" si="10"/>
        <v>185</v>
      </c>
      <c r="B208" s="1045" t="s">
        <v>4360</v>
      </c>
      <c r="C208" s="1011">
        <v>0</v>
      </c>
      <c r="D208" s="1011">
        <v>63</v>
      </c>
      <c r="E208" s="1011">
        <v>0</v>
      </c>
      <c r="F208" s="1012">
        <v>0</v>
      </c>
      <c r="G208" s="966" t="s">
        <v>3981</v>
      </c>
      <c r="H208" s="1068" t="s">
        <v>4361</v>
      </c>
      <c r="I208" s="1084"/>
    </row>
    <row r="209" spans="1:9" ht="94.5">
      <c r="A209" s="1010">
        <f t="shared" si="10"/>
        <v>186</v>
      </c>
      <c r="B209" s="1045" t="s">
        <v>879</v>
      </c>
      <c r="C209" s="1011">
        <v>0</v>
      </c>
      <c r="D209" s="1011">
        <v>3014.73</v>
      </c>
      <c r="E209" s="1011">
        <v>260.27390000000003</v>
      </c>
      <c r="F209" s="1012">
        <v>8.6334066400639529</v>
      </c>
      <c r="G209" s="966" t="s">
        <v>4358</v>
      </c>
      <c r="H209" s="1068" t="s">
        <v>4362</v>
      </c>
      <c r="I209" s="926"/>
    </row>
    <row r="210" spans="1:9" ht="130.5" customHeight="1">
      <c r="A210" s="1010">
        <f t="shared" si="10"/>
        <v>187</v>
      </c>
      <c r="B210" s="1045" t="s">
        <v>4363</v>
      </c>
      <c r="C210" s="1011">
        <v>0</v>
      </c>
      <c r="D210" s="1011">
        <v>4435.1900000000005</v>
      </c>
      <c r="E210" s="1011">
        <v>0</v>
      </c>
      <c r="F210" s="1012">
        <v>0</v>
      </c>
      <c r="G210" s="966" t="s">
        <v>4358</v>
      </c>
      <c r="H210" s="1068" t="s">
        <v>4364</v>
      </c>
      <c r="I210" s="926"/>
    </row>
    <row r="211" spans="1:9" ht="73.5">
      <c r="A211" s="1010">
        <f t="shared" si="10"/>
        <v>188</v>
      </c>
      <c r="B211" s="1045" t="s">
        <v>4365</v>
      </c>
      <c r="C211" s="1011">
        <v>0</v>
      </c>
      <c r="D211" s="1011">
        <v>6881.29</v>
      </c>
      <c r="E211" s="1011">
        <v>0</v>
      </c>
      <c r="F211" s="1012">
        <v>0</v>
      </c>
      <c r="G211" s="966" t="s">
        <v>4358</v>
      </c>
      <c r="H211" s="1068" t="s">
        <v>4366</v>
      </c>
      <c r="I211" s="926"/>
    </row>
    <row r="212" spans="1:9" ht="89.25" customHeight="1">
      <c r="A212" s="1010">
        <f t="shared" si="10"/>
        <v>189</v>
      </c>
      <c r="B212" s="1045" t="s">
        <v>4367</v>
      </c>
      <c r="C212" s="1011">
        <v>0</v>
      </c>
      <c r="D212" s="1011">
        <v>8582.17</v>
      </c>
      <c r="E212" s="1011">
        <v>0</v>
      </c>
      <c r="F212" s="1012">
        <v>0</v>
      </c>
      <c r="G212" s="966" t="s">
        <v>4358</v>
      </c>
      <c r="H212" s="1068" t="s">
        <v>4368</v>
      </c>
      <c r="I212" s="926"/>
    </row>
    <row r="213" spans="1:9" ht="90" customHeight="1">
      <c r="A213" s="1010">
        <f t="shared" si="10"/>
        <v>190</v>
      </c>
      <c r="B213" s="1045" t="s">
        <v>4369</v>
      </c>
      <c r="C213" s="1011">
        <v>0</v>
      </c>
      <c r="D213" s="1011">
        <v>6245.18</v>
      </c>
      <c r="E213" s="1011">
        <v>0</v>
      </c>
      <c r="F213" s="1012">
        <v>0</v>
      </c>
      <c r="G213" s="966" t="s">
        <v>4358</v>
      </c>
      <c r="H213" s="1068" t="s">
        <v>4370</v>
      </c>
      <c r="I213" s="926"/>
    </row>
    <row r="214" spans="1:9" ht="90" customHeight="1">
      <c r="A214" s="1010">
        <f t="shared" si="10"/>
        <v>191</v>
      </c>
      <c r="B214" s="1045" t="s">
        <v>877</v>
      </c>
      <c r="C214" s="1011">
        <v>0</v>
      </c>
      <c r="D214" s="1011">
        <v>5449.41</v>
      </c>
      <c r="E214" s="1011">
        <v>1462.8569999999997</v>
      </c>
      <c r="F214" s="1012">
        <v>26.844318926269079</v>
      </c>
      <c r="G214" s="966" t="s">
        <v>4358</v>
      </c>
      <c r="H214" s="1068" t="s">
        <v>4371</v>
      </c>
      <c r="I214" s="926"/>
    </row>
    <row r="215" spans="1:9" ht="76.5" customHeight="1">
      <c r="A215" s="1010">
        <f t="shared" si="10"/>
        <v>192</v>
      </c>
      <c r="B215" s="1045" t="s">
        <v>4372</v>
      </c>
      <c r="C215" s="1011">
        <v>0</v>
      </c>
      <c r="D215" s="1011">
        <v>4929.1099999999997</v>
      </c>
      <c r="E215" s="1011">
        <v>0</v>
      </c>
      <c r="F215" s="1012">
        <v>0</v>
      </c>
      <c r="G215" s="966" t="s">
        <v>4358</v>
      </c>
      <c r="H215" s="1068" t="s">
        <v>4373</v>
      </c>
      <c r="I215" s="926"/>
    </row>
    <row r="216" spans="1:9" ht="88.5" customHeight="1">
      <c r="A216" s="1010">
        <f t="shared" si="10"/>
        <v>193</v>
      </c>
      <c r="B216" s="1045" t="s">
        <v>870</v>
      </c>
      <c r="C216" s="1011">
        <v>0</v>
      </c>
      <c r="D216" s="1011">
        <v>5139.4800000000005</v>
      </c>
      <c r="E216" s="1011">
        <v>193.60000000000002</v>
      </c>
      <c r="F216" s="1012">
        <v>3.766918053966549</v>
      </c>
      <c r="G216" s="1030" t="s">
        <v>4358</v>
      </c>
      <c r="H216" s="980" t="s">
        <v>4374</v>
      </c>
      <c r="I216" s="926"/>
    </row>
    <row r="217" spans="1:9" ht="87.75" customHeight="1">
      <c r="A217" s="1010">
        <f t="shared" si="10"/>
        <v>194</v>
      </c>
      <c r="B217" s="1045" t="s">
        <v>4375</v>
      </c>
      <c r="C217" s="1011">
        <v>0</v>
      </c>
      <c r="D217" s="1011">
        <v>5360.61</v>
      </c>
      <c r="E217" s="1011">
        <v>0</v>
      </c>
      <c r="F217" s="1012">
        <v>0</v>
      </c>
      <c r="G217" s="1030" t="s">
        <v>4358</v>
      </c>
      <c r="H217" s="980" t="s">
        <v>4376</v>
      </c>
      <c r="I217" s="926"/>
    </row>
    <row r="218" spans="1:9" ht="87.75" customHeight="1">
      <c r="A218" s="1010">
        <f t="shared" si="10"/>
        <v>195</v>
      </c>
      <c r="B218" s="1045" t="s">
        <v>875</v>
      </c>
      <c r="C218" s="1011">
        <v>0</v>
      </c>
      <c r="D218" s="1011">
        <v>4826.1100000000006</v>
      </c>
      <c r="E218" s="1011">
        <v>193.60000000000002</v>
      </c>
      <c r="F218" s="1012">
        <v>4.0115123774634229</v>
      </c>
      <c r="G218" s="1030" t="s">
        <v>4358</v>
      </c>
      <c r="H218" s="980" t="s">
        <v>4374</v>
      </c>
      <c r="I218" s="926"/>
    </row>
    <row r="219" spans="1:9" ht="80.25" customHeight="1">
      <c r="A219" s="1010">
        <f t="shared" si="10"/>
        <v>196</v>
      </c>
      <c r="B219" s="1045" t="s">
        <v>4377</v>
      </c>
      <c r="C219" s="1011">
        <v>0</v>
      </c>
      <c r="D219" s="1011">
        <v>6601.88</v>
      </c>
      <c r="E219" s="1011">
        <v>0</v>
      </c>
      <c r="F219" s="1012">
        <v>0</v>
      </c>
      <c r="G219" s="1030" t="s">
        <v>4358</v>
      </c>
      <c r="H219" s="980" t="s">
        <v>4378</v>
      </c>
    </row>
    <row r="220" spans="1:9" ht="88.5" customHeight="1">
      <c r="A220" s="1010">
        <f t="shared" si="10"/>
        <v>197</v>
      </c>
      <c r="B220" s="1045" t="s">
        <v>4379</v>
      </c>
      <c r="C220" s="1011">
        <v>0</v>
      </c>
      <c r="D220" s="1011">
        <v>4287.46</v>
      </c>
      <c r="E220" s="1011">
        <v>0</v>
      </c>
      <c r="F220" s="1012">
        <v>0</v>
      </c>
      <c r="G220" s="1030" t="s">
        <v>4358</v>
      </c>
      <c r="H220" s="978" t="s">
        <v>4374</v>
      </c>
    </row>
    <row r="221" spans="1:9" ht="90" customHeight="1">
      <c r="A221" s="1010">
        <f t="shared" si="10"/>
        <v>198</v>
      </c>
      <c r="B221" s="1045" t="s">
        <v>834</v>
      </c>
      <c r="C221" s="1011">
        <v>0</v>
      </c>
      <c r="D221" s="1011">
        <v>5244.8200000000006</v>
      </c>
      <c r="E221" s="1011">
        <v>3656.1125699999998</v>
      </c>
      <c r="F221" s="1012">
        <v>69.709018993978816</v>
      </c>
      <c r="G221" s="1030" t="s">
        <v>4358</v>
      </c>
      <c r="H221" s="980" t="s">
        <v>4376</v>
      </c>
    </row>
    <row r="222" spans="1:9" ht="90" customHeight="1">
      <c r="A222" s="1010">
        <f t="shared" si="10"/>
        <v>199</v>
      </c>
      <c r="B222" s="1045" t="s">
        <v>872</v>
      </c>
      <c r="C222" s="1011">
        <v>0</v>
      </c>
      <c r="D222" s="1011">
        <v>3239.9999999999995</v>
      </c>
      <c r="E222" s="1011">
        <v>1353.5779199999999</v>
      </c>
      <c r="F222" s="1012">
        <v>41.7770962962963</v>
      </c>
      <c r="G222" s="1030" t="s">
        <v>4358</v>
      </c>
      <c r="H222" s="978" t="s">
        <v>4374</v>
      </c>
    </row>
    <row r="223" spans="1:9" ht="90" customHeight="1">
      <c r="A223" s="1010">
        <f t="shared" si="10"/>
        <v>200</v>
      </c>
      <c r="B223" s="1045" t="s">
        <v>4380</v>
      </c>
      <c r="C223" s="1011">
        <v>0</v>
      </c>
      <c r="D223" s="1011">
        <v>5251.02</v>
      </c>
      <c r="E223" s="1011">
        <v>0</v>
      </c>
      <c r="F223" s="1012">
        <v>0</v>
      </c>
      <c r="G223" s="1030" t="s">
        <v>4358</v>
      </c>
      <c r="H223" s="978" t="s">
        <v>4381</v>
      </c>
    </row>
    <row r="224" spans="1:9" ht="90.75" customHeight="1">
      <c r="A224" s="1010">
        <f t="shared" si="10"/>
        <v>201</v>
      </c>
      <c r="B224" s="1045" t="s">
        <v>873</v>
      </c>
      <c r="C224" s="1011">
        <v>0</v>
      </c>
      <c r="D224" s="1011">
        <v>5077.32</v>
      </c>
      <c r="E224" s="1011">
        <v>310.26966000000004</v>
      </c>
      <c r="F224" s="1012">
        <v>6.1108943300796499</v>
      </c>
      <c r="G224" s="1030" t="s">
        <v>4358</v>
      </c>
      <c r="H224" s="978" t="s">
        <v>4381</v>
      </c>
    </row>
    <row r="225" spans="1:9" ht="90.75" customHeight="1">
      <c r="A225" s="1010">
        <f t="shared" si="10"/>
        <v>202</v>
      </c>
      <c r="B225" s="1045" t="s">
        <v>4382</v>
      </c>
      <c r="C225" s="1011">
        <v>0</v>
      </c>
      <c r="D225" s="1011">
        <v>4683.46</v>
      </c>
      <c r="E225" s="1011">
        <v>0</v>
      </c>
      <c r="F225" s="1012">
        <v>0</v>
      </c>
      <c r="G225" s="1030" t="s">
        <v>4358</v>
      </c>
      <c r="H225" s="978" t="s">
        <v>4383</v>
      </c>
    </row>
    <row r="226" spans="1:9" ht="90.75" customHeight="1">
      <c r="A226" s="1010">
        <f t="shared" si="10"/>
        <v>203</v>
      </c>
      <c r="B226" s="1045" t="s">
        <v>876</v>
      </c>
      <c r="C226" s="1011">
        <v>0</v>
      </c>
      <c r="D226" s="1011">
        <v>5315.05</v>
      </c>
      <c r="E226" s="1011">
        <v>193.60000000000002</v>
      </c>
      <c r="F226" s="1012">
        <v>3.6424869004054528</v>
      </c>
      <c r="G226" s="1030" t="s">
        <v>4358</v>
      </c>
      <c r="H226" s="978" t="s">
        <v>4384</v>
      </c>
    </row>
    <row r="227" spans="1:9" ht="90.75" customHeight="1">
      <c r="A227" s="1010">
        <f t="shared" si="10"/>
        <v>204</v>
      </c>
      <c r="B227" s="1045" t="s">
        <v>871</v>
      </c>
      <c r="C227" s="1011">
        <v>0</v>
      </c>
      <c r="D227" s="1011">
        <v>5008.54</v>
      </c>
      <c r="E227" s="1011">
        <v>2975.2240000000002</v>
      </c>
      <c r="F227" s="1012">
        <v>59.403019642450694</v>
      </c>
      <c r="G227" s="1030" t="s">
        <v>4358</v>
      </c>
      <c r="H227" s="978" t="s">
        <v>4381</v>
      </c>
    </row>
    <row r="228" spans="1:9" ht="90.75" customHeight="1">
      <c r="A228" s="1010">
        <f t="shared" si="10"/>
        <v>205</v>
      </c>
      <c r="B228" s="1045" t="s">
        <v>881</v>
      </c>
      <c r="C228" s="1011">
        <v>0</v>
      </c>
      <c r="D228" s="1011">
        <v>6789.06</v>
      </c>
      <c r="E228" s="1011">
        <v>193.60000000000002</v>
      </c>
      <c r="F228" s="1012">
        <v>2.8516466197087671</v>
      </c>
      <c r="G228" s="1030" t="s">
        <v>4358</v>
      </c>
      <c r="H228" s="978" t="s">
        <v>4383</v>
      </c>
    </row>
    <row r="229" spans="1:9" ht="90" customHeight="1">
      <c r="A229" s="1010">
        <f t="shared" si="10"/>
        <v>206</v>
      </c>
      <c r="B229" s="1045" t="s">
        <v>882</v>
      </c>
      <c r="C229" s="1011">
        <v>0</v>
      </c>
      <c r="D229" s="1011">
        <v>6057.89</v>
      </c>
      <c r="E229" s="1011">
        <v>4638.8150599999999</v>
      </c>
      <c r="F229" s="1012">
        <v>76.574765471145895</v>
      </c>
      <c r="G229" s="1030" t="s">
        <v>4358</v>
      </c>
      <c r="H229" s="978" t="s">
        <v>4381</v>
      </c>
    </row>
    <row r="230" spans="1:9" ht="90" customHeight="1">
      <c r="A230" s="1010">
        <f t="shared" si="10"/>
        <v>207</v>
      </c>
      <c r="B230" s="1045" t="s">
        <v>880</v>
      </c>
      <c r="C230" s="1011">
        <v>0</v>
      </c>
      <c r="D230" s="1011">
        <v>5031.4400000000005</v>
      </c>
      <c r="E230" s="1011">
        <v>157.30000000000001</v>
      </c>
      <c r="F230" s="1012">
        <v>3.1263415642440333</v>
      </c>
      <c r="G230" s="1030" t="s">
        <v>4358</v>
      </c>
      <c r="H230" s="978" t="s">
        <v>4381</v>
      </c>
    </row>
    <row r="231" spans="1:9" ht="90" customHeight="1">
      <c r="A231" s="1010">
        <f t="shared" si="10"/>
        <v>208</v>
      </c>
      <c r="B231" s="1045" t="s">
        <v>861</v>
      </c>
      <c r="C231" s="1011">
        <v>0</v>
      </c>
      <c r="D231" s="1011">
        <v>6106.04</v>
      </c>
      <c r="E231" s="1011">
        <v>4252.34</v>
      </c>
      <c r="F231" s="1012">
        <v>69.641535266719515</v>
      </c>
      <c r="G231" s="1030" t="s">
        <v>4358</v>
      </c>
      <c r="H231" s="978" t="s">
        <v>4381</v>
      </c>
    </row>
    <row r="232" spans="1:9" ht="90" customHeight="1">
      <c r="A232" s="1010">
        <f t="shared" si="10"/>
        <v>209</v>
      </c>
      <c r="B232" s="1045" t="s">
        <v>4385</v>
      </c>
      <c r="C232" s="1011">
        <v>0</v>
      </c>
      <c r="D232" s="1011">
        <v>5985.72</v>
      </c>
      <c r="E232" s="1011">
        <v>0</v>
      </c>
      <c r="F232" s="1012">
        <v>0</v>
      </c>
      <c r="G232" s="1030" t="s">
        <v>4358</v>
      </c>
      <c r="H232" s="978" t="s">
        <v>4383</v>
      </c>
    </row>
    <row r="233" spans="1:9" ht="90" customHeight="1">
      <c r="A233" s="1010">
        <f t="shared" si="10"/>
        <v>210</v>
      </c>
      <c r="B233" s="1045" t="s">
        <v>878</v>
      </c>
      <c r="C233" s="1011">
        <v>0</v>
      </c>
      <c r="D233" s="1011">
        <v>4493.83</v>
      </c>
      <c r="E233" s="1011">
        <v>3576.7859999999996</v>
      </c>
      <c r="F233" s="1012">
        <v>79.593264542717463</v>
      </c>
      <c r="G233" s="1030" t="s">
        <v>4358</v>
      </c>
      <c r="H233" s="978" t="s">
        <v>4381</v>
      </c>
    </row>
    <row r="234" spans="1:9" ht="90" customHeight="1">
      <c r="A234" s="1010">
        <f t="shared" si="10"/>
        <v>211</v>
      </c>
      <c r="B234" s="1045" t="s">
        <v>874</v>
      </c>
      <c r="C234" s="1011">
        <v>0</v>
      </c>
      <c r="D234" s="1011">
        <v>4126.8</v>
      </c>
      <c r="E234" s="1011">
        <v>2898.42544</v>
      </c>
      <c r="F234" s="1012">
        <v>70.234211495589804</v>
      </c>
      <c r="G234" s="1030" t="s">
        <v>4358</v>
      </c>
      <c r="H234" s="1068" t="s">
        <v>4381</v>
      </c>
    </row>
    <row r="235" spans="1:9" ht="90" customHeight="1">
      <c r="A235" s="1010">
        <f t="shared" si="10"/>
        <v>212</v>
      </c>
      <c r="B235" s="1045" t="s">
        <v>883</v>
      </c>
      <c r="C235" s="1011">
        <v>0</v>
      </c>
      <c r="D235" s="1011">
        <v>5045.22</v>
      </c>
      <c r="E235" s="1011">
        <v>279.40656000000001</v>
      </c>
      <c r="F235" s="1012">
        <v>5.5380341431411448</v>
      </c>
      <c r="G235" s="1030" t="s">
        <v>4358</v>
      </c>
      <c r="H235" s="978" t="s">
        <v>4384</v>
      </c>
      <c r="I235" s="926"/>
    </row>
    <row r="236" spans="1:9" ht="90" customHeight="1">
      <c r="A236" s="1010">
        <f t="shared" si="10"/>
        <v>213</v>
      </c>
      <c r="B236" s="1045" t="s">
        <v>4386</v>
      </c>
      <c r="C236" s="1011">
        <v>0</v>
      </c>
      <c r="D236" s="1011">
        <v>4448.51</v>
      </c>
      <c r="E236" s="1011">
        <v>0</v>
      </c>
      <c r="F236" s="1012">
        <v>0</v>
      </c>
      <c r="G236" s="1030" t="s">
        <v>4358</v>
      </c>
      <c r="H236" s="978" t="s">
        <v>4381</v>
      </c>
      <c r="I236" s="926"/>
    </row>
    <row r="237" spans="1:9" ht="79.5" customHeight="1">
      <c r="A237" s="1010">
        <f t="shared" si="10"/>
        <v>214</v>
      </c>
      <c r="B237" s="1045" t="s">
        <v>4387</v>
      </c>
      <c r="C237" s="1011">
        <v>0</v>
      </c>
      <c r="D237" s="1011">
        <v>6176.0300000000007</v>
      </c>
      <c r="E237" s="1011">
        <v>0</v>
      </c>
      <c r="F237" s="1012">
        <v>0</v>
      </c>
      <c r="G237" s="1030" t="s">
        <v>4358</v>
      </c>
      <c r="H237" s="978" t="s">
        <v>4388</v>
      </c>
      <c r="I237" s="926"/>
    </row>
    <row r="238" spans="1:9" ht="90" customHeight="1">
      <c r="A238" s="1010">
        <f t="shared" si="10"/>
        <v>215</v>
      </c>
      <c r="B238" s="1045" t="s">
        <v>4389</v>
      </c>
      <c r="C238" s="1011">
        <v>0</v>
      </c>
      <c r="D238" s="1011">
        <v>5963.5400000000009</v>
      </c>
      <c r="E238" s="1011">
        <v>0</v>
      </c>
      <c r="F238" s="1012">
        <v>0</v>
      </c>
      <c r="G238" s="1030" t="s">
        <v>4358</v>
      </c>
      <c r="H238" s="978" t="s">
        <v>4384</v>
      </c>
      <c r="I238" s="926"/>
    </row>
    <row r="239" spans="1:9" ht="12.75" customHeight="1">
      <c r="A239" s="1010">
        <f t="shared" si="10"/>
        <v>216</v>
      </c>
      <c r="B239" s="1045" t="s">
        <v>835</v>
      </c>
      <c r="C239" s="1011">
        <v>114</v>
      </c>
      <c r="D239" s="1011">
        <v>523.51</v>
      </c>
      <c r="E239" s="1011">
        <v>290.18068999999991</v>
      </c>
      <c r="F239" s="1012">
        <v>55.427709968865187</v>
      </c>
      <c r="G239" s="966" t="s">
        <v>3981</v>
      </c>
      <c r="H239" s="980" t="s">
        <v>269</v>
      </c>
      <c r="I239" s="1084"/>
    </row>
    <row r="240" spans="1:9" ht="78" customHeight="1">
      <c r="A240" s="1010">
        <f t="shared" si="10"/>
        <v>217</v>
      </c>
      <c r="B240" s="1043" t="s">
        <v>866</v>
      </c>
      <c r="C240" s="1011">
        <v>37</v>
      </c>
      <c r="D240" s="1011">
        <v>413.08</v>
      </c>
      <c r="E240" s="1011">
        <v>223.97648999999996</v>
      </c>
      <c r="F240" s="1012">
        <v>54.221092766534319</v>
      </c>
      <c r="G240" s="1030" t="s">
        <v>4358</v>
      </c>
      <c r="H240" s="980" t="s">
        <v>4390</v>
      </c>
      <c r="I240" s="1084"/>
    </row>
    <row r="241" spans="1:9" ht="34.5" customHeight="1">
      <c r="A241" s="1010">
        <f t="shared" ref="A241:A259" si="11">A240+1</f>
        <v>218</v>
      </c>
      <c r="B241" s="1045" t="s">
        <v>885</v>
      </c>
      <c r="C241" s="1011">
        <v>106</v>
      </c>
      <c r="D241" s="1011">
        <v>515.6099999999999</v>
      </c>
      <c r="E241" s="1011">
        <v>304.2806799999999</v>
      </c>
      <c r="F241" s="1012">
        <v>59.013727429646437</v>
      </c>
      <c r="G241" s="966" t="s">
        <v>3981</v>
      </c>
      <c r="H241" s="980" t="s">
        <v>269</v>
      </c>
      <c r="I241" s="1084"/>
    </row>
    <row r="242" spans="1:9" ht="84">
      <c r="A242" s="1010">
        <f t="shared" si="11"/>
        <v>219</v>
      </c>
      <c r="B242" s="1043" t="s">
        <v>826</v>
      </c>
      <c r="C242" s="1011">
        <v>79</v>
      </c>
      <c r="D242" s="1011">
        <v>473.97</v>
      </c>
      <c r="E242" s="1011">
        <v>272.93361999999996</v>
      </c>
      <c r="F242" s="1012">
        <v>57.584577082937727</v>
      </c>
      <c r="G242" s="1030" t="s">
        <v>4358</v>
      </c>
      <c r="H242" s="980" t="s">
        <v>4391</v>
      </c>
      <c r="I242" s="1084"/>
    </row>
    <row r="243" spans="1:9" ht="84">
      <c r="A243" s="1010">
        <f t="shared" si="11"/>
        <v>220</v>
      </c>
      <c r="B243" s="1043" t="s">
        <v>827</v>
      </c>
      <c r="C243" s="1011">
        <v>105</v>
      </c>
      <c r="D243" s="1011">
        <v>641.10000000000025</v>
      </c>
      <c r="E243" s="1011">
        <v>213.18693999999999</v>
      </c>
      <c r="F243" s="1012">
        <v>33.253305256590224</v>
      </c>
      <c r="G243" s="1030" t="s">
        <v>4358</v>
      </c>
      <c r="H243" s="980" t="s">
        <v>4392</v>
      </c>
      <c r="I243" s="1084"/>
    </row>
    <row r="244" spans="1:9" ht="84">
      <c r="A244" s="1010">
        <f t="shared" si="11"/>
        <v>221</v>
      </c>
      <c r="B244" s="1043" t="s">
        <v>851</v>
      </c>
      <c r="C244" s="1011">
        <v>200</v>
      </c>
      <c r="D244" s="1011">
        <v>1189.33</v>
      </c>
      <c r="E244" s="1011">
        <v>737.97941999999989</v>
      </c>
      <c r="F244" s="1012">
        <v>62.050013032547739</v>
      </c>
      <c r="G244" s="1030" t="s">
        <v>4358</v>
      </c>
      <c r="H244" s="980" t="s">
        <v>4393</v>
      </c>
      <c r="I244" s="1084"/>
    </row>
    <row r="245" spans="1:9" ht="67.5" customHeight="1">
      <c r="A245" s="1010">
        <f t="shared" si="11"/>
        <v>222</v>
      </c>
      <c r="B245" s="1043" t="s">
        <v>821</v>
      </c>
      <c r="C245" s="1011">
        <v>0</v>
      </c>
      <c r="D245" s="1011">
        <v>424</v>
      </c>
      <c r="E245" s="1011">
        <v>0</v>
      </c>
      <c r="F245" s="1012">
        <v>0</v>
      </c>
      <c r="G245" s="1030" t="s">
        <v>4358</v>
      </c>
      <c r="H245" s="980" t="s">
        <v>4394</v>
      </c>
      <c r="I245" s="1084"/>
    </row>
    <row r="246" spans="1:9" ht="84">
      <c r="A246" s="1010">
        <f t="shared" si="11"/>
        <v>223</v>
      </c>
      <c r="B246" s="1043" t="s">
        <v>857</v>
      </c>
      <c r="C246" s="1011">
        <v>30</v>
      </c>
      <c r="D246" s="1011">
        <v>263.89999999999998</v>
      </c>
      <c r="E246" s="1011">
        <v>98.064289999999986</v>
      </c>
      <c r="F246" s="1012">
        <v>37.159640015157251</v>
      </c>
      <c r="G246" s="1030" t="s">
        <v>4358</v>
      </c>
      <c r="H246" s="978" t="s">
        <v>4395</v>
      </c>
      <c r="I246" s="1084"/>
    </row>
    <row r="247" spans="1:9" ht="52.5">
      <c r="A247" s="1010">
        <f t="shared" si="11"/>
        <v>224</v>
      </c>
      <c r="B247" s="1045" t="s">
        <v>4396</v>
      </c>
      <c r="C247" s="1011">
        <v>0</v>
      </c>
      <c r="D247" s="1011">
        <v>244.91399999999999</v>
      </c>
      <c r="E247" s="1011">
        <v>5.6739999999999995</v>
      </c>
      <c r="F247" s="1012">
        <v>2.3167694255032458</v>
      </c>
      <c r="G247" s="1085" t="s">
        <v>3981</v>
      </c>
      <c r="H247" s="1068" t="s">
        <v>4397</v>
      </c>
      <c r="I247" s="1084"/>
    </row>
    <row r="248" spans="1:9" ht="52.5">
      <c r="A248" s="1010">
        <f t="shared" si="11"/>
        <v>225</v>
      </c>
      <c r="B248" s="1045" t="s">
        <v>4398</v>
      </c>
      <c r="C248" s="1011">
        <v>0</v>
      </c>
      <c r="D248" s="1011">
        <v>138.07400000000001</v>
      </c>
      <c r="E248" s="1011">
        <v>0</v>
      </c>
      <c r="F248" s="1012">
        <v>0</v>
      </c>
      <c r="G248" s="1085" t="s">
        <v>3981</v>
      </c>
      <c r="H248" s="1068" t="s">
        <v>4397</v>
      </c>
      <c r="I248" s="1084"/>
    </row>
    <row r="249" spans="1:9" ht="52.5">
      <c r="A249" s="1010">
        <f t="shared" si="11"/>
        <v>226</v>
      </c>
      <c r="B249" s="1045" t="s">
        <v>4399</v>
      </c>
      <c r="C249" s="1011">
        <v>0</v>
      </c>
      <c r="D249" s="1011">
        <v>178.09399999999999</v>
      </c>
      <c r="E249" s="1011">
        <v>9.6199999999999992</v>
      </c>
      <c r="F249" s="1012">
        <v>5.4014598540145977</v>
      </c>
      <c r="G249" s="1085" t="s">
        <v>3981</v>
      </c>
      <c r="H249" s="1068" t="s">
        <v>4397</v>
      </c>
      <c r="I249" s="1084"/>
    </row>
    <row r="250" spans="1:9" ht="24" customHeight="1">
      <c r="A250" s="1010">
        <f t="shared" si="11"/>
        <v>227</v>
      </c>
      <c r="B250" s="1043" t="s">
        <v>864</v>
      </c>
      <c r="C250" s="1011">
        <v>0</v>
      </c>
      <c r="D250" s="1011">
        <v>82.66</v>
      </c>
      <c r="E250" s="1011">
        <v>82.66</v>
      </c>
      <c r="F250" s="1012">
        <v>100</v>
      </c>
      <c r="G250" s="1085" t="s">
        <v>3981</v>
      </c>
      <c r="H250" s="978" t="s">
        <v>269</v>
      </c>
      <c r="I250" s="1084"/>
    </row>
    <row r="251" spans="1:9" ht="67.5" customHeight="1">
      <c r="A251" s="1010">
        <f t="shared" si="11"/>
        <v>228</v>
      </c>
      <c r="B251" s="1043" t="s">
        <v>1377</v>
      </c>
      <c r="C251" s="1011">
        <v>0</v>
      </c>
      <c r="D251" s="1011">
        <v>116183.6</v>
      </c>
      <c r="E251" s="1011">
        <v>76848.856130000015</v>
      </c>
      <c r="F251" s="1012">
        <v>66.144312020919983</v>
      </c>
      <c r="G251" s="973" t="s">
        <v>3988</v>
      </c>
      <c r="H251" s="1068" t="s">
        <v>4400</v>
      </c>
      <c r="I251" s="1084"/>
    </row>
    <row r="252" spans="1:9" ht="67.5" customHeight="1">
      <c r="A252" s="1010">
        <f t="shared" si="11"/>
        <v>229</v>
      </c>
      <c r="B252" s="1043" t="s">
        <v>1362</v>
      </c>
      <c r="C252" s="1011">
        <v>0</v>
      </c>
      <c r="D252" s="1011">
        <v>125550.496</v>
      </c>
      <c r="E252" s="1011">
        <v>84165.17866000002</v>
      </c>
      <c r="F252" s="1012">
        <v>67.036912365940395</v>
      </c>
      <c r="G252" s="973" t="s">
        <v>3988</v>
      </c>
      <c r="H252" s="1068" t="s">
        <v>4400</v>
      </c>
      <c r="I252" s="1084"/>
    </row>
    <row r="253" spans="1:9" ht="67.5" customHeight="1">
      <c r="A253" s="1010">
        <f t="shared" si="11"/>
        <v>230</v>
      </c>
      <c r="B253" s="1043" t="s">
        <v>1354</v>
      </c>
      <c r="C253" s="1011">
        <v>0</v>
      </c>
      <c r="D253" s="1011">
        <v>44840.460000000006</v>
      </c>
      <c r="E253" s="1011">
        <v>34070.905599999998</v>
      </c>
      <c r="F253" s="1012">
        <v>75.982506869911674</v>
      </c>
      <c r="G253" s="973" t="s">
        <v>3988</v>
      </c>
      <c r="H253" s="1068" t="s">
        <v>4400</v>
      </c>
      <c r="I253" s="1084"/>
    </row>
    <row r="254" spans="1:9" ht="67.5" customHeight="1">
      <c r="A254" s="1010">
        <f t="shared" si="11"/>
        <v>231</v>
      </c>
      <c r="B254" s="1043" t="s">
        <v>1369</v>
      </c>
      <c r="C254" s="1011">
        <v>0</v>
      </c>
      <c r="D254" s="1011">
        <v>64795.976000000002</v>
      </c>
      <c r="E254" s="1011">
        <v>39615.511249999996</v>
      </c>
      <c r="F254" s="1012">
        <v>61.138841097858197</v>
      </c>
      <c r="G254" s="973" t="s">
        <v>3988</v>
      </c>
      <c r="H254" s="1068" t="s">
        <v>4400</v>
      </c>
      <c r="I254" s="1084"/>
    </row>
    <row r="255" spans="1:9" ht="78" customHeight="1">
      <c r="A255" s="1010">
        <f t="shared" si="11"/>
        <v>232</v>
      </c>
      <c r="B255" s="1043" t="s">
        <v>862</v>
      </c>
      <c r="C255" s="1011">
        <v>0</v>
      </c>
      <c r="D255" s="1011">
        <v>11251.86</v>
      </c>
      <c r="E255" s="1011">
        <v>7290.4059999999999</v>
      </c>
      <c r="F255" s="1012">
        <v>64.79289646334027</v>
      </c>
      <c r="G255" s="973" t="s">
        <v>3988</v>
      </c>
      <c r="H255" s="1068" t="s">
        <v>4401</v>
      </c>
      <c r="I255" s="1084"/>
    </row>
    <row r="256" spans="1:9" ht="78" customHeight="1">
      <c r="A256" s="1010">
        <f t="shared" si="11"/>
        <v>233</v>
      </c>
      <c r="B256" s="1043" t="s">
        <v>4402</v>
      </c>
      <c r="C256" s="1011">
        <v>0</v>
      </c>
      <c r="D256" s="1011">
        <v>333.88</v>
      </c>
      <c r="E256" s="1011">
        <v>154.74700000000001</v>
      </c>
      <c r="F256" s="1012">
        <v>46.348089133820544</v>
      </c>
      <c r="G256" s="973" t="s">
        <v>3988</v>
      </c>
      <c r="H256" s="1068" t="s">
        <v>4401</v>
      </c>
      <c r="I256" s="1084"/>
    </row>
    <row r="257" spans="1:9" ht="78" customHeight="1">
      <c r="A257" s="1010">
        <f t="shared" si="11"/>
        <v>234</v>
      </c>
      <c r="B257" s="1043" t="s">
        <v>863</v>
      </c>
      <c r="C257" s="1011">
        <v>0</v>
      </c>
      <c r="D257" s="1011">
        <v>244.89000000000001</v>
      </c>
      <c r="E257" s="1011">
        <v>38.897999999999996</v>
      </c>
      <c r="F257" s="1012">
        <v>15.883866225652332</v>
      </c>
      <c r="G257" s="973" t="s">
        <v>3988</v>
      </c>
      <c r="H257" s="1068" t="s">
        <v>4401</v>
      </c>
      <c r="I257" s="1084"/>
    </row>
    <row r="258" spans="1:9" ht="45" customHeight="1">
      <c r="A258" s="1010">
        <f t="shared" si="11"/>
        <v>235</v>
      </c>
      <c r="B258" s="1086" t="s">
        <v>4403</v>
      </c>
      <c r="C258" s="1007">
        <v>0</v>
      </c>
      <c r="D258" s="1007">
        <v>31136.436000000002</v>
      </c>
      <c r="E258" s="1007">
        <v>30938.298009999999</v>
      </c>
      <c r="F258" s="1012">
        <v>99.363601213368895</v>
      </c>
      <c r="G258" s="966" t="s">
        <v>3981</v>
      </c>
      <c r="H258" s="1068" t="s">
        <v>269</v>
      </c>
      <c r="I258" s="1084"/>
    </row>
    <row r="259" spans="1:9" ht="45" customHeight="1">
      <c r="A259" s="1010">
        <f t="shared" si="11"/>
        <v>236</v>
      </c>
      <c r="B259" s="1086" t="s">
        <v>4276</v>
      </c>
      <c r="C259" s="1011">
        <v>0</v>
      </c>
      <c r="D259" s="1011">
        <v>427.82400000000001</v>
      </c>
      <c r="E259" s="1011">
        <v>427.82</v>
      </c>
      <c r="F259" s="1012">
        <v>99.997662623004473</v>
      </c>
      <c r="G259" s="1030" t="s">
        <v>3981</v>
      </c>
      <c r="H259" s="980" t="s">
        <v>269</v>
      </c>
      <c r="I259" s="1084"/>
    </row>
    <row r="260" spans="1:9" ht="11.25" thickBot="1">
      <c r="A260" s="1351" t="s">
        <v>415</v>
      </c>
      <c r="B260" s="1352"/>
      <c r="C260" s="1019">
        <f>SUM(C176:C259)</f>
        <v>454070</v>
      </c>
      <c r="D260" s="1019">
        <f>SUM(D176:D259)</f>
        <v>976118.60399999993</v>
      </c>
      <c r="E260" s="1019">
        <f>SUM(E176:E259)</f>
        <v>553816.35002999997</v>
      </c>
      <c r="F260" s="1032">
        <f>E260/D260*100</f>
        <v>56.736583829110174</v>
      </c>
      <c r="G260" s="1021"/>
      <c r="H260" s="1040"/>
      <c r="I260" s="926"/>
    </row>
  </sheetData>
  <customSheetViews>
    <customSheetView guid="{53E72506-0B1D-4F4A-A157-6DE69D2E678D}" showPageBreaks="1" fitToPage="1" printArea="1" view="pageBreakPreview">
      <selection activeCell="P11" sqref="P11"/>
      <rowBreaks count="1" manualBreakCount="1">
        <brk id="174" max="7" man="1"/>
      </rowBreaks>
      <pageMargins left="0.31496062992125984" right="0.31496062992125984" top="0.51181102362204722" bottom="0.43307086614173229" header="0.31496062992125984" footer="0.23622047244094491"/>
      <printOptions horizontalCentered="1"/>
      <pageSetup paperSize="9" scale="98" firstPageNumber="264" fitToHeight="0" orientation="landscape" useFirstPageNumber="1" r:id="rId1"/>
      <headerFooter alignWithMargins="0">
        <oddHeader>&amp;L&amp;"Tahoma,Kurzíva"&amp;9Závěrečný účet za rok 2014&amp;R&amp;"Tahoma,Kurzíva"&amp;9Tabulka č. 15</oddHeader>
        <oddFooter>&amp;C&amp;"Tahoma,Obyčejné"&amp;P</oddFooter>
      </headerFooter>
    </customSheetView>
  </customSheetViews>
  <mergeCells count="12">
    <mergeCell ref="A260:B260"/>
    <mergeCell ref="A1:H1"/>
    <mergeCell ref="A4:B4"/>
    <mergeCell ref="A5:B5"/>
    <mergeCell ref="A6:B6"/>
    <mergeCell ref="A8:B8"/>
    <mergeCell ref="A9:B9"/>
    <mergeCell ref="A10:B10"/>
    <mergeCell ref="A52:B52"/>
    <mergeCell ref="A90:B90"/>
    <mergeCell ref="A95:B95"/>
    <mergeCell ref="A174:B174"/>
  </mergeCells>
  <printOptions horizontalCentered="1"/>
  <pageMargins left="0.31496062992125984" right="0.31496062992125984" top="0.51181102362204722" bottom="0.43307086614173229" header="0.31496062992125984" footer="0.23622047244094491"/>
  <pageSetup paperSize="9" scale="98" firstPageNumber="264" fitToHeight="0" orientation="landscape" useFirstPageNumber="1" r:id="rId2"/>
  <headerFooter alignWithMargins="0">
    <oddHeader>&amp;L&amp;"Tahoma,Kurzíva"&amp;9Závěrečný účet za rok 2014&amp;R&amp;"Tahoma,Kurzíva"&amp;9Tabulka č. 15</oddHeader>
    <oddFooter>&amp;C&amp;"Tahoma,Obyčejné"&amp;P</oddFooter>
  </headerFooter>
  <rowBreaks count="1" manualBreakCount="1">
    <brk id="174" max="7"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1"/>
  <sheetViews>
    <sheetView view="pageBreakPreview" zoomScaleNormal="100" zoomScaleSheetLayoutView="100" workbookViewId="0">
      <selection activeCell="P11" sqref="P11"/>
    </sheetView>
  </sheetViews>
  <sheetFormatPr defaultRowHeight="10.5"/>
  <cols>
    <col min="1" max="1" width="6.42578125" style="925" customWidth="1"/>
    <col min="2" max="2" width="42.7109375" style="926" customWidth="1"/>
    <col min="3" max="4" width="13.140625" style="927" customWidth="1"/>
    <col min="5" max="5" width="12.140625" style="925" customWidth="1"/>
    <col min="6" max="6" width="8" style="928" customWidth="1"/>
    <col min="7" max="7" width="8.7109375" style="929" customWidth="1"/>
    <col min="8" max="8" width="42.7109375" style="930" customWidth="1"/>
    <col min="9" max="16384" width="9.140625" style="925"/>
  </cols>
  <sheetData>
    <row r="1" spans="1:8" s="924" customFormat="1" ht="18" customHeight="1">
      <c r="A1" s="1223" t="s">
        <v>4404</v>
      </c>
      <c r="B1" s="1223"/>
      <c r="C1" s="1223"/>
      <c r="D1" s="1223"/>
      <c r="E1" s="1223"/>
      <c r="F1" s="1223"/>
      <c r="G1" s="1223"/>
      <c r="H1" s="1223"/>
    </row>
    <row r="2" spans="1:8" ht="12" customHeight="1"/>
    <row r="3" spans="1:8" ht="12" customHeight="1" thickBot="1">
      <c r="A3" s="931"/>
      <c r="F3" s="932" t="s">
        <v>3968</v>
      </c>
    </row>
    <row r="4" spans="1:8" ht="23.25" customHeight="1">
      <c r="A4" s="1345"/>
      <c r="B4" s="1346"/>
      <c r="C4" s="933" t="s">
        <v>3969</v>
      </c>
      <c r="D4" s="933" t="s">
        <v>3970</v>
      </c>
      <c r="E4" s="933" t="s">
        <v>3971</v>
      </c>
      <c r="F4" s="934" t="s">
        <v>3972</v>
      </c>
      <c r="G4" s="935"/>
      <c r="H4" s="936"/>
    </row>
    <row r="5" spans="1:8" ht="12.75" customHeight="1">
      <c r="A5" s="1347" t="s">
        <v>3973</v>
      </c>
      <c r="B5" s="1348"/>
      <c r="C5" s="937">
        <f>C17</f>
        <v>1300</v>
      </c>
      <c r="D5" s="937">
        <f>D17</f>
        <v>2455.38</v>
      </c>
      <c r="E5" s="937">
        <f>E17</f>
        <v>1275.4950000000001</v>
      </c>
      <c r="F5" s="938">
        <f>E5/D5*100</f>
        <v>51.946949148400655</v>
      </c>
      <c r="G5" s="939"/>
      <c r="H5" s="940"/>
    </row>
    <row r="6" spans="1:8" ht="12.75" customHeight="1">
      <c r="A6" s="1347" t="s">
        <v>3975</v>
      </c>
      <c r="B6" s="1348"/>
      <c r="C6" s="941">
        <f>C20</f>
        <v>1000</v>
      </c>
      <c r="D6" s="941">
        <f>D20</f>
        <v>447.7</v>
      </c>
      <c r="E6" s="941">
        <f>E20</f>
        <v>0</v>
      </c>
      <c r="F6" s="938">
        <f>E6/D6*100</f>
        <v>0</v>
      </c>
      <c r="G6" s="939"/>
      <c r="H6" s="940"/>
    </row>
    <row r="7" spans="1:8" s="931" customFormat="1" ht="13.5" customHeight="1" thickBot="1">
      <c r="A7" s="1349" t="s">
        <v>415</v>
      </c>
      <c r="B7" s="1350"/>
      <c r="C7" s="942">
        <f>SUM(C5:C6)</f>
        <v>2300</v>
      </c>
      <c r="D7" s="942">
        <f>SUM(D5:D6)</f>
        <v>2903.08</v>
      </c>
      <c r="E7" s="942">
        <f>SUM(E5:E6)</f>
        <v>1275.4950000000001</v>
      </c>
      <c r="F7" s="943">
        <f>E7/D7*100</f>
        <v>43.935923226366484</v>
      </c>
      <c r="G7" s="939"/>
      <c r="H7" s="940"/>
    </row>
    <row r="8" spans="1:8" s="944" customFormat="1" ht="10.5" customHeight="1">
      <c r="B8" s="945"/>
      <c r="C8" s="946"/>
      <c r="D8" s="946"/>
      <c r="E8" s="946"/>
      <c r="F8" s="947"/>
      <c r="G8" s="948"/>
      <c r="H8" s="949"/>
    </row>
    <row r="9" spans="1:8" s="944" customFormat="1" ht="10.5" customHeight="1">
      <c r="B9" s="945"/>
      <c r="C9" s="946"/>
      <c r="D9" s="946"/>
      <c r="E9" s="946"/>
      <c r="F9" s="947"/>
      <c r="G9" s="948"/>
      <c r="H9" s="949"/>
    </row>
    <row r="10" spans="1:8" s="944" customFormat="1" ht="10.5" customHeight="1" thickBot="1">
      <c r="B10" s="945"/>
      <c r="C10" s="946"/>
      <c r="D10" s="946"/>
      <c r="E10" s="946"/>
      <c r="F10" s="947"/>
      <c r="G10" s="948"/>
      <c r="H10" s="932" t="s">
        <v>3968</v>
      </c>
    </row>
    <row r="11" spans="1:8" ht="28.5" customHeight="1" thickBot="1">
      <c r="A11" s="950" t="s">
        <v>3977</v>
      </c>
      <c r="B11" s="951" t="s">
        <v>405</v>
      </c>
      <c r="C11" s="952" t="s">
        <v>3969</v>
      </c>
      <c r="D11" s="952" t="s">
        <v>3970</v>
      </c>
      <c r="E11" s="952" t="s">
        <v>3971</v>
      </c>
      <c r="F11" s="952" t="s">
        <v>3972</v>
      </c>
      <c r="G11" s="952" t="s">
        <v>3978</v>
      </c>
      <c r="H11" s="953" t="s">
        <v>3979</v>
      </c>
    </row>
    <row r="12" spans="1:8" ht="15" customHeight="1" thickBot="1">
      <c r="A12" s="954" t="s">
        <v>3980</v>
      </c>
      <c r="B12" s="955"/>
      <c r="C12" s="956"/>
      <c r="D12" s="956"/>
      <c r="E12" s="957"/>
      <c r="F12" s="958"/>
      <c r="G12" s="959"/>
      <c r="H12" s="960"/>
    </row>
    <row r="13" spans="1:8" s="1006" customFormat="1" ht="24.75" customHeight="1">
      <c r="A13" s="993">
        <v>1</v>
      </c>
      <c r="B13" s="1041" t="s">
        <v>4405</v>
      </c>
      <c r="C13" s="1007">
        <v>0</v>
      </c>
      <c r="D13" s="1007">
        <v>1307.2</v>
      </c>
      <c r="E13" s="1007">
        <v>1265.4960000000001</v>
      </c>
      <c r="F13" s="1012">
        <f>E13/D13*100</f>
        <v>96.80966952264383</v>
      </c>
      <c r="G13" s="966" t="s">
        <v>3981</v>
      </c>
      <c r="H13" s="1009" t="s">
        <v>4406</v>
      </c>
    </row>
    <row r="14" spans="1:8" s="1006" customFormat="1" ht="34.5" customHeight="1">
      <c r="A14" s="1010">
        <f>A13+1</f>
        <v>2</v>
      </c>
      <c r="B14" s="1043" t="s">
        <v>4407</v>
      </c>
      <c r="C14" s="1011">
        <v>100</v>
      </c>
      <c r="D14" s="1011">
        <v>100</v>
      </c>
      <c r="E14" s="1011">
        <v>9.9990000000000006</v>
      </c>
      <c r="F14" s="1012">
        <f>E14/D14*100</f>
        <v>9.9990000000000006</v>
      </c>
      <c r="G14" s="1013" t="s">
        <v>3982</v>
      </c>
      <c r="H14" s="978" t="s">
        <v>4408</v>
      </c>
    </row>
    <row r="15" spans="1:8" s="1006" customFormat="1" ht="67.5" customHeight="1">
      <c r="A15" s="1010">
        <f t="shared" ref="A15:A16" si="0">A14+1</f>
        <v>3</v>
      </c>
      <c r="B15" s="1043" t="s">
        <v>4409</v>
      </c>
      <c r="C15" s="1011">
        <v>100</v>
      </c>
      <c r="D15" s="1011">
        <v>10</v>
      </c>
      <c r="E15" s="1011">
        <v>0</v>
      </c>
      <c r="F15" s="1012">
        <f>E15/D15*100</f>
        <v>0</v>
      </c>
      <c r="G15" s="1013" t="s">
        <v>3982</v>
      </c>
      <c r="H15" s="978" t="s">
        <v>4410</v>
      </c>
    </row>
    <row r="16" spans="1:8" s="1006" customFormat="1" ht="45" customHeight="1">
      <c r="A16" s="1010">
        <f t="shared" si="0"/>
        <v>4</v>
      </c>
      <c r="B16" s="1043" t="s">
        <v>4411</v>
      </c>
      <c r="C16" s="1011">
        <v>1100</v>
      </c>
      <c r="D16" s="1011">
        <v>1038.18</v>
      </c>
      <c r="E16" s="1011">
        <v>0</v>
      </c>
      <c r="F16" s="1012">
        <f>E16/D16*100</f>
        <v>0</v>
      </c>
      <c r="G16" s="1013" t="s">
        <v>3982</v>
      </c>
      <c r="H16" s="978" t="s">
        <v>4412</v>
      </c>
    </row>
    <row r="17" spans="1:8" s="1018" customFormat="1" ht="13.5" customHeight="1" thickBot="1">
      <c r="A17" s="1351" t="s">
        <v>415</v>
      </c>
      <c r="B17" s="1352"/>
      <c r="C17" s="1019">
        <f>SUM(C13:C16)</f>
        <v>1300</v>
      </c>
      <c r="D17" s="1019">
        <f>SUM(D13:D16)</f>
        <v>2455.38</v>
      </c>
      <c r="E17" s="1019">
        <f>SUM(E13:E16)</f>
        <v>1275.4950000000001</v>
      </c>
      <c r="F17" s="1020">
        <f>E17/D17*100</f>
        <v>51.946949148400655</v>
      </c>
      <c r="G17" s="1021"/>
      <c r="H17" s="1022"/>
    </row>
    <row r="18" spans="1:8" ht="18" customHeight="1" thickBot="1">
      <c r="A18" s="954" t="s">
        <v>4001</v>
      </c>
      <c r="B18" s="988"/>
      <c r="C18" s="989"/>
      <c r="D18" s="989"/>
      <c r="E18" s="990"/>
      <c r="F18" s="958"/>
      <c r="G18" s="991"/>
      <c r="H18" s="992"/>
    </row>
    <row r="19" spans="1:8" s="926" customFormat="1" ht="109.5" customHeight="1">
      <c r="A19" s="993">
        <f>A16+1</f>
        <v>5</v>
      </c>
      <c r="B19" s="1041" t="s">
        <v>4413</v>
      </c>
      <c r="C19" s="1007">
        <v>1000</v>
      </c>
      <c r="D19" s="1007">
        <v>447.7</v>
      </c>
      <c r="E19" s="1007">
        <v>0</v>
      </c>
      <c r="F19" s="1012">
        <f>E19/D19*100</f>
        <v>0</v>
      </c>
      <c r="G19" s="1027" t="s">
        <v>3988</v>
      </c>
      <c r="H19" s="967" t="s">
        <v>4414</v>
      </c>
    </row>
    <row r="20" spans="1:8" s="926" customFormat="1" ht="13.5" customHeight="1" thickBot="1">
      <c r="A20" s="1351" t="s">
        <v>415</v>
      </c>
      <c r="B20" s="1352"/>
      <c r="C20" s="1019">
        <f>SUM(C19:C19)</f>
        <v>1000</v>
      </c>
      <c r="D20" s="1031">
        <f>SUM(D19:D19)</f>
        <v>447.7</v>
      </c>
      <c r="E20" s="1031">
        <f>SUM(E19:E19)</f>
        <v>0</v>
      </c>
      <c r="F20" s="1032">
        <f>E20/D20*100</f>
        <v>0</v>
      </c>
      <c r="G20" s="1021"/>
      <c r="H20" s="1040"/>
    </row>
    <row r="21" spans="1:8" s="946" customFormat="1">
      <c r="A21" s="998"/>
      <c r="B21" s="999"/>
      <c r="C21" s="998"/>
      <c r="D21" s="998"/>
      <c r="E21" s="998"/>
      <c r="F21" s="1000"/>
      <c r="G21" s="1001"/>
      <c r="H21" s="1002"/>
    </row>
  </sheetData>
  <customSheetViews>
    <customSheetView guid="{53E72506-0B1D-4F4A-A157-6DE69D2E678D}" showPageBreaks="1" fitToPage="1" printArea="1" view="pageBreakPreview">
      <selection activeCell="P11" sqref="P11"/>
      <pageMargins left="0.31496062992125984" right="0.31496062992125984" top="0.51181102362204722" bottom="0.43307086614173229" header="0.31496062992125984" footer="0.23622047244094491"/>
      <printOptions horizontalCentered="1"/>
      <pageSetup paperSize="9" scale="98" firstPageNumber="288" fitToHeight="0" orientation="landscape" useFirstPageNumber="1" r:id="rId1"/>
      <headerFooter alignWithMargins="0">
        <oddHeader>&amp;L&amp;"Tahoma,Kurzíva"&amp;9Závěrečný účet za rok 2014&amp;R&amp;"Tahoma,Kurzíva"&amp;9Tabulka č. 16</oddHeader>
        <oddFooter>&amp;C&amp;"Tahoma,Obyčejné"&amp;P</oddFooter>
      </headerFooter>
    </customSheetView>
  </customSheetViews>
  <mergeCells count="7">
    <mergeCell ref="A20:B20"/>
    <mergeCell ref="A1:H1"/>
    <mergeCell ref="A4:B4"/>
    <mergeCell ref="A5:B5"/>
    <mergeCell ref="A6:B6"/>
    <mergeCell ref="A7:B7"/>
    <mergeCell ref="A17:B17"/>
  </mergeCells>
  <printOptions horizontalCentered="1"/>
  <pageMargins left="0.31496062992125984" right="0.31496062992125984" top="0.51181102362204722" bottom="0.43307086614173229" header="0.31496062992125984" footer="0.23622047244094491"/>
  <pageSetup paperSize="9" scale="98" firstPageNumber="288" fitToHeight="0" orientation="landscape" useFirstPageNumber="1" r:id="rId2"/>
  <headerFooter alignWithMargins="0">
    <oddHeader>&amp;L&amp;"Tahoma,Kurzíva"&amp;9Závěrečný účet za rok 2014&amp;R&amp;"Tahoma,Kurzíva"&amp;9Tabulka č. 16</oddHeader>
    <oddFooter>&amp;C&amp;"Tahoma,Obyčejné"&amp;P</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03"/>
  <sheetViews>
    <sheetView view="pageBreakPreview" zoomScaleNormal="100" zoomScaleSheetLayoutView="100" workbookViewId="0">
      <selection activeCell="P11" sqref="P11"/>
    </sheetView>
  </sheetViews>
  <sheetFormatPr defaultRowHeight="10.5"/>
  <cols>
    <col min="1" max="1" width="6.42578125" style="925" customWidth="1"/>
    <col min="2" max="2" width="42.7109375" style="926" customWidth="1"/>
    <col min="3" max="4" width="13.140625" style="927" customWidth="1"/>
    <col min="5" max="5" width="12.140625" style="925" customWidth="1"/>
    <col min="6" max="6" width="8" style="928" customWidth="1"/>
    <col min="7" max="7" width="8.7109375" style="929" customWidth="1"/>
    <col min="8" max="8" width="42.7109375" style="930" customWidth="1"/>
    <col min="9" max="16384" width="9.140625" style="925"/>
  </cols>
  <sheetData>
    <row r="1" spans="1:8" s="924" customFormat="1" ht="18" customHeight="1">
      <c r="A1" s="1223" t="s">
        <v>4415</v>
      </c>
      <c r="B1" s="1223"/>
      <c r="C1" s="1223"/>
      <c r="D1" s="1223"/>
      <c r="E1" s="1223"/>
      <c r="F1" s="1223"/>
      <c r="G1" s="1223"/>
      <c r="H1" s="1223"/>
    </row>
    <row r="2" spans="1:8" ht="12" customHeight="1"/>
    <row r="3" spans="1:8" ht="12" customHeight="1" thickBot="1">
      <c r="A3" s="931"/>
      <c r="F3" s="932" t="s">
        <v>3968</v>
      </c>
    </row>
    <row r="4" spans="1:8" ht="23.25" customHeight="1">
      <c r="A4" s="1345"/>
      <c r="B4" s="1346"/>
      <c r="C4" s="933" t="s">
        <v>3969</v>
      </c>
      <c r="D4" s="933" t="s">
        <v>3970</v>
      </c>
      <c r="E4" s="933" t="s">
        <v>3971</v>
      </c>
      <c r="F4" s="934" t="s">
        <v>3972</v>
      </c>
      <c r="G4" s="935"/>
      <c r="H4" s="936"/>
    </row>
    <row r="5" spans="1:8" ht="12.75" customHeight="1">
      <c r="A5" s="1347" t="s">
        <v>3973</v>
      </c>
      <c r="B5" s="1348"/>
      <c r="C5" s="937">
        <f>C41</f>
        <v>45356</v>
      </c>
      <c r="D5" s="937">
        <f>D41</f>
        <v>49572.812999999995</v>
      </c>
      <c r="E5" s="937">
        <f>E41</f>
        <v>46464.827239999999</v>
      </c>
      <c r="F5" s="938">
        <f>E5/D5*100</f>
        <v>93.730463187554037</v>
      </c>
      <c r="G5" s="939"/>
      <c r="H5" s="940"/>
    </row>
    <row r="6" spans="1:8" ht="12.75" customHeight="1">
      <c r="A6" s="1347" t="s">
        <v>3974</v>
      </c>
      <c r="B6" s="1348"/>
      <c r="C6" s="941">
        <f>C56</f>
        <v>422854</v>
      </c>
      <c r="D6" s="941">
        <f>D56</f>
        <v>446606.72899999999</v>
      </c>
      <c r="E6" s="941">
        <f>E56</f>
        <v>446416.19699999999</v>
      </c>
      <c r="F6" s="938">
        <f>E6/D6*100</f>
        <v>99.957337857307564</v>
      </c>
      <c r="G6" s="939"/>
      <c r="H6" s="940"/>
    </row>
    <row r="7" spans="1:8" ht="12.75" customHeight="1">
      <c r="A7" s="1347" t="s">
        <v>3975</v>
      </c>
      <c r="B7" s="1348"/>
      <c r="C7" s="941">
        <f>C82</f>
        <v>18632</v>
      </c>
      <c r="D7" s="941">
        <f>D82</f>
        <v>120053.984</v>
      </c>
      <c r="E7" s="941">
        <f>E82</f>
        <v>69840.259989999991</v>
      </c>
      <c r="F7" s="938">
        <f>E7/D7*100</f>
        <v>58.174046094130446</v>
      </c>
      <c r="G7" s="939"/>
      <c r="H7" s="940"/>
    </row>
    <row r="8" spans="1:8" ht="12.75" customHeight="1">
      <c r="A8" s="1347" t="s">
        <v>3976</v>
      </c>
      <c r="B8" s="1348"/>
      <c r="C8" s="941">
        <f>C102</f>
        <v>418203</v>
      </c>
      <c r="D8" s="941">
        <f>D102</f>
        <v>442261.652</v>
      </c>
      <c r="E8" s="941">
        <f>E102</f>
        <v>352595.42953000002</v>
      </c>
      <c r="F8" s="938">
        <f>E8/D8*100</f>
        <v>79.725526266066595</v>
      </c>
      <c r="G8" s="939"/>
      <c r="H8" s="940"/>
    </row>
    <row r="9" spans="1:8" s="931" customFormat="1" ht="13.5" customHeight="1" thickBot="1">
      <c r="A9" s="1349" t="s">
        <v>415</v>
      </c>
      <c r="B9" s="1350"/>
      <c r="C9" s="942">
        <f>SUM(C5:C8)</f>
        <v>905045</v>
      </c>
      <c r="D9" s="1005">
        <f>SUM(D5:D8)</f>
        <v>1058495.1780000001</v>
      </c>
      <c r="E9" s="942">
        <f>SUM(E5:E8)</f>
        <v>915316.71375999996</v>
      </c>
      <c r="F9" s="943">
        <f>E9/D9*100</f>
        <v>86.473394757401522</v>
      </c>
      <c r="G9" s="939"/>
      <c r="H9" s="940"/>
    </row>
    <row r="10" spans="1:8" s="944" customFormat="1" ht="10.5" customHeight="1">
      <c r="B10" s="945"/>
      <c r="C10" s="946"/>
      <c r="D10" s="946"/>
      <c r="E10" s="946"/>
      <c r="F10" s="947"/>
      <c r="G10" s="948"/>
      <c r="H10" s="949"/>
    </row>
    <row r="11" spans="1:8" s="944" customFormat="1" ht="10.5" customHeight="1">
      <c r="B11" s="945"/>
      <c r="C11" s="946"/>
      <c r="D11" s="946"/>
      <c r="E11" s="946"/>
      <c r="F11" s="947"/>
      <c r="G11" s="948"/>
      <c r="H11" s="949"/>
    </row>
    <row r="12" spans="1:8" s="944" customFormat="1" ht="10.5" customHeight="1" thickBot="1">
      <c r="B12" s="945"/>
      <c r="C12" s="946"/>
      <c r="D12" s="946"/>
      <c r="E12" s="946"/>
      <c r="F12" s="947"/>
      <c r="G12" s="948"/>
      <c r="H12" s="932" t="s">
        <v>3968</v>
      </c>
    </row>
    <row r="13" spans="1:8" ht="28.5" customHeight="1" thickBot="1">
      <c r="A13" s="950" t="s">
        <v>3977</v>
      </c>
      <c r="B13" s="951" t="s">
        <v>405</v>
      </c>
      <c r="C13" s="952" t="s">
        <v>3969</v>
      </c>
      <c r="D13" s="952" t="s">
        <v>3970</v>
      </c>
      <c r="E13" s="952" t="s">
        <v>3971</v>
      </c>
      <c r="F13" s="952" t="s">
        <v>3972</v>
      </c>
      <c r="G13" s="952" t="s">
        <v>3978</v>
      </c>
      <c r="H13" s="953" t="s">
        <v>3979</v>
      </c>
    </row>
    <row r="14" spans="1:8" ht="15" customHeight="1" thickBot="1">
      <c r="A14" s="954" t="s">
        <v>3980</v>
      </c>
      <c r="B14" s="955"/>
      <c r="C14" s="956"/>
      <c r="D14" s="956"/>
      <c r="E14" s="957"/>
      <c r="F14" s="958"/>
      <c r="G14" s="959"/>
      <c r="H14" s="960"/>
    </row>
    <row r="15" spans="1:8" s="961" customFormat="1" ht="89.25" customHeight="1">
      <c r="A15" s="962">
        <v>1</v>
      </c>
      <c r="B15" s="963" t="s">
        <v>2043</v>
      </c>
      <c r="C15" s="964">
        <v>1000</v>
      </c>
      <c r="D15" s="964">
        <v>795</v>
      </c>
      <c r="E15" s="964">
        <v>681.4</v>
      </c>
      <c r="F15" s="1012">
        <f t="shared" ref="F15:F41" si="0">E15/D15*100</f>
        <v>85.710691823899367</v>
      </c>
      <c r="G15" s="1013" t="s">
        <v>3982</v>
      </c>
      <c r="H15" s="1087" t="s">
        <v>4416</v>
      </c>
    </row>
    <row r="16" spans="1:8" s="961" customFormat="1" ht="52.5">
      <c r="A16" s="970">
        <f>A15+1</f>
        <v>2</v>
      </c>
      <c r="B16" s="971" t="s">
        <v>4417</v>
      </c>
      <c r="C16" s="972">
        <v>16462</v>
      </c>
      <c r="D16" s="972">
        <v>19739.53</v>
      </c>
      <c r="E16" s="972">
        <v>19734.94874</v>
      </c>
      <c r="F16" s="1012">
        <f t="shared" si="0"/>
        <v>99.976791443362629</v>
      </c>
      <c r="G16" s="1013" t="s">
        <v>3982</v>
      </c>
      <c r="H16" s="1088" t="s">
        <v>4418</v>
      </c>
    </row>
    <row r="17" spans="1:8" s="961" customFormat="1" ht="108.75" customHeight="1">
      <c r="A17" s="970">
        <f t="shared" ref="A17:A40" si="1">A16+1</f>
        <v>3</v>
      </c>
      <c r="B17" s="971" t="s">
        <v>4419</v>
      </c>
      <c r="C17" s="972">
        <v>4000</v>
      </c>
      <c r="D17" s="972">
        <v>2560</v>
      </c>
      <c r="E17" s="972">
        <v>1880.34</v>
      </c>
      <c r="F17" s="1012">
        <f t="shared" si="0"/>
        <v>73.450781249999991</v>
      </c>
      <c r="G17" s="1013" t="s">
        <v>3982</v>
      </c>
      <c r="H17" s="1088" t="s">
        <v>4420</v>
      </c>
    </row>
    <row r="18" spans="1:8" s="961" customFormat="1" ht="12.75" customHeight="1">
      <c r="A18" s="970">
        <f t="shared" si="1"/>
        <v>4</v>
      </c>
      <c r="B18" s="971" t="s">
        <v>1556</v>
      </c>
      <c r="C18" s="972">
        <v>3680</v>
      </c>
      <c r="D18" s="972">
        <v>3680</v>
      </c>
      <c r="E18" s="972">
        <v>3680</v>
      </c>
      <c r="F18" s="1012">
        <f t="shared" si="0"/>
        <v>100</v>
      </c>
      <c r="G18" s="973" t="s">
        <v>3982</v>
      </c>
      <c r="H18" s="978" t="s">
        <v>436</v>
      </c>
    </row>
    <row r="19" spans="1:8" s="961" customFormat="1" ht="120" customHeight="1">
      <c r="A19" s="970">
        <f t="shared" si="1"/>
        <v>5</v>
      </c>
      <c r="B19" s="971" t="s">
        <v>1551</v>
      </c>
      <c r="C19" s="972">
        <v>4000</v>
      </c>
      <c r="D19" s="972">
        <v>4284</v>
      </c>
      <c r="E19" s="972">
        <v>3381</v>
      </c>
      <c r="F19" s="1012">
        <f t="shared" si="0"/>
        <v>78.921568627450981</v>
      </c>
      <c r="G19" s="1013" t="s">
        <v>3982</v>
      </c>
      <c r="H19" s="1088" t="s">
        <v>4421</v>
      </c>
    </row>
    <row r="20" spans="1:8" s="961" customFormat="1" ht="110.25" customHeight="1">
      <c r="A20" s="970">
        <f t="shared" si="1"/>
        <v>6</v>
      </c>
      <c r="B20" s="971" t="s">
        <v>4422</v>
      </c>
      <c r="C20" s="972">
        <v>900</v>
      </c>
      <c r="D20" s="972">
        <v>205</v>
      </c>
      <c r="E20" s="972">
        <v>152.005</v>
      </c>
      <c r="F20" s="1012">
        <f t="shared" si="0"/>
        <v>74.148780487804871</v>
      </c>
      <c r="G20" s="1013" t="s">
        <v>3982</v>
      </c>
      <c r="H20" s="1088" t="s">
        <v>4423</v>
      </c>
    </row>
    <row r="21" spans="1:8" s="977" customFormat="1" ht="67.5" customHeight="1">
      <c r="A21" s="970">
        <f t="shared" si="1"/>
        <v>7</v>
      </c>
      <c r="B21" s="971" t="s">
        <v>4424</v>
      </c>
      <c r="C21" s="972">
        <v>6000</v>
      </c>
      <c r="D21" s="972">
        <v>2840.56</v>
      </c>
      <c r="E21" s="972">
        <v>1853.5649999999998</v>
      </c>
      <c r="F21" s="1012">
        <f t="shared" si="0"/>
        <v>65.253506350860391</v>
      </c>
      <c r="G21" s="1013" t="s">
        <v>3982</v>
      </c>
      <c r="H21" s="1089" t="s">
        <v>4640</v>
      </c>
    </row>
    <row r="22" spans="1:8" s="961" customFormat="1" ht="24" customHeight="1">
      <c r="A22" s="970">
        <f t="shared" si="1"/>
        <v>8</v>
      </c>
      <c r="B22" s="971" t="s">
        <v>4425</v>
      </c>
      <c r="C22" s="972">
        <v>204</v>
      </c>
      <c r="D22" s="972">
        <v>204</v>
      </c>
      <c r="E22" s="972">
        <v>85</v>
      </c>
      <c r="F22" s="1012">
        <f t="shared" si="0"/>
        <v>41.666666666666671</v>
      </c>
      <c r="G22" s="973" t="s">
        <v>3982</v>
      </c>
      <c r="H22" s="1089" t="s">
        <v>4426</v>
      </c>
    </row>
    <row r="23" spans="1:8" s="961" customFormat="1" ht="178.5">
      <c r="A23" s="970">
        <f t="shared" si="1"/>
        <v>9</v>
      </c>
      <c r="B23" s="971" t="s">
        <v>4427</v>
      </c>
      <c r="C23" s="972">
        <v>0</v>
      </c>
      <c r="D23" s="972">
        <v>190</v>
      </c>
      <c r="E23" s="972">
        <v>31</v>
      </c>
      <c r="F23" s="1012">
        <f t="shared" si="0"/>
        <v>16.315789473684212</v>
      </c>
      <c r="G23" s="1013" t="s">
        <v>3988</v>
      </c>
      <c r="H23" s="1088" t="s">
        <v>4428</v>
      </c>
    </row>
    <row r="24" spans="1:8" s="961" customFormat="1" ht="126">
      <c r="A24" s="970">
        <f t="shared" si="1"/>
        <v>10</v>
      </c>
      <c r="B24" s="971" t="s">
        <v>4429</v>
      </c>
      <c r="C24" s="972">
        <v>0</v>
      </c>
      <c r="D24" s="972">
        <v>1088.5900000000001</v>
      </c>
      <c r="E24" s="972">
        <v>1000.092</v>
      </c>
      <c r="F24" s="1012">
        <f t="shared" si="0"/>
        <v>91.870401161135035</v>
      </c>
      <c r="G24" s="1013" t="s">
        <v>3988</v>
      </c>
      <c r="H24" s="1088" t="s">
        <v>4430</v>
      </c>
    </row>
    <row r="25" spans="1:8" s="961" customFormat="1" ht="24" customHeight="1">
      <c r="A25" s="970">
        <f t="shared" si="1"/>
        <v>11</v>
      </c>
      <c r="B25" s="971" t="s">
        <v>4431</v>
      </c>
      <c r="C25" s="972">
        <v>8700</v>
      </c>
      <c r="D25" s="972">
        <v>8700</v>
      </c>
      <c r="E25" s="972">
        <v>8700</v>
      </c>
      <c r="F25" s="1012">
        <f t="shared" si="0"/>
        <v>100</v>
      </c>
      <c r="G25" s="973" t="s">
        <v>3981</v>
      </c>
      <c r="H25" s="978" t="s">
        <v>436</v>
      </c>
    </row>
    <row r="26" spans="1:8" s="961" customFormat="1" ht="57" customHeight="1">
      <c r="A26" s="970">
        <f t="shared" si="1"/>
        <v>12</v>
      </c>
      <c r="B26" s="971" t="s">
        <v>4432</v>
      </c>
      <c r="C26" s="972">
        <v>410</v>
      </c>
      <c r="D26" s="972">
        <v>35</v>
      </c>
      <c r="E26" s="972">
        <v>34.344000000000001</v>
      </c>
      <c r="F26" s="1012">
        <f t="shared" si="0"/>
        <v>98.125714285714295</v>
      </c>
      <c r="G26" s="1013" t="s">
        <v>3988</v>
      </c>
      <c r="H26" s="978" t="s">
        <v>4433</v>
      </c>
    </row>
    <row r="27" spans="1:8" s="961" customFormat="1" ht="12.75" customHeight="1">
      <c r="A27" s="970">
        <f t="shared" si="1"/>
        <v>13</v>
      </c>
      <c r="B27" s="981" t="s">
        <v>4434</v>
      </c>
      <c r="C27" s="972">
        <v>0</v>
      </c>
      <c r="D27" s="972">
        <v>4546.1329999999998</v>
      </c>
      <c r="E27" s="972">
        <v>4546.1324999999997</v>
      </c>
      <c r="F27" s="1012">
        <f t="shared" si="0"/>
        <v>99.999989001641609</v>
      </c>
      <c r="G27" s="973" t="s">
        <v>3982</v>
      </c>
      <c r="H27" s="978" t="s">
        <v>436</v>
      </c>
    </row>
    <row r="28" spans="1:8" s="961" customFormat="1" ht="24" customHeight="1">
      <c r="A28" s="970">
        <f t="shared" si="1"/>
        <v>14</v>
      </c>
      <c r="B28" s="971" t="s">
        <v>4435</v>
      </c>
      <c r="C28" s="972">
        <v>0</v>
      </c>
      <c r="D28" s="972">
        <v>85</v>
      </c>
      <c r="E28" s="972">
        <v>85</v>
      </c>
      <c r="F28" s="1012">
        <f t="shared" si="0"/>
        <v>100</v>
      </c>
      <c r="G28" s="973" t="s">
        <v>3981</v>
      </c>
      <c r="H28" s="978" t="s">
        <v>436</v>
      </c>
    </row>
    <row r="29" spans="1:8" s="961" customFormat="1" ht="34.5" customHeight="1">
      <c r="A29" s="970">
        <f t="shared" si="1"/>
        <v>15</v>
      </c>
      <c r="B29" s="971" t="s">
        <v>4436</v>
      </c>
      <c r="C29" s="972">
        <v>0</v>
      </c>
      <c r="D29" s="972">
        <v>10</v>
      </c>
      <c r="E29" s="972">
        <v>10</v>
      </c>
      <c r="F29" s="1012">
        <f t="shared" si="0"/>
        <v>100</v>
      </c>
      <c r="G29" s="973" t="s">
        <v>3981</v>
      </c>
      <c r="H29" s="978" t="s">
        <v>436</v>
      </c>
    </row>
    <row r="30" spans="1:8" s="961" customFormat="1" ht="34.5" customHeight="1">
      <c r="A30" s="970">
        <f t="shared" si="1"/>
        <v>16</v>
      </c>
      <c r="B30" s="971" t="s">
        <v>4437</v>
      </c>
      <c r="C30" s="972">
        <v>0</v>
      </c>
      <c r="D30" s="972">
        <v>50</v>
      </c>
      <c r="E30" s="972">
        <v>50</v>
      </c>
      <c r="F30" s="1012">
        <f t="shared" si="0"/>
        <v>100</v>
      </c>
      <c r="G30" s="973" t="s">
        <v>3981</v>
      </c>
      <c r="H30" s="978" t="s">
        <v>436</v>
      </c>
    </row>
    <row r="31" spans="1:8" s="961" customFormat="1" ht="24" customHeight="1">
      <c r="A31" s="970">
        <f t="shared" si="1"/>
        <v>17</v>
      </c>
      <c r="B31" s="971" t="s">
        <v>4438</v>
      </c>
      <c r="C31" s="972">
        <v>0</v>
      </c>
      <c r="D31" s="972">
        <v>40</v>
      </c>
      <c r="E31" s="972">
        <v>40</v>
      </c>
      <c r="F31" s="1012">
        <f t="shared" si="0"/>
        <v>100</v>
      </c>
      <c r="G31" s="973" t="s">
        <v>3981</v>
      </c>
      <c r="H31" s="978" t="s">
        <v>436</v>
      </c>
    </row>
    <row r="32" spans="1:8" s="961" customFormat="1" ht="24" customHeight="1">
      <c r="A32" s="970">
        <f t="shared" si="1"/>
        <v>18</v>
      </c>
      <c r="B32" s="971" t="s">
        <v>4439</v>
      </c>
      <c r="C32" s="972">
        <v>0</v>
      </c>
      <c r="D32" s="972">
        <v>30</v>
      </c>
      <c r="E32" s="972">
        <v>30</v>
      </c>
      <c r="F32" s="1012">
        <f t="shared" si="0"/>
        <v>100</v>
      </c>
      <c r="G32" s="973" t="s">
        <v>3981</v>
      </c>
      <c r="H32" s="978" t="s">
        <v>436</v>
      </c>
    </row>
    <row r="33" spans="1:8" s="961" customFormat="1" ht="34.5" customHeight="1">
      <c r="A33" s="970">
        <f t="shared" si="1"/>
        <v>19</v>
      </c>
      <c r="B33" s="971" t="s">
        <v>4440</v>
      </c>
      <c r="C33" s="972">
        <v>0</v>
      </c>
      <c r="D33" s="972">
        <v>30</v>
      </c>
      <c r="E33" s="972">
        <v>30</v>
      </c>
      <c r="F33" s="1012">
        <f t="shared" si="0"/>
        <v>100</v>
      </c>
      <c r="G33" s="973" t="s">
        <v>3981</v>
      </c>
      <c r="H33" s="978" t="s">
        <v>436</v>
      </c>
    </row>
    <row r="34" spans="1:8" s="961" customFormat="1" ht="24" customHeight="1">
      <c r="A34" s="970">
        <f t="shared" si="1"/>
        <v>20</v>
      </c>
      <c r="B34" s="971" t="s">
        <v>4441</v>
      </c>
      <c r="C34" s="972">
        <v>0</v>
      </c>
      <c r="D34" s="972">
        <v>30</v>
      </c>
      <c r="E34" s="972">
        <v>30</v>
      </c>
      <c r="F34" s="1012">
        <f t="shared" si="0"/>
        <v>100</v>
      </c>
      <c r="G34" s="973" t="s">
        <v>3981</v>
      </c>
      <c r="H34" s="978" t="s">
        <v>436</v>
      </c>
    </row>
    <row r="35" spans="1:8" s="961" customFormat="1" ht="24" customHeight="1">
      <c r="A35" s="970">
        <f t="shared" si="1"/>
        <v>21</v>
      </c>
      <c r="B35" s="971" t="s">
        <v>4442</v>
      </c>
      <c r="C35" s="972">
        <v>0</v>
      </c>
      <c r="D35" s="972">
        <v>20</v>
      </c>
      <c r="E35" s="972">
        <v>20</v>
      </c>
      <c r="F35" s="1012">
        <f t="shared" si="0"/>
        <v>100</v>
      </c>
      <c r="G35" s="973" t="s">
        <v>3981</v>
      </c>
      <c r="H35" s="978" t="s">
        <v>436</v>
      </c>
    </row>
    <row r="36" spans="1:8" s="961" customFormat="1" ht="34.5" customHeight="1">
      <c r="A36" s="970">
        <f t="shared" si="1"/>
        <v>22</v>
      </c>
      <c r="B36" s="971" t="s">
        <v>4443</v>
      </c>
      <c r="C36" s="972">
        <v>0</v>
      </c>
      <c r="D36" s="972">
        <v>30</v>
      </c>
      <c r="E36" s="972">
        <v>30</v>
      </c>
      <c r="F36" s="1012">
        <f t="shared" si="0"/>
        <v>100</v>
      </c>
      <c r="G36" s="973" t="s">
        <v>3981</v>
      </c>
      <c r="H36" s="978" t="s">
        <v>436</v>
      </c>
    </row>
    <row r="37" spans="1:8" s="961" customFormat="1" ht="31.5">
      <c r="A37" s="970">
        <f t="shared" si="1"/>
        <v>23</v>
      </c>
      <c r="B37" s="971" t="s">
        <v>4444</v>
      </c>
      <c r="C37" s="972">
        <v>0</v>
      </c>
      <c r="D37" s="972">
        <v>5</v>
      </c>
      <c r="E37" s="972">
        <v>5</v>
      </c>
      <c r="F37" s="1012">
        <f t="shared" si="0"/>
        <v>100</v>
      </c>
      <c r="G37" s="973" t="s">
        <v>3981</v>
      </c>
      <c r="H37" s="978" t="s">
        <v>436</v>
      </c>
    </row>
    <row r="38" spans="1:8" s="961" customFormat="1" ht="24" customHeight="1">
      <c r="A38" s="970">
        <f t="shared" si="1"/>
        <v>24</v>
      </c>
      <c r="B38" s="971" t="s">
        <v>4445</v>
      </c>
      <c r="C38" s="972">
        <v>0</v>
      </c>
      <c r="D38" s="972">
        <v>50</v>
      </c>
      <c r="E38" s="972">
        <v>50</v>
      </c>
      <c r="F38" s="1012">
        <f t="shared" si="0"/>
        <v>100</v>
      </c>
      <c r="G38" s="973" t="s">
        <v>3981</v>
      </c>
      <c r="H38" s="978" t="s">
        <v>436</v>
      </c>
    </row>
    <row r="39" spans="1:8" s="961" customFormat="1" ht="24" customHeight="1">
      <c r="A39" s="970">
        <f t="shared" si="1"/>
        <v>25</v>
      </c>
      <c r="B39" s="971" t="s">
        <v>4446</v>
      </c>
      <c r="C39" s="972">
        <v>0</v>
      </c>
      <c r="D39" s="972">
        <v>25</v>
      </c>
      <c r="E39" s="972">
        <v>25</v>
      </c>
      <c r="F39" s="1012">
        <f t="shared" si="0"/>
        <v>100</v>
      </c>
      <c r="G39" s="973" t="s">
        <v>3981</v>
      </c>
      <c r="H39" s="978" t="s">
        <v>436</v>
      </c>
    </row>
    <row r="40" spans="1:8" s="961" customFormat="1" ht="24" customHeight="1">
      <c r="A40" s="970">
        <f t="shared" si="1"/>
        <v>26</v>
      </c>
      <c r="B40" s="971" t="s">
        <v>4447</v>
      </c>
      <c r="C40" s="972">
        <v>0</v>
      </c>
      <c r="D40" s="972">
        <v>300</v>
      </c>
      <c r="E40" s="972">
        <v>300</v>
      </c>
      <c r="F40" s="1012">
        <f t="shared" si="0"/>
        <v>100</v>
      </c>
      <c r="G40" s="973" t="s">
        <v>3981</v>
      </c>
      <c r="H40" s="978" t="s">
        <v>436</v>
      </c>
    </row>
    <row r="41" spans="1:8" s="931" customFormat="1" ht="13.5" customHeight="1" thickBot="1">
      <c r="A41" s="1343" t="s">
        <v>415</v>
      </c>
      <c r="B41" s="1344"/>
      <c r="C41" s="984">
        <f>SUM(C15:C40)</f>
        <v>45356</v>
      </c>
      <c r="D41" s="984">
        <f>SUM(D15:D40)</f>
        <v>49572.812999999995</v>
      </c>
      <c r="E41" s="984">
        <f>SUM(E15:E40)</f>
        <v>46464.827239999999</v>
      </c>
      <c r="F41" s="985">
        <f t="shared" si="0"/>
        <v>93.730463187554037</v>
      </c>
      <c r="G41" s="986"/>
      <c r="H41" s="987"/>
    </row>
    <row r="42" spans="1:8" s="931" customFormat="1" ht="18" customHeight="1" thickBot="1">
      <c r="A42" s="954" t="s">
        <v>3974</v>
      </c>
      <c r="B42" s="1023"/>
      <c r="C42" s="989"/>
      <c r="D42" s="989"/>
      <c r="E42" s="990"/>
      <c r="F42" s="958"/>
      <c r="G42" s="959"/>
      <c r="H42" s="992"/>
    </row>
    <row r="43" spans="1:8" s="961" customFormat="1" ht="24.75" customHeight="1">
      <c r="A43" s="993">
        <f>A40+1</f>
        <v>27</v>
      </c>
      <c r="B43" s="963" t="s">
        <v>1300</v>
      </c>
      <c r="C43" s="964">
        <v>390888</v>
      </c>
      <c r="D43" s="964">
        <f>395809-44236</f>
        <v>351573</v>
      </c>
      <c r="E43" s="964">
        <f>395809-44236</f>
        <v>351573</v>
      </c>
      <c r="F43" s="1012">
        <f t="shared" ref="F43:F56" si="2">E43/D43*100</f>
        <v>100</v>
      </c>
      <c r="G43" s="1085" t="s">
        <v>3982</v>
      </c>
      <c r="H43" s="978" t="s">
        <v>436</v>
      </c>
    </row>
    <row r="44" spans="1:8" s="961" customFormat="1" ht="24" customHeight="1">
      <c r="A44" s="970">
        <f t="shared" ref="A44:A55" si="3">A43+1</f>
        <v>28</v>
      </c>
      <c r="B44" s="1090" t="s">
        <v>1299</v>
      </c>
      <c r="C44" s="964">
        <v>0</v>
      </c>
      <c r="D44" s="964">
        <v>44236</v>
      </c>
      <c r="E44" s="964">
        <v>44236</v>
      </c>
      <c r="F44" s="1091">
        <f t="shared" si="2"/>
        <v>100</v>
      </c>
      <c r="G44" s="1085" t="s">
        <v>3982</v>
      </c>
      <c r="H44" s="978" t="s">
        <v>436</v>
      </c>
    </row>
    <row r="45" spans="1:8" s="961" customFormat="1" ht="24" customHeight="1">
      <c r="A45" s="970">
        <f t="shared" si="3"/>
        <v>29</v>
      </c>
      <c r="B45" s="971" t="s">
        <v>1305</v>
      </c>
      <c r="C45" s="972">
        <v>0</v>
      </c>
      <c r="D45" s="972">
        <v>170</v>
      </c>
      <c r="E45" s="972">
        <v>170</v>
      </c>
      <c r="F45" s="1012">
        <f t="shared" si="2"/>
        <v>100</v>
      </c>
      <c r="G45" s="1085" t="s">
        <v>3982</v>
      </c>
      <c r="H45" s="978" t="s">
        <v>436</v>
      </c>
    </row>
    <row r="46" spans="1:8" s="961" customFormat="1" ht="24" customHeight="1">
      <c r="A46" s="970">
        <f t="shared" si="3"/>
        <v>30</v>
      </c>
      <c r="B46" s="971" t="s">
        <v>4448</v>
      </c>
      <c r="C46" s="972">
        <v>3916</v>
      </c>
      <c r="D46" s="972">
        <v>3916</v>
      </c>
      <c r="E46" s="972">
        <v>3916</v>
      </c>
      <c r="F46" s="1012">
        <f t="shared" si="2"/>
        <v>100</v>
      </c>
      <c r="G46" s="973" t="s">
        <v>3982</v>
      </c>
      <c r="H46" s="978" t="s">
        <v>436</v>
      </c>
    </row>
    <row r="47" spans="1:8" s="961" customFormat="1" ht="45" customHeight="1">
      <c r="A47" s="970">
        <f t="shared" si="3"/>
        <v>31</v>
      </c>
      <c r="B47" s="971" t="s">
        <v>4449</v>
      </c>
      <c r="C47" s="972">
        <v>10000</v>
      </c>
      <c r="D47" s="972">
        <v>10000</v>
      </c>
      <c r="E47" s="972">
        <v>10000</v>
      </c>
      <c r="F47" s="1012">
        <f t="shared" si="2"/>
        <v>100</v>
      </c>
      <c r="G47" s="973" t="s">
        <v>3982</v>
      </c>
      <c r="H47" s="978" t="s">
        <v>436</v>
      </c>
    </row>
    <row r="48" spans="1:8" s="961" customFormat="1" ht="57" customHeight="1">
      <c r="A48" s="970">
        <f t="shared" si="3"/>
        <v>32</v>
      </c>
      <c r="B48" s="971" t="s">
        <v>1306</v>
      </c>
      <c r="C48" s="972">
        <v>300</v>
      </c>
      <c r="D48" s="972">
        <v>290</v>
      </c>
      <c r="E48" s="972">
        <v>275</v>
      </c>
      <c r="F48" s="1012">
        <f t="shared" si="2"/>
        <v>94.827586206896555</v>
      </c>
      <c r="G48" s="973" t="s">
        <v>3982</v>
      </c>
      <c r="H48" s="1088" t="s">
        <v>4450</v>
      </c>
    </row>
    <row r="49" spans="1:8" s="961" customFormat="1" ht="21">
      <c r="A49" s="970">
        <f t="shared" si="3"/>
        <v>33</v>
      </c>
      <c r="B49" s="971" t="s">
        <v>1317</v>
      </c>
      <c r="C49" s="972">
        <v>6000</v>
      </c>
      <c r="D49" s="972">
        <v>6000</v>
      </c>
      <c r="E49" s="972">
        <v>6000</v>
      </c>
      <c r="F49" s="1012">
        <f t="shared" si="2"/>
        <v>100</v>
      </c>
      <c r="G49" s="973" t="s">
        <v>3982</v>
      </c>
      <c r="H49" s="978" t="s">
        <v>436</v>
      </c>
    </row>
    <row r="50" spans="1:8" s="961" customFormat="1" ht="12.75" customHeight="1">
      <c r="A50" s="970">
        <f t="shared" si="3"/>
        <v>34</v>
      </c>
      <c r="B50" s="971" t="s">
        <v>1297</v>
      </c>
      <c r="C50" s="972">
        <v>11500</v>
      </c>
      <c r="D50" s="972">
        <v>11500</v>
      </c>
      <c r="E50" s="972">
        <v>11500</v>
      </c>
      <c r="F50" s="1012">
        <f t="shared" si="2"/>
        <v>100</v>
      </c>
      <c r="G50" s="973" t="s">
        <v>3982</v>
      </c>
      <c r="H50" s="978" t="s">
        <v>436</v>
      </c>
    </row>
    <row r="51" spans="1:8" s="961" customFormat="1" ht="24" customHeight="1">
      <c r="A51" s="970">
        <f t="shared" si="3"/>
        <v>35</v>
      </c>
      <c r="B51" s="971" t="s">
        <v>4451</v>
      </c>
      <c r="C51" s="972">
        <v>250</v>
      </c>
      <c r="D51" s="972">
        <v>250</v>
      </c>
      <c r="E51" s="972">
        <v>250</v>
      </c>
      <c r="F51" s="1012">
        <f t="shared" si="2"/>
        <v>100</v>
      </c>
      <c r="G51" s="973" t="s">
        <v>3982</v>
      </c>
      <c r="H51" s="978" t="s">
        <v>436</v>
      </c>
    </row>
    <row r="52" spans="1:8" s="961" customFormat="1" ht="56.25" customHeight="1">
      <c r="A52" s="970">
        <f t="shared" si="3"/>
        <v>36</v>
      </c>
      <c r="B52" s="971" t="s">
        <v>1310</v>
      </c>
      <c r="C52" s="972">
        <v>0</v>
      </c>
      <c r="D52" s="972">
        <v>1500</v>
      </c>
      <c r="E52" s="972">
        <v>1496.9469999999999</v>
      </c>
      <c r="F52" s="1012">
        <f t="shared" si="2"/>
        <v>99.79646666666666</v>
      </c>
      <c r="G52" s="973" t="s">
        <v>3981</v>
      </c>
      <c r="H52" s="1088" t="s">
        <v>4452</v>
      </c>
    </row>
    <row r="53" spans="1:8" s="961" customFormat="1" ht="78.75" customHeight="1">
      <c r="A53" s="970">
        <f t="shared" si="3"/>
        <v>37</v>
      </c>
      <c r="B53" s="971" t="s">
        <v>4453</v>
      </c>
      <c r="C53" s="972">
        <v>0</v>
      </c>
      <c r="D53" s="972">
        <v>2904.5</v>
      </c>
      <c r="E53" s="972">
        <v>2805.4969999999998</v>
      </c>
      <c r="F53" s="1012">
        <f t="shared" si="2"/>
        <v>96.591392666551897</v>
      </c>
      <c r="G53" s="1085" t="s">
        <v>3982</v>
      </c>
      <c r="H53" s="1089" t="s">
        <v>4662</v>
      </c>
    </row>
    <row r="54" spans="1:8" s="961" customFormat="1" ht="24" customHeight="1">
      <c r="A54" s="970">
        <f t="shared" si="3"/>
        <v>38</v>
      </c>
      <c r="B54" s="971" t="s">
        <v>4454</v>
      </c>
      <c r="C54" s="972">
        <v>0</v>
      </c>
      <c r="D54" s="972">
        <v>12218.32</v>
      </c>
      <c r="E54" s="972">
        <v>12218.32</v>
      </c>
      <c r="F54" s="1012">
        <f t="shared" si="2"/>
        <v>100</v>
      </c>
      <c r="G54" s="1085" t="s">
        <v>3982</v>
      </c>
      <c r="H54" s="978" t="s">
        <v>436</v>
      </c>
    </row>
    <row r="55" spans="1:8" s="961" customFormat="1" ht="77.25" customHeight="1">
      <c r="A55" s="970">
        <f t="shared" si="3"/>
        <v>39</v>
      </c>
      <c r="B55" s="971" t="s">
        <v>4455</v>
      </c>
      <c r="C55" s="972">
        <v>0</v>
      </c>
      <c r="D55" s="972">
        <v>2048.9090000000001</v>
      </c>
      <c r="E55" s="972">
        <v>1975.433</v>
      </c>
      <c r="F55" s="1012">
        <f t="shared" si="2"/>
        <v>96.413896371190717</v>
      </c>
      <c r="G55" s="1085" t="s">
        <v>3982</v>
      </c>
      <c r="H55" s="1089" t="s">
        <v>4663</v>
      </c>
    </row>
    <row r="56" spans="1:8" ht="13.5" customHeight="1" thickBot="1">
      <c r="A56" s="1343" t="s">
        <v>415</v>
      </c>
      <c r="B56" s="1344"/>
      <c r="C56" s="984">
        <f>SUM(C43:C55)</f>
        <v>422854</v>
      </c>
      <c r="D56" s="984">
        <f>SUM(D43:D55)</f>
        <v>446606.72899999999</v>
      </c>
      <c r="E56" s="984">
        <f>SUM(E43:E55)</f>
        <v>446416.19699999999</v>
      </c>
      <c r="F56" s="985">
        <f t="shared" si="2"/>
        <v>99.957337857307564</v>
      </c>
      <c r="G56" s="1092"/>
      <c r="H56" s="987"/>
    </row>
    <row r="57" spans="1:8" ht="18" customHeight="1" thickBot="1">
      <c r="A57" s="954" t="s">
        <v>4001</v>
      </c>
      <c r="B57" s="988"/>
      <c r="C57" s="989"/>
      <c r="D57" s="989"/>
      <c r="E57" s="990"/>
      <c r="F57" s="958"/>
      <c r="G57" s="991"/>
      <c r="H57" s="992"/>
    </row>
    <row r="58" spans="1:8" ht="42">
      <c r="A58" s="993">
        <f>A55+1</f>
        <v>40</v>
      </c>
      <c r="B58" s="963" t="s">
        <v>4456</v>
      </c>
      <c r="C58" s="964">
        <v>0</v>
      </c>
      <c r="D58" s="964">
        <v>206.91</v>
      </c>
      <c r="E58" s="964">
        <v>206.91</v>
      </c>
      <c r="F58" s="1012">
        <f t="shared" ref="F58:F82" si="4">E58/D58*100</f>
        <v>100</v>
      </c>
      <c r="G58" s="1085" t="s">
        <v>3988</v>
      </c>
      <c r="H58" s="967" t="s">
        <v>4457</v>
      </c>
    </row>
    <row r="59" spans="1:8" ht="24" customHeight="1">
      <c r="A59" s="970">
        <f t="shared" ref="A59:A81" si="5">A58+1</f>
        <v>41</v>
      </c>
      <c r="B59" s="971" t="s">
        <v>552</v>
      </c>
      <c r="C59" s="972">
        <v>0</v>
      </c>
      <c r="D59" s="972">
        <v>5316</v>
      </c>
      <c r="E59" s="972">
        <v>5316</v>
      </c>
      <c r="F59" s="1012">
        <f t="shared" si="4"/>
        <v>100</v>
      </c>
      <c r="G59" s="973" t="s">
        <v>3981</v>
      </c>
      <c r="H59" s="978" t="s">
        <v>436</v>
      </c>
    </row>
    <row r="60" spans="1:8" ht="142.5" customHeight="1">
      <c r="A60" s="970">
        <f t="shared" si="5"/>
        <v>42</v>
      </c>
      <c r="B60" s="971" t="s">
        <v>553</v>
      </c>
      <c r="C60" s="972">
        <v>0</v>
      </c>
      <c r="D60" s="972">
        <v>10937.28</v>
      </c>
      <c r="E60" s="972">
        <v>19.965</v>
      </c>
      <c r="F60" s="1012">
        <f t="shared" si="4"/>
        <v>0.18254081453524093</v>
      </c>
      <c r="G60" s="994" t="s">
        <v>3988</v>
      </c>
      <c r="H60" s="978" t="s">
        <v>4458</v>
      </c>
    </row>
    <row r="61" spans="1:8" ht="24" customHeight="1">
      <c r="A61" s="970">
        <f t="shared" si="5"/>
        <v>43</v>
      </c>
      <c r="B61" s="971" t="s">
        <v>554</v>
      </c>
      <c r="C61" s="972">
        <v>0</v>
      </c>
      <c r="D61" s="972">
        <v>746.82</v>
      </c>
      <c r="E61" s="972">
        <v>746.81600000000003</v>
      </c>
      <c r="F61" s="1012">
        <f t="shared" si="4"/>
        <v>99.99946439570445</v>
      </c>
      <c r="G61" s="973" t="s">
        <v>3981</v>
      </c>
      <c r="H61" s="978" t="s">
        <v>436</v>
      </c>
    </row>
    <row r="62" spans="1:8" ht="165" customHeight="1">
      <c r="A62" s="970">
        <f t="shared" si="5"/>
        <v>44</v>
      </c>
      <c r="B62" s="971" t="s">
        <v>555</v>
      </c>
      <c r="C62" s="972">
        <v>5332</v>
      </c>
      <c r="D62" s="972">
        <v>37737.19</v>
      </c>
      <c r="E62" s="972">
        <v>33600.984419999993</v>
      </c>
      <c r="F62" s="1012">
        <f t="shared" si="4"/>
        <v>89.039444696332694</v>
      </c>
      <c r="G62" s="994" t="s">
        <v>3988</v>
      </c>
      <c r="H62" s="978" t="s">
        <v>4459</v>
      </c>
    </row>
    <row r="63" spans="1:8" ht="111" customHeight="1">
      <c r="A63" s="970">
        <f t="shared" si="5"/>
        <v>45</v>
      </c>
      <c r="B63" s="971" t="s">
        <v>556</v>
      </c>
      <c r="C63" s="972">
        <v>0</v>
      </c>
      <c r="D63" s="972">
        <v>1597.35</v>
      </c>
      <c r="E63" s="972">
        <v>1286.6400000000001</v>
      </c>
      <c r="F63" s="1012">
        <f t="shared" si="4"/>
        <v>80.548408301248955</v>
      </c>
      <c r="G63" s="994" t="s">
        <v>3988</v>
      </c>
      <c r="H63" s="978" t="s">
        <v>4460</v>
      </c>
    </row>
    <row r="64" spans="1:8" ht="24" customHeight="1">
      <c r="A64" s="970">
        <f t="shared" si="5"/>
        <v>46</v>
      </c>
      <c r="B64" s="971" t="s">
        <v>557</v>
      </c>
      <c r="C64" s="972">
        <v>1300</v>
      </c>
      <c r="D64" s="972">
        <v>1100</v>
      </c>
      <c r="E64" s="972">
        <v>970.66200000000003</v>
      </c>
      <c r="F64" s="1012">
        <f t="shared" si="4"/>
        <v>88.242000000000004</v>
      </c>
      <c r="G64" s="994" t="s">
        <v>3981</v>
      </c>
      <c r="H64" s="978" t="s">
        <v>4335</v>
      </c>
    </row>
    <row r="65" spans="1:8" ht="123" customHeight="1">
      <c r="A65" s="970">
        <f t="shared" si="5"/>
        <v>47</v>
      </c>
      <c r="B65" s="971" t="s">
        <v>558</v>
      </c>
      <c r="C65" s="972">
        <v>0</v>
      </c>
      <c r="D65" s="972">
        <v>3963.84</v>
      </c>
      <c r="E65" s="972">
        <v>3392.07044</v>
      </c>
      <c r="F65" s="1012">
        <f t="shared" si="4"/>
        <v>85.575362274965684</v>
      </c>
      <c r="G65" s="994" t="s">
        <v>3988</v>
      </c>
      <c r="H65" s="978" t="s">
        <v>4461</v>
      </c>
    </row>
    <row r="66" spans="1:8" ht="45" customHeight="1">
      <c r="A66" s="970">
        <f t="shared" si="5"/>
        <v>48</v>
      </c>
      <c r="B66" s="971" t="s">
        <v>559</v>
      </c>
      <c r="C66" s="972">
        <v>0</v>
      </c>
      <c r="D66" s="972">
        <v>2050</v>
      </c>
      <c r="E66" s="972">
        <v>1975.0817299999997</v>
      </c>
      <c r="F66" s="1012">
        <f t="shared" si="4"/>
        <v>96.34545024390242</v>
      </c>
      <c r="G66" s="994" t="s">
        <v>3981</v>
      </c>
      <c r="H66" s="1088" t="s">
        <v>4462</v>
      </c>
    </row>
    <row r="67" spans="1:8" ht="12.75" customHeight="1">
      <c r="A67" s="970">
        <f t="shared" si="5"/>
        <v>49</v>
      </c>
      <c r="B67" s="971" t="s">
        <v>560</v>
      </c>
      <c r="C67" s="972">
        <v>0</v>
      </c>
      <c r="D67" s="972">
        <v>3364.4009999999998</v>
      </c>
      <c r="E67" s="972">
        <v>3364.4009999999998</v>
      </c>
      <c r="F67" s="1012">
        <f t="shared" si="4"/>
        <v>100</v>
      </c>
      <c r="G67" s="994" t="s">
        <v>3981</v>
      </c>
      <c r="H67" s="978" t="s">
        <v>436</v>
      </c>
    </row>
    <row r="68" spans="1:8" ht="73.5">
      <c r="A68" s="970">
        <f t="shared" si="5"/>
        <v>50</v>
      </c>
      <c r="B68" s="971" t="s">
        <v>561</v>
      </c>
      <c r="C68" s="972">
        <v>0</v>
      </c>
      <c r="D68" s="972">
        <v>540</v>
      </c>
      <c r="E68" s="972">
        <v>445.995</v>
      </c>
      <c r="F68" s="1012">
        <f t="shared" si="4"/>
        <v>82.591666666666669</v>
      </c>
      <c r="G68" s="994" t="s">
        <v>3981</v>
      </c>
      <c r="H68" s="1087" t="s">
        <v>4463</v>
      </c>
    </row>
    <row r="69" spans="1:8" ht="133.5" customHeight="1">
      <c r="A69" s="970">
        <f t="shared" si="5"/>
        <v>51</v>
      </c>
      <c r="B69" s="971" t="s">
        <v>4464</v>
      </c>
      <c r="C69" s="972">
        <v>8800</v>
      </c>
      <c r="D69" s="972">
        <v>8800</v>
      </c>
      <c r="E69" s="972">
        <v>6082.2574000000004</v>
      </c>
      <c r="F69" s="1012">
        <f t="shared" si="4"/>
        <v>69.116561363636364</v>
      </c>
      <c r="G69" s="994" t="s">
        <v>3988</v>
      </c>
      <c r="H69" s="978" t="s">
        <v>4465</v>
      </c>
    </row>
    <row r="70" spans="1:8" ht="120" customHeight="1">
      <c r="A70" s="970">
        <f t="shared" si="5"/>
        <v>52</v>
      </c>
      <c r="B70" s="971" t="s">
        <v>4466</v>
      </c>
      <c r="C70" s="972">
        <v>1500</v>
      </c>
      <c r="D70" s="972">
        <v>1500</v>
      </c>
      <c r="E70" s="972">
        <v>974.02407999999991</v>
      </c>
      <c r="F70" s="1012">
        <f t="shared" si="4"/>
        <v>64.934938666666667</v>
      </c>
      <c r="G70" s="994" t="s">
        <v>3988</v>
      </c>
      <c r="H70" s="978" t="s">
        <v>4467</v>
      </c>
    </row>
    <row r="71" spans="1:8" ht="24" customHeight="1">
      <c r="A71" s="970">
        <f t="shared" si="5"/>
        <v>53</v>
      </c>
      <c r="B71" s="971" t="s">
        <v>564</v>
      </c>
      <c r="C71" s="972">
        <v>1700</v>
      </c>
      <c r="D71" s="972">
        <v>1606.0329999999999</v>
      </c>
      <c r="E71" s="972">
        <v>1606.0322699999999</v>
      </c>
      <c r="F71" s="1012">
        <f t="shared" si="4"/>
        <v>99.999954546388523</v>
      </c>
      <c r="G71" s="994" t="s">
        <v>3981</v>
      </c>
      <c r="H71" s="980" t="s">
        <v>436</v>
      </c>
    </row>
    <row r="72" spans="1:8" ht="24" customHeight="1">
      <c r="A72" s="970">
        <f t="shared" si="5"/>
        <v>54</v>
      </c>
      <c r="B72" s="971" t="s">
        <v>565</v>
      </c>
      <c r="C72" s="972">
        <v>0</v>
      </c>
      <c r="D72" s="972">
        <v>945</v>
      </c>
      <c r="E72" s="972">
        <v>944.99999999999989</v>
      </c>
      <c r="F72" s="1012">
        <f t="shared" si="4"/>
        <v>99.999999999999986</v>
      </c>
      <c r="G72" s="994" t="s">
        <v>3981</v>
      </c>
      <c r="H72" s="978" t="s">
        <v>436</v>
      </c>
    </row>
    <row r="73" spans="1:8" ht="178.5">
      <c r="A73" s="970">
        <f t="shared" si="5"/>
        <v>55</v>
      </c>
      <c r="B73" s="971" t="s">
        <v>566</v>
      </c>
      <c r="C73" s="972">
        <v>0</v>
      </c>
      <c r="D73" s="972">
        <v>10176.89</v>
      </c>
      <c r="E73" s="972">
        <v>1176.8869999999999</v>
      </c>
      <c r="F73" s="1012">
        <f t="shared" si="4"/>
        <v>11.564308939174934</v>
      </c>
      <c r="G73" s="994" t="s">
        <v>3988</v>
      </c>
      <c r="H73" s="978" t="s">
        <v>4468</v>
      </c>
    </row>
    <row r="74" spans="1:8" ht="132" customHeight="1">
      <c r="A74" s="970">
        <f t="shared" si="5"/>
        <v>56</v>
      </c>
      <c r="B74" s="971" t="s">
        <v>4469</v>
      </c>
      <c r="C74" s="972">
        <v>0</v>
      </c>
      <c r="D74" s="972">
        <v>8784</v>
      </c>
      <c r="E74" s="972">
        <v>0</v>
      </c>
      <c r="F74" s="1012">
        <f t="shared" si="4"/>
        <v>0</v>
      </c>
      <c r="G74" s="994" t="s">
        <v>3988</v>
      </c>
      <c r="H74" s="978" t="s">
        <v>4470</v>
      </c>
    </row>
    <row r="75" spans="1:8" ht="42">
      <c r="A75" s="970">
        <f t="shared" si="5"/>
        <v>57</v>
      </c>
      <c r="B75" s="971" t="s">
        <v>567</v>
      </c>
      <c r="C75" s="972">
        <v>0</v>
      </c>
      <c r="D75" s="972">
        <v>5000</v>
      </c>
      <c r="E75" s="972">
        <v>4998.33</v>
      </c>
      <c r="F75" s="1012">
        <f t="shared" si="4"/>
        <v>99.9666</v>
      </c>
      <c r="G75" s="1093" t="s">
        <v>3981</v>
      </c>
      <c r="H75" s="1088" t="s">
        <v>4471</v>
      </c>
    </row>
    <row r="76" spans="1:8" ht="126">
      <c r="A76" s="970">
        <f t="shared" si="5"/>
        <v>58</v>
      </c>
      <c r="B76" s="971" t="s">
        <v>568</v>
      </c>
      <c r="C76" s="972">
        <v>0</v>
      </c>
      <c r="D76" s="972">
        <v>1900</v>
      </c>
      <c r="E76" s="972">
        <v>90</v>
      </c>
      <c r="F76" s="1012">
        <f t="shared" si="4"/>
        <v>4.7368421052631584</v>
      </c>
      <c r="G76" s="1093" t="s">
        <v>3988</v>
      </c>
      <c r="H76" s="1073" t="s">
        <v>4472</v>
      </c>
    </row>
    <row r="77" spans="1:8" ht="122.25" customHeight="1">
      <c r="A77" s="970">
        <f t="shared" si="5"/>
        <v>59</v>
      </c>
      <c r="B77" s="971" t="s">
        <v>569</v>
      </c>
      <c r="C77" s="972">
        <v>0</v>
      </c>
      <c r="D77" s="972">
        <v>1685</v>
      </c>
      <c r="E77" s="972">
        <v>315.04165</v>
      </c>
      <c r="F77" s="1012">
        <f t="shared" si="4"/>
        <v>18.696833827893176</v>
      </c>
      <c r="G77" s="1093" t="s">
        <v>3988</v>
      </c>
      <c r="H77" s="1073" t="s">
        <v>4473</v>
      </c>
    </row>
    <row r="78" spans="1:8" ht="102.75" customHeight="1">
      <c r="A78" s="970">
        <f t="shared" si="5"/>
        <v>60</v>
      </c>
      <c r="B78" s="971" t="s">
        <v>570</v>
      </c>
      <c r="C78" s="972">
        <v>0</v>
      </c>
      <c r="D78" s="972">
        <v>3000</v>
      </c>
      <c r="E78" s="972">
        <v>175.45</v>
      </c>
      <c r="F78" s="1012">
        <f t="shared" si="4"/>
        <v>5.8483333333333327</v>
      </c>
      <c r="G78" s="1093" t="s">
        <v>3988</v>
      </c>
      <c r="H78" s="978" t="s">
        <v>4474</v>
      </c>
    </row>
    <row r="79" spans="1:8" ht="123" customHeight="1">
      <c r="A79" s="970">
        <f t="shared" si="5"/>
        <v>61</v>
      </c>
      <c r="B79" s="971" t="s">
        <v>571</v>
      </c>
      <c r="C79" s="972">
        <v>0</v>
      </c>
      <c r="D79" s="972">
        <v>2000</v>
      </c>
      <c r="E79" s="972">
        <v>54.45</v>
      </c>
      <c r="F79" s="1012">
        <f t="shared" si="4"/>
        <v>2.7225000000000001</v>
      </c>
      <c r="G79" s="994" t="s">
        <v>3988</v>
      </c>
      <c r="H79" s="978" t="s">
        <v>4475</v>
      </c>
    </row>
    <row r="80" spans="1:8" ht="89.25" customHeight="1">
      <c r="A80" s="970">
        <f t="shared" si="5"/>
        <v>62</v>
      </c>
      <c r="B80" s="971" t="s">
        <v>4476</v>
      </c>
      <c r="C80" s="972">
        <v>0</v>
      </c>
      <c r="D80" s="972">
        <v>5000</v>
      </c>
      <c r="E80" s="972">
        <v>0</v>
      </c>
      <c r="F80" s="1012">
        <f t="shared" si="4"/>
        <v>0</v>
      </c>
      <c r="G80" s="994" t="s">
        <v>3988</v>
      </c>
      <c r="H80" s="980" t="s">
        <v>4477</v>
      </c>
    </row>
    <row r="81" spans="1:8" ht="34.5" customHeight="1">
      <c r="A81" s="970">
        <f t="shared" si="5"/>
        <v>63</v>
      </c>
      <c r="B81" s="971" t="s">
        <v>572</v>
      </c>
      <c r="C81" s="972">
        <v>0</v>
      </c>
      <c r="D81" s="972">
        <v>2097.27</v>
      </c>
      <c r="E81" s="972">
        <v>2097.2620000000002</v>
      </c>
      <c r="F81" s="1012">
        <f t="shared" si="4"/>
        <v>99.999618551736319</v>
      </c>
      <c r="G81" s="994" t="s">
        <v>3981</v>
      </c>
      <c r="H81" s="980" t="s">
        <v>436</v>
      </c>
    </row>
    <row r="82" spans="1:8" ht="13.5" customHeight="1" thickBot="1">
      <c r="A82" s="1343" t="s">
        <v>415</v>
      </c>
      <c r="B82" s="1344"/>
      <c r="C82" s="984">
        <f>SUM(C58:C81)</f>
        <v>18632</v>
      </c>
      <c r="D82" s="995">
        <f>SUM(D58:D81)</f>
        <v>120053.984</v>
      </c>
      <c r="E82" s="995">
        <f>SUM(E58:E81)</f>
        <v>69840.259989999991</v>
      </c>
      <c r="F82" s="996">
        <f t="shared" si="4"/>
        <v>58.174046094130446</v>
      </c>
      <c r="G82" s="986"/>
      <c r="H82" s="987"/>
    </row>
    <row r="83" spans="1:8" ht="18" customHeight="1" thickBot="1">
      <c r="A83" s="954" t="s">
        <v>3976</v>
      </c>
      <c r="B83" s="955"/>
      <c r="C83" s="956"/>
      <c r="D83" s="956"/>
      <c r="E83" s="957"/>
      <c r="F83" s="958"/>
      <c r="G83" s="959"/>
      <c r="H83" s="992"/>
    </row>
    <row r="84" spans="1:8" ht="152.25" customHeight="1">
      <c r="A84" s="993">
        <f>A81+1</f>
        <v>64</v>
      </c>
      <c r="B84" s="963" t="s">
        <v>4478</v>
      </c>
      <c r="C84" s="964">
        <v>18900</v>
      </c>
      <c r="D84" s="964">
        <v>27075.07</v>
      </c>
      <c r="E84" s="964">
        <v>18858.055700000001</v>
      </c>
      <c r="F84" s="1012">
        <f t="shared" ref="F84:F102" si="6">E84/D84*100</f>
        <v>69.650995177482471</v>
      </c>
      <c r="G84" s="997" t="s">
        <v>3981</v>
      </c>
      <c r="H84" s="1009" t="s">
        <v>4479</v>
      </c>
    </row>
    <row r="85" spans="1:8" ht="24" customHeight="1">
      <c r="A85" s="970">
        <f t="shared" ref="A85:A101" si="7">A84+1</f>
        <v>65</v>
      </c>
      <c r="B85" s="971" t="s">
        <v>897</v>
      </c>
      <c r="C85" s="972">
        <v>0</v>
      </c>
      <c r="D85" s="972">
        <v>15410.020000000002</v>
      </c>
      <c r="E85" s="972">
        <v>14823.600770000003</v>
      </c>
      <c r="F85" s="1012">
        <f t="shared" si="6"/>
        <v>96.194558929839161</v>
      </c>
      <c r="G85" s="997" t="s">
        <v>3981</v>
      </c>
      <c r="H85" s="980" t="s">
        <v>436</v>
      </c>
    </row>
    <row r="86" spans="1:8" ht="110.25" customHeight="1">
      <c r="A86" s="970">
        <f t="shared" si="7"/>
        <v>66</v>
      </c>
      <c r="B86" s="971" t="s">
        <v>892</v>
      </c>
      <c r="C86" s="972">
        <v>161500</v>
      </c>
      <c r="D86" s="972">
        <v>135044.40999999997</v>
      </c>
      <c r="E86" s="972">
        <v>107656.52424</v>
      </c>
      <c r="F86" s="1012">
        <f t="shared" si="6"/>
        <v>79.719348797925079</v>
      </c>
      <c r="G86" s="994" t="s">
        <v>3988</v>
      </c>
      <c r="H86" s="980" t="s">
        <v>4480</v>
      </c>
    </row>
    <row r="87" spans="1:8" ht="130.5" customHeight="1">
      <c r="A87" s="970">
        <f t="shared" si="7"/>
        <v>67</v>
      </c>
      <c r="B87" s="971" t="s">
        <v>896</v>
      </c>
      <c r="C87" s="972">
        <v>52000</v>
      </c>
      <c r="D87" s="972">
        <v>850.00000000000011</v>
      </c>
      <c r="E87" s="972">
        <v>193.6</v>
      </c>
      <c r="F87" s="1012">
        <f t="shared" si="6"/>
        <v>22.776470588235291</v>
      </c>
      <c r="G87" s="994" t="s">
        <v>3988</v>
      </c>
      <c r="H87" s="980" t="s">
        <v>4481</v>
      </c>
    </row>
    <row r="88" spans="1:8" ht="99.75" customHeight="1">
      <c r="A88" s="970">
        <f t="shared" si="7"/>
        <v>68</v>
      </c>
      <c r="B88" s="971" t="s">
        <v>890</v>
      </c>
      <c r="C88" s="972">
        <v>4500</v>
      </c>
      <c r="D88" s="972">
        <v>1646.75</v>
      </c>
      <c r="E88" s="972">
        <v>275.30700000000002</v>
      </c>
      <c r="F88" s="1012">
        <f t="shared" si="6"/>
        <v>16.71820252011538</v>
      </c>
      <c r="G88" s="994" t="s">
        <v>3988</v>
      </c>
      <c r="H88" s="980" t="s">
        <v>4482</v>
      </c>
    </row>
    <row r="89" spans="1:8" ht="105">
      <c r="A89" s="970">
        <f t="shared" si="7"/>
        <v>69</v>
      </c>
      <c r="B89" s="971" t="s">
        <v>899</v>
      </c>
      <c r="C89" s="972">
        <v>101000</v>
      </c>
      <c r="D89" s="972">
        <v>131494.00000000003</v>
      </c>
      <c r="E89" s="972">
        <v>97344.428999999989</v>
      </c>
      <c r="F89" s="1012">
        <f t="shared" si="6"/>
        <v>74.029559523628436</v>
      </c>
      <c r="G89" s="994" t="s">
        <v>3988</v>
      </c>
      <c r="H89" s="978" t="s">
        <v>4483</v>
      </c>
    </row>
    <row r="90" spans="1:8" ht="120.75" customHeight="1">
      <c r="A90" s="970">
        <f t="shared" si="7"/>
        <v>70</v>
      </c>
      <c r="B90" s="971" t="s">
        <v>898</v>
      </c>
      <c r="C90" s="972">
        <v>0</v>
      </c>
      <c r="D90" s="972">
        <v>1613.75</v>
      </c>
      <c r="E90" s="972">
        <v>223.85000000000002</v>
      </c>
      <c r="F90" s="1012">
        <f t="shared" si="6"/>
        <v>13.871417505809452</v>
      </c>
      <c r="G90" s="994" t="s">
        <v>3988</v>
      </c>
      <c r="H90" s="980" t="s">
        <v>4484</v>
      </c>
    </row>
    <row r="91" spans="1:8" ht="67.5" customHeight="1">
      <c r="A91" s="970">
        <f t="shared" si="7"/>
        <v>71</v>
      </c>
      <c r="B91" s="971" t="s">
        <v>895</v>
      </c>
      <c r="C91" s="972">
        <v>0</v>
      </c>
      <c r="D91" s="972">
        <v>1000</v>
      </c>
      <c r="E91" s="972">
        <v>165.50800000000001</v>
      </c>
      <c r="F91" s="1012">
        <f t="shared" si="6"/>
        <v>16.550800000000002</v>
      </c>
      <c r="G91" s="994" t="s">
        <v>3988</v>
      </c>
      <c r="H91" s="978" t="s">
        <v>4485</v>
      </c>
    </row>
    <row r="92" spans="1:8" ht="79.5" customHeight="1">
      <c r="A92" s="970">
        <f t="shared" si="7"/>
        <v>72</v>
      </c>
      <c r="B92" s="971" t="s">
        <v>893</v>
      </c>
      <c r="C92" s="972">
        <v>0</v>
      </c>
      <c r="D92" s="972">
        <v>500</v>
      </c>
      <c r="E92" s="972">
        <v>0</v>
      </c>
      <c r="F92" s="1012">
        <f t="shared" si="6"/>
        <v>0</v>
      </c>
      <c r="G92" s="994" t="s">
        <v>3988</v>
      </c>
      <c r="H92" s="978" t="s">
        <v>4486</v>
      </c>
    </row>
    <row r="93" spans="1:8" ht="94.5">
      <c r="A93" s="970">
        <f t="shared" si="7"/>
        <v>73</v>
      </c>
      <c r="B93" s="971" t="s">
        <v>889</v>
      </c>
      <c r="C93" s="972">
        <v>34103</v>
      </c>
      <c r="D93" s="972">
        <v>500</v>
      </c>
      <c r="E93" s="972">
        <v>0</v>
      </c>
      <c r="F93" s="1012">
        <f t="shared" si="6"/>
        <v>0</v>
      </c>
      <c r="G93" s="994" t="s">
        <v>3988</v>
      </c>
      <c r="H93" s="978" t="s">
        <v>4487</v>
      </c>
    </row>
    <row r="94" spans="1:8" ht="111" customHeight="1">
      <c r="A94" s="970">
        <f t="shared" si="7"/>
        <v>74</v>
      </c>
      <c r="B94" s="971" t="s">
        <v>1308</v>
      </c>
      <c r="C94" s="972">
        <v>5545</v>
      </c>
      <c r="D94" s="972">
        <v>35364.879999999997</v>
      </c>
      <c r="E94" s="972">
        <v>26092.701370000006</v>
      </c>
      <c r="F94" s="1012">
        <f t="shared" si="6"/>
        <v>73.781393772578923</v>
      </c>
      <c r="G94" s="994" t="s">
        <v>3988</v>
      </c>
      <c r="H94" s="978" t="s">
        <v>4488</v>
      </c>
    </row>
    <row r="95" spans="1:8" ht="123.75" customHeight="1">
      <c r="A95" s="970">
        <f t="shared" si="7"/>
        <v>75</v>
      </c>
      <c r="B95" s="971" t="s">
        <v>4489</v>
      </c>
      <c r="C95" s="972">
        <v>15645</v>
      </c>
      <c r="D95" s="972">
        <v>25171.21</v>
      </c>
      <c r="E95" s="972">
        <v>20501.027989999999</v>
      </c>
      <c r="F95" s="1012">
        <f t="shared" si="6"/>
        <v>81.446334880206393</v>
      </c>
      <c r="G95" s="997" t="s">
        <v>3981</v>
      </c>
      <c r="H95" s="978" t="s">
        <v>4490</v>
      </c>
    </row>
    <row r="96" spans="1:8" ht="120" customHeight="1">
      <c r="A96" s="970">
        <f t="shared" si="7"/>
        <v>76</v>
      </c>
      <c r="B96" s="971" t="s">
        <v>900</v>
      </c>
      <c r="C96" s="972">
        <v>0</v>
      </c>
      <c r="D96" s="972">
        <v>3172.7900000000004</v>
      </c>
      <c r="E96" s="972">
        <v>3127.36474</v>
      </c>
      <c r="F96" s="1012">
        <f t="shared" si="6"/>
        <v>98.568286586884085</v>
      </c>
      <c r="G96" s="1085" t="s">
        <v>3981</v>
      </c>
      <c r="H96" s="978" t="s">
        <v>4491</v>
      </c>
    </row>
    <row r="97" spans="1:8" ht="12.75" customHeight="1">
      <c r="A97" s="970">
        <f t="shared" si="7"/>
        <v>77</v>
      </c>
      <c r="B97" s="971" t="s">
        <v>903</v>
      </c>
      <c r="C97" s="972">
        <v>0</v>
      </c>
      <c r="D97" s="972">
        <v>716.15</v>
      </c>
      <c r="E97" s="972">
        <v>701.22221999999999</v>
      </c>
      <c r="F97" s="1012">
        <f t="shared" si="6"/>
        <v>97.915551211338411</v>
      </c>
      <c r="G97" s="997" t="s">
        <v>3981</v>
      </c>
      <c r="H97" s="978" t="s">
        <v>436</v>
      </c>
    </row>
    <row r="98" spans="1:8" ht="105">
      <c r="A98" s="970">
        <f t="shared" si="7"/>
        <v>78</v>
      </c>
      <c r="B98" s="971" t="s">
        <v>901</v>
      </c>
      <c r="C98" s="972">
        <v>25010</v>
      </c>
      <c r="D98" s="972">
        <v>23161.430000000004</v>
      </c>
      <c r="E98" s="972">
        <v>23097.762010000006</v>
      </c>
      <c r="F98" s="1012">
        <f t="shared" si="6"/>
        <v>99.725112007332882</v>
      </c>
      <c r="G98" s="1085" t="s">
        <v>3981</v>
      </c>
      <c r="H98" s="978" t="s">
        <v>4492</v>
      </c>
    </row>
    <row r="99" spans="1:8" ht="67.5" customHeight="1">
      <c r="A99" s="970">
        <f t="shared" si="7"/>
        <v>79</v>
      </c>
      <c r="B99" s="971" t="s">
        <v>894</v>
      </c>
      <c r="C99" s="972">
        <v>0</v>
      </c>
      <c r="D99" s="972">
        <v>20111.11</v>
      </c>
      <c r="E99" s="972">
        <v>20104.839509999998</v>
      </c>
      <c r="F99" s="1012">
        <f t="shared" si="6"/>
        <v>99.968820766233179</v>
      </c>
      <c r="G99" s="973" t="s">
        <v>3981</v>
      </c>
      <c r="H99" s="1087" t="s">
        <v>4493</v>
      </c>
    </row>
    <row r="100" spans="1:8" ht="12.75" customHeight="1">
      <c r="A100" s="970">
        <f t="shared" si="7"/>
        <v>80</v>
      </c>
      <c r="B100" s="971" t="s">
        <v>1320</v>
      </c>
      <c r="C100" s="972">
        <v>0</v>
      </c>
      <c r="D100" s="972">
        <v>16986.829999999998</v>
      </c>
      <c r="E100" s="972">
        <v>16986.388980000003</v>
      </c>
      <c r="F100" s="1012">
        <f t="shared" si="6"/>
        <v>99.997403753378393</v>
      </c>
      <c r="G100" s="994" t="s">
        <v>3981</v>
      </c>
      <c r="H100" s="978" t="s">
        <v>436</v>
      </c>
    </row>
    <row r="101" spans="1:8" ht="45" customHeight="1">
      <c r="A101" s="970">
        <f t="shared" si="7"/>
        <v>81</v>
      </c>
      <c r="B101" s="1041" t="s">
        <v>4276</v>
      </c>
      <c r="C101" s="972">
        <v>0</v>
      </c>
      <c r="D101" s="972">
        <v>2443.252</v>
      </c>
      <c r="E101" s="972">
        <v>2443.2479999999996</v>
      </c>
      <c r="F101" s="1012">
        <f t="shared" si="6"/>
        <v>99.999836283772595</v>
      </c>
      <c r="G101" s="994" t="s">
        <v>3982</v>
      </c>
      <c r="H101" s="978" t="s">
        <v>436</v>
      </c>
    </row>
    <row r="102" spans="1:8" ht="13.5" customHeight="1" thickBot="1">
      <c r="A102" s="1343" t="s">
        <v>415</v>
      </c>
      <c r="B102" s="1344"/>
      <c r="C102" s="984">
        <f>SUM(C84:C101)</f>
        <v>418203</v>
      </c>
      <c r="D102" s="984">
        <f>SUM(D84:D101)</f>
        <v>442261.652</v>
      </c>
      <c r="E102" s="984">
        <f>SUM(E84:E101)</f>
        <v>352595.42953000002</v>
      </c>
      <c r="F102" s="996">
        <f t="shared" si="6"/>
        <v>79.725526266066595</v>
      </c>
      <c r="G102" s="986"/>
      <c r="H102" s="987"/>
    </row>
    <row r="103" spans="1:8" s="946" customFormat="1">
      <c r="A103" s="998"/>
      <c r="B103" s="999"/>
      <c r="C103" s="998"/>
      <c r="D103" s="998"/>
      <c r="E103" s="998"/>
      <c r="F103" s="1000"/>
      <c r="G103" s="1001"/>
      <c r="H103" s="1002"/>
    </row>
  </sheetData>
  <customSheetViews>
    <customSheetView guid="{53E72506-0B1D-4F4A-A157-6DE69D2E678D}" showPageBreaks="1" fitToPage="1" printArea="1" view="pageBreakPreview">
      <selection activeCell="P11" sqref="P11"/>
      <rowBreaks count="1" manualBreakCount="1">
        <brk id="82" max="7" man="1"/>
      </rowBreaks>
      <pageMargins left="0.31496062992125984" right="0.31496062992125984" top="0.51181102362204722" bottom="0.43307086614173229" header="0.31496062992125984" footer="0.23622047244094491"/>
      <printOptions horizontalCentered="1"/>
      <pageSetup paperSize="9" scale="98" firstPageNumber="289" fitToHeight="0" orientation="landscape" useFirstPageNumber="1" r:id="rId1"/>
      <headerFooter alignWithMargins="0">
        <oddHeader>&amp;L&amp;"Tahoma,Kurzíva"&amp;9Závěrečný účet za rok 2014&amp;R&amp;"Tahoma,Kurzíva"&amp;9Tabulka č. 17</oddHeader>
        <oddFooter>&amp;C&amp;"Tahoma,Obyčejné"&amp;P</oddFooter>
      </headerFooter>
    </customSheetView>
  </customSheetViews>
  <mergeCells count="11">
    <mergeCell ref="A8:B8"/>
    <mergeCell ref="A1:H1"/>
    <mergeCell ref="A4:B4"/>
    <mergeCell ref="A5:B5"/>
    <mergeCell ref="A6:B6"/>
    <mergeCell ref="A7:B7"/>
    <mergeCell ref="A9:B9"/>
    <mergeCell ref="A41:B41"/>
    <mergeCell ref="A56:B56"/>
    <mergeCell ref="A82:B82"/>
    <mergeCell ref="A102:B102"/>
  </mergeCells>
  <printOptions horizontalCentered="1"/>
  <pageMargins left="0.31496062992125984" right="0.31496062992125984" top="0.51181102362204722" bottom="0.43307086614173229" header="0.31496062992125984" footer="0.23622047244094491"/>
  <pageSetup paperSize="9" scale="98" firstPageNumber="289" fitToHeight="0" orientation="landscape" useFirstPageNumber="1" r:id="rId2"/>
  <headerFooter alignWithMargins="0">
    <oddHeader>&amp;L&amp;"Tahoma,Kurzíva"&amp;9Závěrečný účet za rok 2014&amp;R&amp;"Tahoma,Kurzíva"&amp;9Tabulka č. 17</oddHeader>
    <oddFooter>&amp;C&amp;"Tahoma,Obyčejné"&amp;P</oddFooter>
  </headerFooter>
  <rowBreaks count="1" manualBreakCount="1">
    <brk id="82" max="7"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69"/>
  <sheetViews>
    <sheetView view="pageBreakPreview" zoomScaleNormal="100" zoomScaleSheetLayoutView="100" workbookViewId="0">
      <selection activeCell="I2" sqref="I2"/>
    </sheetView>
  </sheetViews>
  <sheetFormatPr defaultRowHeight="10.5"/>
  <cols>
    <col min="1" max="1" width="6.42578125" style="925" customWidth="1"/>
    <col min="2" max="2" width="42.7109375" style="926" customWidth="1"/>
    <col min="3" max="4" width="13.140625" style="927" customWidth="1"/>
    <col min="5" max="5" width="12.140625" style="925" customWidth="1"/>
    <col min="6" max="6" width="8" style="928" customWidth="1"/>
    <col min="7" max="7" width="8.7109375" style="929" customWidth="1"/>
    <col min="8" max="8" width="42.7109375" style="1094" customWidth="1"/>
    <col min="9" max="16384" width="9.140625" style="925"/>
  </cols>
  <sheetData>
    <row r="1" spans="1:8" s="924" customFormat="1" ht="18" customHeight="1">
      <c r="A1" s="1223" t="s">
        <v>4494</v>
      </c>
      <c r="B1" s="1223"/>
      <c r="C1" s="1223"/>
      <c r="D1" s="1223"/>
      <c r="E1" s="1223"/>
      <c r="F1" s="1223"/>
      <c r="G1" s="1223"/>
      <c r="H1" s="1223"/>
    </row>
    <row r="2" spans="1:8" ht="12" customHeight="1"/>
    <row r="3" spans="1:8" ht="12" customHeight="1" thickBot="1">
      <c r="A3" s="931"/>
      <c r="F3" s="932" t="s">
        <v>3968</v>
      </c>
    </row>
    <row r="4" spans="1:8" ht="23.25" customHeight="1">
      <c r="A4" s="1345"/>
      <c r="B4" s="1346"/>
      <c r="C4" s="933" t="s">
        <v>3969</v>
      </c>
      <c r="D4" s="933" t="s">
        <v>3970</v>
      </c>
      <c r="E4" s="933" t="s">
        <v>3971</v>
      </c>
      <c r="F4" s="934" t="s">
        <v>3972</v>
      </c>
      <c r="G4" s="935"/>
      <c r="H4" s="1095"/>
    </row>
    <row r="5" spans="1:8" ht="12.75" customHeight="1">
      <c r="A5" s="1347" t="s">
        <v>3973</v>
      </c>
      <c r="B5" s="1348"/>
      <c r="C5" s="937">
        <f>C54</f>
        <v>57950</v>
      </c>
      <c r="D5" s="937">
        <f>D54</f>
        <v>121950.28</v>
      </c>
      <c r="E5" s="937">
        <f>E54</f>
        <v>92848.558499999999</v>
      </c>
      <c r="F5" s="938">
        <f>E5/D5*100</f>
        <v>76.136404524860453</v>
      </c>
      <c r="G5" s="939"/>
      <c r="H5" s="1096"/>
    </row>
    <row r="6" spans="1:8" ht="12.75" customHeight="1">
      <c r="A6" s="1347" t="s">
        <v>3974</v>
      </c>
      <c r="B6" s="1348"/>
      <c r="C6" s="941">
        <f>C58</f>
        <v>0</v>
      </c>
      <c r="D6" s="941">
        <f>D58</f>
        <v>2040.47</v>
      </c>
      <c r="E6" s="941">
        <f>E58</f>
        <v>2040.4565</v>
      </c>
      <c r="F6" s="938">
        <f>E6/D6*100</f>
        <v>99.999338387724393</v>
      </c>
      <c r="G6" s="939"/>
      <c r="H6" s="1096"/>
    </row>
    <row r="7" spans="1:8" ht="12.75" customHeight="1">
      <c r="A7" s="1347" t="s">
        <v>3976</v>
      </c>
      <c r="B7" s="1348"/>
      <c r="C7" s="941">
        <f>C68</f>
        <v>19042</v>
      </c>
      <c r="D7" s="941">
        <f>D68</f>
        <v>11459.15</v>
      </c>
      <c r="E7" s="941">
        <f>E68</f>
        <v>10627.986820000002</v>
      </c>
      <c r="F7" s="938">
        <f>E7/D7*100</f>
        <v>92.746729207663776</v>
      </c>
      <c r="G7" s="939"/>
      <c r="H7" s="1096"/>
    </row>
    <row r="8" spans="1:8" s="931" customFormat="1" ht="13.5" customHeight="1" thickBot="1">
      <c r="A8" s="1349" t="s">
        <v>415</v>
      </c>
      <c r="B8" s="1350"/>
      <c r="C8" s="942">
        <f>SUM(C5:C7)</f>
        <v>76992</v>
      </c>
      <c r="D8" s="942">
        <f>SUM(D5:D7)</f>
        <v>135449.9</v>
      </c>
      <c r="E8" s="942">
        <f>SUM(E5:E7)</f>
        <v>105517.00182</v>
      </c>
      <c r="F8" s="943">
        <f>E8/D8*100</f>
        <v>77.901129362221752</v>
      </c>
      <c r="G8" s="939"/>
      <c r="H8" s="1096"/>
    </row>
    <row r="9" spans="1:8" s="944" customFormat="1" ht="10.5" customHeight="1">
      <c r="B9" s="945"/>
      <c r="C9" s="946"/>
      <c r="D9" s="946"/>
      <c r="E9" s="946"/>
      <c r="F9" s="947"/>
      <c r="G9" s="948"/>
      <c r="H9" s="1097"/>
    </row>
    <row r="10" spans="1:8" s="944" customFormat="1" ht="10.5" customHeight="1">
      <c r="B10" s="945"/>
      <c r="C10" s="946"/>
      <c r="D10" s="946"/>
      <c r="E10" s="946"/>
      <c r="F10" s="947"/>
      <c r="G10" s="948"/>
      <c r="H10" s="1097"/>
    </row>
    <row r="11" spans="1:8" s="944" customFormat="1" ht="10.5" customHeight="1" thickBot="1">
      <c r="B11" s="945"/>
      <c r="C11" s="946"/>
      <c r="D11" s="946"/>
      <c r="E11" s="946"/>
      <c r="F11" s="947"/>
      <c r="G11" s="948"/>
      <c r="H11" s="1098" t="s">
        <v>3968</v>
      </c>
    </row>
    <row r="12" spans="1:8" ht="28.5" customHeight="1" thickBot="1">
      <c r="A12" s="950" t="s">
        <v>3977</v>
      </c>
      <c r="B12" s="951" t="s">
        <v>405</v>
      </c>
      <c r="C12" s="952" t="s">
        <v>3969</v>
      </c>
      <c r="D12" s="952" t="s">
        <v>3970</v>
      </c>
      <c r="E12" s="952" t="s">
        <v>3971</v>
      </c>
      <c r="F12" s="952" t="s">
        <v>3972</v>
      </c>
      <c r="G12" s="952" t="s">
        <v>3978</v>
      </c>
      <c r="H12" s="1099" t="s">
        <v>3979</v>
      </c>
    </row>
    <row r="13" spans="1:8" ht="15" customHeight="1" thickBot="1">
      <c r="A13" s="954" t="s">
        <v>3980</v>
      </c>
      <c r="B13" s="955"/>
      <c r="C13" s="956"/>
      <c r="D13" s="956"/>
      <c r="E13" s="957"/>
      <c r="F13" s="958"/>
      <c r="G13" s="959"/>
      <c r="H13" s="1100"/>
    </row>
    <row r="14" spans="1:8" s="1006" customFormat="1" ht="89.25" customHeight="1">
      <c r="A14" s="993">
        <v>1</v>
      </c>
      <c r="B14" s="971" t="s">
        <v>1603</v>
      </c>
      <c r="C14" s="1007">
        <v>15000</v>
      </c>
      <c r="D14" s="1007">
        <v>22970.25</v>
      </c>
      <c r="E14" s="1007">
        <v>13372.511770000001</v>
      </c>
      <c r="F14" s="1008">
        <f t="shared" ref="F14:F20" si="0">E14/D14*100</f>
        <v>58.216657502639293</v>
      </c>
      <c r="G14" s="966" t="s">
        <v>3988</v>
      </c>
      <c r="H14" s="976" t="s">
        <v>4495</v>
      </c>
    </row>
    <row r="15" spans="1:8" s="1006" customFormat="1" ht="55.5" customHeight="1">
      <c r="A15" s="1010">
        <f>A14+1</f>
        <v>2</v>
      </c>
      <c r="B15" s="971" t="s">
        <v>1569</v>
      </c>
      <c r="C15" s="1011">
        <v>18000</v>
      </c>
      <c r="D15" s="1011">
        <v>17019.129999999997</v>
      </c>
      <c r="E15" s="1011">
        <v>17019.095999999998</v>
      </c>
      <c r="F15" s="1012">
        <f t="shared" si="0"/>
        <v>99.999800224805853</v>
      </c>
      <c r="G15" s="1013" t="s">
        <v>3981</v>
      </c>
      <c r="H15" s="976" t="s">
        <v>4641</v>
      </c>
    </row>
    <row r="16" spans="1:8" s="1006" customFormat="1" ht="12.75" customHeight="1">
      <c r="A16" s="1010">
        <f t="shared" ref="A16:A53" si="1">A15+1</f>
        <v>3</v>
      </c>
      <c r="B16" s="971" t="s">
        <v>4496</v>
      </c>
      <c r="C16" s="1011">
        <v>2000</v>
      </c>
      <c r="D16" s="1011">
        <v>1857.5</v>
      </c>
      <c r="E16" s="1011">
        <v>1857.5</v>
      </c>
      <c r="F16" s="1012">
        <f t="shared" si="0"/>
        <v>100</v>
      </c>
      <c r="G16" s="1013" t="s">
        <v>3981</v>
      </c>
      <c r="H16" s="976" t="s">
        <v>269</v>
      </c>
    </row>
    <row r="17" spans="1:8" s="1006" customFormat="1" ht="12.75" customHeight="1">
      <c r="A17" s="1010">
        <f t="shared" si="1"/>
        <v>4</v>
      </c>
      <c r="B17" s="971" t="s">
        <v>4497</v>
      </c>
      <c r="C17" s="1011">
        <v>0</v>
      </c>
      <c r="D17" s="1011">
        <v>35936.299999999996</v>
      </c>
      <c r="E17" s="1011">
        <v>35936.274999999994</v>
      </c>
      <c r="F17" s="1012">
        <f t="shared" si="0"/>
        <v>99.999930432459649</v>
      </c>
      <c r="G17" s="1013" t="s">
        <v>3988</v>
      </c>
      <c r="H17" s="976" t="s">
        <v>269</v>
      </c>
    </row>
    <row r="18" spans="1:8" s="1006" customFormat="1" ht="12.75" customHeight="1">
      <c r="A18" s="1010">
        <f t="shared" si="1"/>
        <v>5</v>
      </c>
      <c r="B18" s="971" t="s">
        <v>1578</v>
      </c>
      <c r="C18" s="1011">
        <v>0</v>
      </c>
      <c r="D18" s="1011">
        <v>126.37</v>
      </c>
      <c r="E18" s="1011">
        <v>126.36500000000001</v>
      </c>
      <c r="F18" s="1012">
        <f t="shared" si="0"/>
        <v>99.996043364722638</v>
      </c>
      <c r="G18" s="1013" t="s">
        <v>3988</v>
      </c>
      <c r="H18" s="978" t="s">
        <v>269</v>
      </c>
    </row>
    <row r="19" spans="1:8" s="1006" customFormat="1" ht="24" customHeight="1">
      <c r="A19" s="1010">
        <f t="shared" si="1"/>
        <v>6</v>
      </c>
      <c r="B19" s="971" t="s">
        <v>1563</v>
      </c>
      <c r="C19" s="1011">
        <v>0</v>
      </c>
      <c r="D19" s="1011">
        <v>1485.1</v>
      </c>
      <c r="E19" s="1011">
        <v>1478.51225</v>
      </c>
      <c r="F19" s="1012">
        <f t="shared" si="0"/>
        <v>99.556410342737863</v>
      </c>
      <c r="G19" s="1013" t="s">
        <v>3981</v>
      </c>
      <c r="H19" s="976" t="s">
        <v>4498</v>
      </c>
    </row>
    <row r="20" spans="1:8" s="1006" customFormat="1" ht="12.75" customHeight="1">
      <c r="A20" s="1010">
        <f t="shared" si="1"/>
        <v>7</v>
      </c>
      <c r="B20" s="971" t="s">
        <v>4499</v>
      </c>
      <c r="C20" s="1011">
        <v>100</v>
      </c>
      <c r="D20" s="1011">
        <v>100</v>
      </c>
      <c r="E20" s="1011">
        <v>99.876000000000005</v>
      </c>
      <c r="F20" s="1012">
        <f t="shared" si="0"/>
        <v>99.876000000000005</v>
      </c>
      <c r="G20" s="1013" t="s">
        <v>3981</v>
      </c>
      <c r="H20" s="978" t="s">
        <v>269</v>
      </c>
    </row>
    <row r="21" spans="1:8" s="1006" customFormat="1" ht="66" customHeight="1">
      <c r="A21" s="1010">
        <f t="shared" si="1"/>
        <v>8</v>
      </c>
      <c r="B21" s="971" t="s">
        <v>4500</v>
      </c>
      <c r="C21" s="1011">
        <v>900</v>
      </c>
      <c r="D21" s="1011">
        <v>0</v>
      </c>
      <c r="E21" s="1011">
        <v>0</v>
      </c>
      <c r="F21" s="1012" t="s">
        <v>421</v>
      </c>
      <c r="G21" s="1013" t="s">
        <v>3981</v>
      </c>
      <c r="H21" s="978" t="s">
        <v>4501</v>
      </c>
    </row>
    <row r="22" spans="1:8" s="1006" customFormat="1" ht="136.5">
      <c r="A22" s="1010">
        <f t="shared" si="1"/>
        <v>9</v>
      </c>
      <c r="B22" s="971" t="s">
        <v>4502</v>
      </c>
      <c r="C22" s="1011">
        <v>0</v>
      </c>
      <c r="D22" s="1011">
        <v>10851.8</v>
      </c>
      <c r="E22" s="1011">
        <v>4408.2505000000001</v>
      </c>
      <c r="F22" s="1012">
        <f>E22/D22*100</f>
        <v>40.622297683333649</v>
      </c>
      <c r="G22" s="1013" t="s">
        <v>3982</v>
      </c>
      <c r="H22" s="976" t="s">
        <v>4503</v>
      </c>
    </row>
    <row r="23" spans="1:8" s="1006" customFormat="1" ht="119.25" customHeight="1">
      <c r="A23" s="1010">
        <f t="shared" si="1"/>
        <v>10</v>
      </c>
      <c r="B23" s="971" t="s">
        <v>4504</v>
      </c>
      <c r="C23" s="1011">
        <v>650</v>
      </c>
      <c r="D23" s="1011">
        <v>736.02</v>
      </c>
      <c r="E23" s="1011">
        <v>129.458</v>
      </c>
      <c r="F23" s="1012">
        <f>E23/D23*100</f>
        <v>17.588924214015925</v>
      </c>
      <c r="G23" s="1013" t="s">
        <v>3982</v>
      </c>
      <c r="H23" s="976" t="s">
        <v>4642</v>
      </c>
    </row>
    <row r="24" spans="1:8" s="1006" customFormat="1" ht="12.75" customHeight="1">
      <c r="A24" s="1010">
        <f t="shared" si="1"/>
        <v>11</v>
      </c>
      <c r="B24" s="971" t="s">
        <v>4505</v>
      </c>
      <c r="C24" s="1011">
        <v>100</v>
      </c>
      <c r="D24" s="1011">
        <v>88.33</v>
      </c>
      <c r="E24" s="1011">
        <v>88.33</v>
      </c>
      <c r="F24" s="1012">
        <f>E24/D24*100</f>
        <v>100</v>
      </c>
      <c r="G24" s="1013" t="s">
        <v>3981</v>
      </c>
      <c r="H24" s="978" t="s">
        <v>269</v>
      </c>
    </row>
    <row r="25" spans="1:8" s="1006" customFormat="1" ht="111" customHeight="1">
      <c r="A25" s="1010">
        <f t="shared" si="1"/>
        <v>12</v>
      </c>
      <c r="B25" s="971" t="s">
        <v>1495</v>
      </c>
      <c r="C25" s="1011">
        <v>2500</v>
      </c>
      <c r="D25" s="1011">
        <v>2500</v>
      </c>
      <c r="E25" s="1011">
        <v>1954.45</v>
      </c>
      <c r="F25" s="1012">
        <f>E25/D25*100</f>
        <v>78.177999999999997</v>
      </c>
      <c r="G25" s="1013" t="s">
        <v>3982</v>
      </c>
      <c r="H25" s="1101" t="s">
        <v>4643</v>
      </c>
    </row>
    <row r="26" spans="1:8" s="1006" customFormat="1" ht="68.25" customHeight="1">
      <c r="A26" s="1010">
        <f t="shared" si="1"/>
        <v>13</v>
      </c>
      <c r="B26" s="971" t="s">
        <v>4506</v>
      </c>
      <c r="C26" s="1011">
        <v>50</v>
      </c>
      <c r="D26" s="1011">
        <v>0</v>
      </c>
      <c r="E26" s="1011">
        <v>0</v>
      </c>
      <c r="F26" s="1012" t="s">
        <v>421</v>
      </c>
      <c r="G26" s="1013" t="s">
        <v>3982</v>
      </c>
      <c r="H26" s="1102" t="s">
        <v>4507</v>
      </c>
    </row>
    <row r="27" spans="1:8" s="1006" customFormat="1" ht="69" customHeight="1">
      <c r="A27" s="1010">
        <f t="shared" si="1"/>
        <v>14</v>
      </c>
      <c r="B27" s="971" t="s">
        <v>84</v>
      </c>
      <c r="C27" s="1011">
        <v>300</v>
      </c>
      <c r="D27" s="1011">
        <v>204.79</v>
      </c>
      <c r="E27" s="1011">
        <v>163.1815</v>
      </c>
      <c r="F27" s="1012">
        <f t="shared" ref="F27:F37" si="2">E27/D27*100</f>
        <v>79.682357536989116</v>
      </c>
      <c r="G27" s="1013" t="s">
        <v>3982</v>
      </c>
      <c r="H27" s="978" t="s">
        <v>4644</v>
      </c>
    </row>
    <row r="28" spans="1:8" s="1006" customFormat="1" ht="12.75" customHeight="1">
      <c r="A28" s="1010">
        <f t="shared" si="1"/>
        <v>15</v>
      </c>
      <c r="B28" s="971" t="s">
        <v>1857</v>
      </c>
      <c r="C28" s="1011">
        <v>1000</v>
      </c>
      <c r="D28" s="1011">
        <v>860</v>
      </c>
      <c r="E28" s="1011">
        <v>860</v>
      </c>
      <c r="F28" s="1012">
        <f t="shared" si="2"/>
        <v>100</v>
      </c>
      <c r="G28" s="1013" t="s">
        <v>3982</v>
      </c>
      <c r="H28" s="978" t="s">
        <v>269</v>
      </c>
    </row>
    <row r="29" spans="1:8" s="1006" customFormat="1" ht="110.25" customHeight="1">
      <c r="A29" s="1010">
        <f t="shared" si="1"/>
        <v>16</v>
      </c>
      <c r="B29" s="971" t="s">
        <v>83</v>
      </c>
      <c r="C29" s="1011">
        <v>3500</v>
      </c>
      <c r="D29" s="1011">
        <v>3009.52</v>
      </c>
      <c r="E29" s="1011">
        <v>2796.69067</v>
      </c>
      <c r="F29" s="1012">
        <f t="shared" si="2"/>
        <v>92.928130399532151</v>
      </c>
      <c r="G29" s="1013" t="s">
        <v>3982</v>
      </c>
      <c r="H29" s="978" t="s">
        <v>4645</v>
      </c>
    </row>
    <row r="30" spans="1:8" s="1006" customFormat="1" ht="114" customHeight="1">
      <c r="A30" s="1010">
        <f t="shared" si="1"/>
        <v>17</v>
      </c>
      <c r="B30" s="971" t="s">
        <v>1571</v>
      </c>
      <c r="C30" s="1011">
        <v>0</v>
      </c>
      <c r="D30" s="1011">
        <v>10000.01</v>
      </c>
      <c r="E30" s="1011">
        <v>239.768</v>
      </c>
      <c r="F30" s="1012">
        <f t="shared" si="2"/>
        <v>2.3976776023223976</v>
      </c>
      <c r="G30" s="1013" t="s">
        <v>3982</v>
      </c>
      <c r="H30" s="976" t="s">
        <v>4508</v>
      </c>
    </row>
    <row r="31" spans="1:8" s="1006" customFormat="1" ht="12.75" customHeight="1">
      <c r="A31" s="1010">
        <f t="shared" si="1"/>
        <v>18</v>
      </c>
      <c r="B31" s="971" t="s">
        <v>4509</v>
      </c>
      <c r="C31" s="1011">
        <v>0</v>
      </c>
      <c r="D31" s="1011">
        <v>851.84</v>
      </c>
      <c r="E31" s="1011">
        <v>851.84</v>
      </c>
      <c r="F31" s="1012">
        <f t="shared" si="2"/>
        <v>100</v>
      </c>
      <c r="G31" s="1013" t="s">
        <v>3981</v>
      </c>
      <c r="H31" s="978" t="s">
        <v>269</v>
      </c>
    </row>
    <row r="32" spans="1:8" s="1006" customFormat="1" ht="12.75" customHeight="1">
      <c r="A32" s="1010">
        <f t="shared" si="1"/>
        <v>19</v>
      </c>
      <c r="B32" s="971" t="s">
        <v>4510</v>
      </c>
      <c r="C32" s="1011">
        <v>0</v>
      </c>
      <c r="D32" s="1011">
        <v>409.95</v>
      </c>
      <c r="E32" s="1011">
        <v>409.94799999999998</v>
      </c>
      <c r="F32" s="1012">
        <f t="shared" si="2"/>
        <v>99.99951213562629</v>
      </c>
      <c r="G32" s="1013" t="s">
        <v>3981</v>
      </c>
      <c r="H32" s="978" t="s">
        <v>269</v>
      </c>
    </row>
    <row r="33" spans="1:8" s="1006" customFormat="1" ht="98.25" customHeight="1">
      <c r="A33" s="1010">
        <f t="shared" si="1"/>
        <v>20</v>
      </c>
      <c r="B33" s="971" t="s">
        <v>4511</v>
      </c>
      <c r="C33" s="1011">
        <v>1000</v>
      </c>
      <c r="D33" s="1011">
        <v>722.64</v>
      </c>
      <c r="E33" s="1011">
        <v>326.35199999999998</v>
      </c>
      <c r="F33" s="1012">
        <f t="shared" si="2"/>
        <v>45.161076054466953</v>
      </c>
      <c r="G33" s="1013" t="s">
        <v>3988</v>
      </c>
      <c r="H33" s="976" t="s">
        <v>4646</v>
      </c>
    </row>
    <row r="34" spans="1:8" s="1006" customFormat="1" ht="12.75" customHeight="1">
      <c r="A34" s="1010">
        <f t="shared" si="1"/>
        <v>21</v>
      </c>
      <c r="B34" s="971" t="s">
        <v>4512</v>
      </c>
      <c r="C34" s="1011">
        <v>100</v>
      </c>
      <c r="D34" s="1011">
        <v>100</v>
      </c>
      <c r="E34" s="1011">
        <v>97.8</v>
      </c>
      <c r="F34" s="1012">
        <f t="shared" si="2"/>
        <v>97.8</v>
      </c>
      <c r="G34" s="1013" t="s">
        <v>3981</v>
      </c>
      <c r="H34" s="976" t="s">
        <v>269</v>
      </c>
    </row>
    <row r="35" spans="1:8" s="1006" customFormat="1" ht="100.5" customHeight="1">
      <c r="A35" s="1010">
        <f t="shared" si="1"/>
        <v>22</v>
      </c>
      <c r="B35" s="971" t="s">
        <v>4513</v>
      </c>
      <c r="C35" s="1011">
        <v>0</v>
      </c>
      <c r="D35" s="1011">
        <v>915.8</v>
      </c>
      <c r="E35" s="1011">
        <v>0</v>
      </c>
      <c r="F35" s="1012">
        <f t="shared" si="2"/>
        <v>0</v>
      </c>
      <c r="G35" s="1013" t="s">
        <v>3988</v>
      </c>
      <c r="H35" s="978" t="s">
        <v>4659</v>
      </c>
    </row>
    <row r="36" spans="1:8" s="1006" customFormat="1" ht="45" customHeight="1">
      <c r="A36" s="1010">
        <f t="shared" si="1"/>
        <v>23</v>
      </c>
      <c r="B36" s="971" t="s">
        <v>1859</v>
      </c>
      <c r="C36" s="1011">
        <v>150</v>
      </c>
      <c r="D36" s="1011">
        <v>1330</v>
      </c>
      <c r="E36" s="1011">
        <v>1322.47246</v>
      </c>
      <c r="F36" s="1012">
        <f t="shared" si="2"/>
        <v>99.434019548872172</v>
      </c>
      <c r="G36" s="1013" t="s">
        <v>3982</v>
      </c>
      <c r="H36" s="976" t="s">
        <v>4647</v>
      </c>
    </row>
    <row r="37" spans="1:8" s="1006" customFormat="1" ht="45" customHeight="1">
      <c r="A37" s="1010">
        <f t="shared" si="1"/>
        <v>24</v>
      </c>
      <c r="B37" s="971" t="s">
        <v>4514</v>
      </c>
      <c r="C37" s="1011">
        <v>0</v>
      </c>
      <c r="D37" s="1011">
        <v>170</v>
      </c>
      <c r="E37" s="1011">
        <v>160.89212000000001</v>
      </c>
      <c r="F37" s="1012">
        <f t="shared" si="2"/>
        <v>94.642423529411772</v>
      </c>
      <c r="G37" s="1013" t="s">
        <v>3982</v>
      </c>
      <c r="H37" s="976" t="s">
        <v>4648</v>
      </c>
    </row>
    <row r="38" spans="1:8" s="1006" customFormat="1" ht="45" customHeight="1">
      <c r="A38" s="1010">
        <f t="shared" si="1"/>
        <v>25</v>
      </c>
      <c r="B38" s="971" t="s">
        <v>4515</v>
      </c>
      <c r="C38" s="1011">
        <v>3300</v>
      </c>
      <c r="D38" s="1011">
        <v>0</v>
      </c>
      <c r="E38" s="1011">
        <v>0</v>
      </c>
      <c r="F38" s="1012" t="s">
        <v>421</v>
      </c>
      <c r="G38" s="1013" t="s">
        <v>3981</v>
      </c>
      <c r="H38" s="976" t="s">
        <v>4516</v>
      </c>
    </row>
    <row r="39" spans="1:8" s="1006" customFormat="1" ht="12.75" customHeight="1">
      <c r="A39" s="1010">
        <f t="shared" si="1"/>
        <v>26</v>
      </c>
      <c r="B39" s="971" t="s">
        <v>1568</v>
      </c>
      <c r="C39" s="1011">
        <v>1100</v>
      </c>
      <c r="D39" s="1011">
        <v>1100</v>
      </c>
      <c r="E39" s="1011">
        <v>1100</v>
      </c>
      <c r="F39" s="1012">
        <f>E39/D39*100</f>
        <v>100</v>
      </c>
      <c r="G39" s="1013" t="s">
        <v>3982</v>
      </c>
      <c r="H39" s="978" t="s">
        <v>269</v>
      </c>
    </row>
    <row r="40" spans="1:8" s="1006" customFormat="1" ht="12.75" customHeight="1">
      <c r="A40" s="1010">
        <f t="shared" si="1"/>
        <v>27</v>
      </c>
      <c r="B40" s="971" t="s">
        <v>2322</v>
      </c>
      <c r="C40" s="1011">
        <v>2000</v>
      </c>
      <c r="D40" s="1011">
        <v>150</v>
      </c>
      <c r="E40" s="1011">
        <v>150</v>
      </c>
      <c r="F40" s="1012">
        <f>E40/D40*100</f>
        <v>100</v>
      </c>
      <c r="G40" s="1013" t="s">
        <v>3981</v>
      </c>
      <c r="H40" s="978" t="s">
        <v>269</v>
      </c>
    </row>
    <row r="41" spans="1:8" s="1006" customFormat="1" ht="56.25" customHeight="1">
      <c r="A41" s="1010">
        <f t="shared" si="1"/>
        <v>28</v>
      </c>
      <c r="B41" s="971" t="s">
        <v>1796</v>
      </c>
      <c r="C41" s="1011">
        <v>0</v>
      </c>
      <c r="D41" s="1011">
        <v>106.06</v>
      </c>
      <c r="E41" s="1011">
        <v>0</v>
      </c>
      <c r="F41" s="1012">
        <f>E41/D41*100</f>
        <v>0</v>
      </c>
      <c r="G41" s="1013" t="s">
        <v>3988</v>
      </c>
      <c r="H41" s="976" t="s">
        <v>4517</v>
      </c>
    </row>
    <row r="42" spans="1:8" s="1006" customFormat="1" ht="77.25" customHeight="1">
      <c r="A42" s="1010">
        <f t="shared" si="1"/>
        <v>29</v>
      </c>
      <c r="B42" s="971" t="s">
        <v>4518</v>
      </c>
      <c r="C42" s="1011">
        <v>500</v>
      </c>
      <c r="D42" s="1011">
        <v>350</v>
      </c>
      <c r="E42" s="1011">
        <v>0</v>
      </c>
      <c r="F42" s="1012">
        <f>E42/D42*100</f>
        <v>0</v>
      </c>
      <c r="G42" s="1013" t="s">
        <v>3981</v>
      </c>
      <c r="H42" s="1102" t="s">
        <v>4519</v>
      </c>
    </row>
    <row r="43" spans="1:8" s="1006" customFormat="1" ht="34.5" customHeight="1">
      <c r="A43" s="1010">
        <f t="shared" si="1"/>
        <v>30</v>
      </c>
      <c r="B43" s="971" t="s">
        <v>4520</v>
      </c>
      <c r="C43" s="1011">
        <v>300</v>
      </c>
      <c r="D43" s="1011">
        <v>300</v>
      </c>
      <c r="E43" s="1011">
        <v>232.37799999999999</v>
      </c>
      <c r="F43" s="1012">
        <f>E43/D43*100</f>
        <v>77.459333333333319</v>
      </c>
      <c r="G43" s="1013" t="s">
        <v>3982</v>
      </c>
      <c r="H43" s="978" t="s">
        <v>4521</v>
      </c>
    </row>
    <row r="44" spans="1:8" s="1006" customFormat="1" ht="66.75" customHeight="1">
      <c r="A44" s="1010">
        <f t="shared" si="1"/>
        <v>31</v>
      </c>
      <c r="B44" s="971" t="s">
        <v>4522</v>
      </c>
      <c r="C44" s="1011">
        <v>50</v>
      </c>
      <c r="D44" s="1011">
        <v>0</v>
      </c>
      <c r="E44" s="1011">
        <v>0</v>
      </c>
      <c r="F44" s="1012" t="s">
        <v>421</v>
      </c>
      <c r="G44" s="1013" t="s">
        <v>3981</v>
      </c>
      <c r="H44" s="1102" t="s">
        <v>4507</v>
      </c>
    </row>
    <row r="45" spans="1:8" s="1006" customFormat="1" ht="12.75" customHeight="1">
      <c r="A45" s="1010">
        <f t="shared" si="1"/>
        <v>32</v>
      </c>
      <c r="B45" s="971" t="s">
        <v>1646</v>
      </c>
      <c r="C45" s="1011">
        <v>0</v>
      </c>
      <c r="D45" s="1011">
        <v>4250</v>
      </c>
      <c r="E45" s="1011">
        <v>4250</v>
      </c>
      <c r="F45" s="1012">
        <f>E45/D45*100</f>
        <v>100</v>
      </c>
      <c r="G45" s="1013" t="s">
        <v>3981</v>
      </c>
      <c r="H45" s="978" t="s">
        <v>269</v>
      </c>
    </row>
    <row r="46" spans="1:8" s="1006" customFormat="1" ht="66" customHeight="1">
      <c r="A46" s="1010">
        <f t="shared" si="1"/>
        <v>33</v>
      </c>
      <c r="B46" s="971" t="s">
        <v>4523</v>
      </c>
      <c r="C46" s="1011">
        <v>5000</v>
      </c>
      <c r="D46" s="1011">
        <v>0</v>
      </c>
      <c r="E46" s="1011">
        <v>0</v>
      </c>
      <c r="F46" s="1012" t="s">
        <v>421</v>
      </c>
      <c r="G46" s="1013" t="s">
        <v>3981</v>
      </c>
      <c r="H46" s="1102" t="s">
        <v>4524</v>
      </c>
    </row>
    <row r="47" spans="1:8" s="1006" customFormat="1" ht="12.75" customHeight="1">
      <c r="A47" s="1010">
        <f t="shared" si="1"/>
        <v>34</v>
      </c>
      <c r="B47" s="971" t="s">
        <v>2599</v>
      </c>
      <c r="C47" s="1011">
        <v>200</v>
      </c>
      <c r="D47" s="1011">
        <v>200</v>
      </c>
      <c r="E47" s="1011">
        <v>200</v>
      </c>
      <c r="F47" s="1012">
        <f t="shared" ref="F47:F54" si="3">E47/D47*100</f>
        <v>100</v>
      </c>
      <c r="G47" s="1013" t="s">
        <v>3982</v>
      </c>
      <c r="H47" s="978" t="s">
        <v>269</v>
      </c>
    </row>
    <row r="48" spans="1:8" s="1006" customFormat="1" ht="12.75" customHeight="1">
      <c r="A48" s="1010">
        <f t="shared" si="1"/>
        <v>35</v>
      </c>
      <c r="B48" s="971" t="s">
        <v>1541</v>
      </c>
      <c r="C48" s="1011">
        <v>0</v>
      </c>
      <c r="D48" s="1011">
        <v>250</v>
      </c>
      <c r="E48" s="1011">
        <v>230</v>
      </c>
      <c r="F48" s="1012">
        <f t="shared" si="3"/>
        <v>92</v>
      </c>
      <c r="G48" s="1013" t="s">
        <v>3982</v>
      </c>
      <c r="H48" s="978" t="s">
        <v>4525</v>
      </c>
    </row>
    <row r="49" spans="1:8" s="1006" customFormat="1" ht="12.75" customHeight="1">
      <c r="A49" s="1010">
        <f t="shared" si="1"/>
        <v>36</v>
      </c>
      <c r="B49" s="971" t="s">
        <v>1890</v>
      </c>
      <c r="C49" s="1011">
        <v>0</v>
      </c>
      <c r="D49" s="1011">
        <v>900.69</v>
      </c>
      <c r="E49" s="1011">
        <v>900.68273999999997</v>
      </c>
      <c r="F49" s="1012">
        <f t="shared" si="3"/>
        <v>99.999193951303994</v>
      </c>
      <c r="G49" s="1013" t="s">
        <v>3982</v>
      </c>
      <c r="H49" s="978" t="s">
        <v>269</v>
      </c>
    </row>
    <row r="50" spans="1:8" s="1006" customFormat="1" ht="57" customHeight="1">
      <c r="A50" s="1010">
        <f t="shared" si="1"/>
        <v>37</v>
      </c>
      <c r="B50" s="971" t="s">
        <v>4526</v>
      </c>
      <c r="C50" s="1011">
        <v>150</v>
      </c>
      <c r="D50" s="1011">
        <v>150</v>
      </c>
      <c r="E50" s="1011">
        <v>138.54499999999999</v>
      </c>
      <c r="F50" s="1012">
        <f t="shared" si="3"/>
        <v>92.363333333333316</v>
      </c>
      <c r="G50" s="1013" t="s">
        <v>3982</v>
      </c>
      <c r="H50" s="976" t="s">
        <v>4649</v>
      </c>
    </row>
    <row r="51" spans="1:8" s="1006" customFormat="1" ht="34.5" customHeight="1">
      <c r="A51" s="1010">
        <f t="shared" si="1"/>
        <v>38</v>
      </c>
      <c r="B51" s="1103" t="s">
        <v>4527</v>
      </c>
      <c r="C51" s="1011">
        <v>0</v>
      </c>
      <c r="D51" s="1011">
        <v>719</v>
      </c>
      <c r="E51" s="1011">
        <v>719.00199999999995</v>
      </c>
      <c r="F51" s="1012">
        <f t="shared" si="3"/>
        <v>100.00027816411684</v>
      </c>
      <c r="G51" s="1013" t="s">
        <v>3982</v>
      </c>
      <c r="H51" s="978" t="s">
        <v>269</v>
      </c>
    </row>
    <row r="52" spans="1:8" s="1006" customFormat="1" ht="24" customHeight="1">
      <c r="A52" s="1010">
        <f t="shared" si="1"/>
        <v>39</v>
      </c>
      <c r="B52" s="1103" t="s">
        <v>4528</v>
      </c>
      <c r="C52" s="1011">
        <v>0</v>
      </c>
      <c r="D52" s="1011">
        <v>406.77</v>
      </c>
      <c r="E52" s="1011">
        <v>406.76100000000002</v>
      </c>
      <c r="F52" s="1012">
        <f t="shared" si="3"/>
        <v>99.997787447451884</v>
      </c>
      <c r="G52" s="1013" t="s">
        <v>3982</v>
      </c>
      <c r="H52" s="978" t="s">
        <v>269</v>
      </c>
    </row>
    <row r="53" spans="1:8" s="1006" customFormat="1" ht="24" customHeight="1">
      <c r="A53" s="1010">
        <f t="shared" si="1"/>
        <v>40</v>
      </c>
      <c r="B53" s="1103" t="s">
        <v>4529</v>
      </c>
      <c r="C53" s="1016">
        <v>0</v>
      </c>
      <c r="D53" s="1016">
        <v>822.41</v>
      </c>
      <c r="E53" s="1016">
        <v>821.62049000000002</v>
      </c>
      <c r="F53" s="1012">
        <f t="shared" si="3"/>
        <v>99.904000437737878</v>
      </c>
      <c r="G53" s="1013" t="s">
        <v>3982</v>
      </c>
      <c r="H53" s="978" t="s">
        <v>269</v>
      </c>
    </row>
    <row r="54" spans="1:8" s="1018" customFormat="1" ht="13.5" customHeight="1" thickBot="1">
      <c r="A54" s="1351" t="s">
        <v>415</v>
      </c>
      <c r="B54" s="1352"/>
      <c r="C54" s="1019">
        <f>SUM(C14:C53)</f>
        <v>57950</v>
      </c>
      <c r="D54" s="1019">
        <f>SUM(D14:D53)</f>
        <v>121950.28</v>
      </c>
      <c r="E54" s="1019">
        <f>SUM(E14:E53)</f>
        <v>92848.558499999999</v>
      </c>
      <c r="F54" s="1020">
        <f t="shared" si="3"/>
        <v>76.136404524860453</v>
      </c>
      <c r="G54" s="1021"/>
      <c r="H54" s="1104"/>
    </row>
    <row r="55" spans="1:8" s="931" customFormat="1" ht="18" customHeight="1" thickBot="1">
      <c r="A55" s="954" t="s">
        <v>3974</v>
      </c>
      <c r="B55" s="1023"/>
      <c r="C55" s="989"/>
      <c r="D55" s="989"/>
      <c r="E55" s="990"/>
      <c r="F55" s="958"/>
      <c r="G55" s="959"/>
      <c r="H55" s="1105"/>
    </row>
    <row r="56" spans="1:8" s="1006" customFormat="1" ht="35.25" customHeight="1">
      <c r="A56" s="993">
        <f>A53+1</f>
        <v>41</v>
      </c>
      <c r="B56" s="971" t="s">
        <v>4530</v>
      </c>
      <c r="C56" s="1007">
        <v>0</v>
      </c>
      <c r="D56" s="1007">
        <v>2000</v>
      </c>
      <c r="E56" s="1007">
        <v>2000</v>
      </c>
      <c r="F56" s="1008">
        <f>E56/D56*100</f>
        <v>100</v>
      </c>
      <c r="G56" s="1027" t="s">
        <v>3982</v>
      </c>
      <c r="H56" s="1009" t="s">
        <v>269</v>
      </c>
    </row>
    <row r="57" spans="1:8" s="1006" customFormat="1" ht="42">
      <c r="A57" s="1010">
        <f t="shared" ref="A57" si="4">A56+1</f>
        <v>42</v>
      </c>
      <c r="B57" s="971" t="s">
        <v>4531</v>
      </c>
      <c r="C57" s="1011">
        <v>0</v>
      </c>
      <c r="D57" s="1011">
        <v>40.469999999999992</v>
      </c>
      <c r="E57" s="1011">
        <v>40.456499999999998</v>
      </c>
      <c r="F57" s="1012">
        <f>E57/D57*100</f>
        <v>99.966641957005208</v>
      </c>
      <c r="G57" s="1027" t="s">
        <v>3981</v>
      </c>
      <c r="H57" s="1009" t="s">
        <v>269</v>
      </c>
    </row>
    <row r="58" spans="1:8" s="926" customFormat="1" ht="13.5" customHeight="1" thickBot="1">
      <c r="A58" s="1351" t="s">
        <v>415</v>
      </c>
      <c r="B58" s="1352"/>
      <c r="C58" s="1019">
        <f>SUM(C56:C57)</f>
        <v>0</v>
      </c>
      <c r="D58" s="1019">
        <f>SUM(D56:D57)</f>
        <v>2040.47</v>
      </c>
      <c r="E58" s="1019">
        <f>SUM(E56:E57)</f>
        <v>2040.4565</v>
      </c>
      <c r="F58" s="1020">
        <f>E58/D58*100</f>
        <v>99.999338387724393</v>
      </c>
      <c r="G58" s="1029"/>
      <c r="H58" s="1104"/>
    </row>
    <row r="59" spans="1:8" ht="18" customHeight="1" thickBot="1">
      <c r="A59" s="954" t="s">
        <v>3976</v>
      </c>
      <c r="B59" s="955"/>
      <c r="C59" s="956"/>
      <c r="D59" s="956"/>
      <c r="E59" s="957"/>
      <c r="F59" s="958"/>
      <c r="G59" s="959"/>
      <c r="H59" s="1105"/>
    </row>
    <row r="60" spans="1:8" s="926" customFormat="1" ht="105.75" customHeight="1">
      <c r="A60" s="993">
        <f>A57+1</f>
        <v>43</v>
      </c>
      <c r="B60" s="971" t="s">
        <v>916</v>
      </c>
      <c r="C60" s="1007">
        <v>2050</v>
      </c>
      <c r="D60" s="1007">
        <v>1000.01</v>
      </c>
      <c r="E60" s="1007">
        <v>229.9</v>
      </c>
      <c r="F60" s="1008">
        <f t="shared" ref="F60:F66" si="5">E60/D60*100</f>
        <v>22.98977010229898</v>
      </c>
      <c r="G60" s="1106" t="s">
        <v>3988</v>
      </c>
      <c r="H60" s="1009" t="s">
        <v>4532</v>
      </c>
    </row>
    <row r="61" spans="1:8" s="926" customFormat="1" ht="24" customHeight="1">
      <c r="A61" s="1010">
        <f t="shared" ref="A61:A67" si="6">A60+1</f>
        <v>44</v>
      </c>
      <c r="B61" s="971" t="s">
        <v>914</v>
      </c>
      <c r="C61" s="1011">
        <v>0</v>
      </c>
      <c r="D61" s="1011">
        <v>313</v>
      </c>
      <c r="E61" s="1011">
        <v>312.62200000000001</v>
      </c>
      <c r="F61" s="1012">
        <f t="shared" si="5"/>
        <v>99.879233226837059</v>
      </c>
      <c r="G61" s="1030" t="s">
        <v>3981</v>
      </c>
      <c r="H61" s="980" t="s">
        <v>269</v>
      </c>
    </row>
    <row r="62" spans="1:8" s="926" customFormat="1" ht="24" customHeight="1">
      <c r="A62" s="1010">
        <f t="shared" si="6"/>
        <v>45</v>
      </c>
      <c r="B62" s="971" t="s">
        <v>917</v>
      </c>
      <c r="C62" s="1011">
        <v>10192.000000000002</v>
      </c>
      <c r="D62" s="1011">
        <v>7912.94</v>
      </c>
      <c r="E62" s="1011">
        <v>7852.4543599999997</v>
      </c>
      <c r="F62" s="1012">
        <f t="shared" si="5"/>
        <v>99.235611037111369</v>
      </c>
      <c r="G62" s="1030" t="s">
        <v>3981</v>
      </c>
      <c r="H62" s="980" t="s">
        <v>269</v>
      </c>
    </row>
    <row r="63" spans="1:8" s="926" customFormat="1" ht="24" customHeight="1">
      <c r="A63" s="1010">
        <f t="shared" si="6"/>
        <v>46</v>
      </c>
      <c r="B63" s="971" t="s">
        <v>918</v>
      </c>
      <c r="C63" s="1011">
        <v>0</v>
      </c>
      <c r="D63" s="1011">
        <v>806.82</v>
      </c>
      <c r="E63" s="1011">
        <v>806.8</v>
      </c>
      <c r="F63" s="1012">
        <f t="shared" si="5"/>
        <v>99.997521132346733</v>
      </c>
      <c r="G63" s="1030" t="s">
        <v>3981</v>
      </c>
      <c r="H63" s="980" t="s">
        <v>269</v>
      </c>
    </row>
    <row r="64" spans="1:8" s="926" customFormat="1" ht="24" customHeight="1">
      <c r="A64" s="1010">
        <f t="shared" si="6"/>
        <v>47</v>
      </c>
      <c r="B64" s="971" t="s">
        <v>4513</v>
      </c>
      <c r="C64" s="1011">
        <v>4200</v>
      </c>
      <c r="D64" s="1011">
        <v>24.2</v>
      </c>
      <c r="E64" s="1011">
        <v>24.2</v>
      </c>
      <c r="F64" s="1012">
        <f t="shared" si="5"/>
        <v>100</v>
      </c>
      <c r="G64" s="1030" t="s">
        <v>3981</v>
      </c>
      <c r="H64" s="978" t="s">
        <v>269</v>
      </c>
    </row>
    <row r="65" spans="1:11" s="926" customFormat="1" ht="12.75" customHeight="1">
      <c r="A65" s="1010">
        <f t="shared" si="6"/>
        <v>48</v>
      </c>
      <c r="B65" s="971" t="s">
        <v>4533</v>
      </c>
      <c r="C65" s="1011">
        <v>1100</v>
      </c>
      <c r="D65" s="1011">
        <v>254.10999999999999</v>
      </c>
      <c r="E65" s="1011">
        <v>254.1</v>
      </c>
      <c r="F65" s="1012">
        <f t="shared" si="5"/>
        <v>99.996064696391329</v>
      </c>
      <c r="G65" s="1030" t="s">
        <v>3981</v>
      </c>
      <c r="H65" s="978" t="s">
        <v>269</v>
      </c>
    </row>
    <row r="66" spans="1:11" s="926" customFormat="1" ht="24" customHeight="1">
      <c r="A66" s="1010">
        <f t="shared" si="6"/>
        <v>49</v>
      </c>
      <c r="B66" s="971" t="s">
        <v>915</v>
      </c>
      <c r="C66" s="1011">
        <v>0</v>
      </c>
      <c r="D66" s="1011">
        <v>1148.0700000000002</v>
      </c>
      <c r="E66" s="1011">
        <v>1147.9104600000003</v>
      </c>
      <c r="F66" s="1012">
        <f t="shared" si="5"/>
        <v>99.986103634795796</v>
      </c>
      <c r="G66" s="1030" t="s">
        <v>3981</v>
      </c>
      <c r="H66" s="978" t="s">
        <v>269</v>
      </c>
    </row>
    <row r="67" spans="1:11" s="926" customFormat="1" ht="12.75" customHeight="1">
      <c r="A67" s="1010">
        <f t="shared" si="6"/>
        <v>50</v>
      </c>
      <c r="B67" s="971" t="s">
        <v>4534</v>
      </c>
      <c r="C67" s="1011">
        <v>1500</v>
      </c>
      <c r="D67" s="1011">
        <v>0</v>
      </c>
      <c r="E67" s="1011">
        <v>0</v>
      </c>
      <c r="F67" s="1012" t="s">
        <v>421</v>
      </c>
      <c r="G67" s="1106" t="s">
        <v>3982</v>
      </c>
      <c r="H67" s="978" t="s">
        <v>269</v>
      </c>
      <c r="I67" s="961"/>
      <c r="J67" s="1006"/>
      <c r="K67" s="1006"/>
    </row>
    <row r="68" spans="1:11" s="926" customFormat="1" ht="13.5" customHeight="1" thickBot="1">
      <c r="A68" s="1351" t="s">
        <v>415</v>
      </c>
      <c r="B68" s="1352"/>
      <c r="C68" s="1019">
        <f>SUM(C60:C67)</f>
        <v>19042</v>
      </c>
      <c r="D68" s="1019">
        <f>SUM(D60:D67)</f>
        <v>11459.15</v>
      </c>
      <c r="E68" s="1019">
        <f>SUM(E60:E67)</f>
        <v>10627.986820000002</v>
      </c>
      <c r="F68" s="1032">
        <f>E68/D68*100</f>
        <v>92.746729207663776</v>
      </c>
      <c r="G68" s="1021"/>
      <c r="H68" s="1107"/>
    </row>
    <row r="69" spans="1:11" s="946" customFormat="1">
      <c r="A69" s="998"/>
      <c r="B69" s="999"/>
      <c r="C69" s="998"/>
      <c r="D69" s="998"/>
      <c r="E69" s="998"/>
      <c r="F69" s="1000"/>
      <c r="G69" s="1001"/>
      <c r="H69" s="1108"/>
    </row>
  </sheetData>
  <customSheetViews>
    <customSheetView guid="{53E72506-0B1D-4F4A-A157-6DE69D2E678D}" showPageBreaks="1" fitToPage="1" printArea="1" view="pageBreakPreview">
      <selection activeCell="I2" sqref="I2"/>
      <pageMargins left="0.31496062992125984" right="0.31496062992125984" top="0.51181102362204722" bottom="0.43307086614173229" header="0.31496062992125984" footer="0.23622047244094491"/>
      <printOptions horizontalCentered="1"/>
      <pageSetup paperSize="9" scale="98" firstPageNumber="302" fitToHeight="0" orientation="landscape" useFirstPageNumber="1" r:id="rId1"/>
      <headerFooter alignWithMargins="0">
        <oddHeader>&amp;L&amp;"Tahoma,Kurzíva"&amp;9Závěrečný účet za rok 2014&amp;R&amp;"Tahoma,Kurzíva"&amp;9Tabulka č. 18</oddHeader>
        <oddFooter>&amp;C&amp;"Tahoma,Obyčejné"&amp;P</oddFooter>
      </headerFooter>
    </customSheetView>
  </customSheetViews>
  <mergeCells count="9">
    <mergeCell ref="A54:B54"/>
    <mergeCell ref="A58:B58"/>
    <mergeCell ref="A68:B68"/>
    <mergeCell ref="A1:H1"/>
    <mergeCell ref="A4:B4"/>
    <mergeCell ref="A5:B5"/>
    <mergeCell ref="A6:B6"/>
    <mergeCell ref="A7:B7"/>
    <mergeCell ref="A8:B8"/>
  </mergeCells>
  <printOptions horizontalCentered="1"/>
  <pageMargins left="0.31496062992125984" right="0.31496062992125984" top="0.51181102362204722" bottom="0.43307086614173229" header="0.31496062992125984" footer="0.23622047244094491"/>
  <pageSetup paperSize="9" scale="98" firstPageNumber="302" fitToHeight="0" orientation="landscape" useFirstPageNumber="1" r:id="rId2"/>
  <headerFooter alignWithMargins="0">
    <oddHeader>&amp;L&amp;"Tahoma,Kurzíva"&amp;9Závěrečný účet za rok 2014&amp;R&amp;"Tahoma,Kurzíva"&amp;9Tabulka č. 18</oddHeader>
    <oddFooter>&amp;C&amp;"Tahoma,Obyčejné"&amp;P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39"/>
  <sheetViews>
    <sheetView view="pageBreakPreview" zoomScaleNormal="100" zoomScaleSheetLayoutView="100" workbookViewId="0">
      <selection activeCell="E53" sqref="E53"/>
    </sheetView>
  </sheetViews>
  <sheetFormatPr defaultRowHeight="10.5"/>
  <cols>
    <col min="1" max="1" width="6.42578125" style="925" customWidth="1"/>
    <col min="2" max="2" width="42.7109375" style="926" customWidth="1"/>
    <col min="3" max="4" width="13.140625" style="927" customWidth="1"/>
    <col min="5" max="5" width="12.140625" style="925" customWidth="1"/>
    <col min="6" max="6" width="8" style="928" customWidth="1"/>
    <col min="7" max="7" width="8.7109375" style="929" customWidth="1"/>
    <col min="8" max="8" width="42.7109375" style="930" customWidth="1"/>
    <col min="9" max="9" width="31" style="1110" customWidth="1"/>
    <col min="10" max="10" width="51.28515625" style="925" customWidth="1"/>
    <col min="11" max="16384" width="9.140625" style="925"/>
  </cols>
  <sheetData>
    <row r="1" spans="1:9" s="924" customFormat="1" ht="18" customHeight="1">
      <c r="A1" s="1223" t="s">
        <v>4535</v>
      </c>
      <c r="B1" s="1223"/>
      <c r="C1" s="1223"/>
      <c r="D1" s="1223"/>
      <c r="E1" s="1223"/>
      <c r="F1" s="1223"/>
      <c r="G1" s="1223"/>
      <c r="H1" s="1223"/>
      <c r="I1" s="1109"/>
    </row>
    <row r="2" spans="1:9" ht="12" customHeight="1"/>
    <row r="3" spans="1:9" ht="12" customHeight="1" thickBot="1">
      <c r="A3" s="931"/>
      <c r="F3" s="932" t="s">
        <v>3968</v>
      </c>
    </row>
    <row r="4" spans="1:9" ht="23.25" customHeight="1">
      <c r="A4" s="1345"/>
      <c r="B4" s="1346"/>
      <c r="C4" s="933" t="s">
        <v>3969</v>
      </c>
      <c r="D4" s="933" t="s">
        <v>3970</v>
      </c>
      <c r="E4" s="933" t="s">
        <v>3971</v>
      </c>
      <c r="F4" s="934" t="s">
        <v>3972</v>
      </c>
      <c r="G4" s="935"/>
      <c r="H4" s="936"/>
    </row>
    <row r="5" spans="1:9" ht="12.75" customHeight="1">
      <c r="A5" s="1347" t="s">
        <v>3973</v>
      </c>
      <c r="B5" s="1348"/>
      <c r="C5" s="937">
        <f>C33</f>
        <v>199012</v>
      </c>
      <c r="D5" s="937">
        <f>D33</f>
        <v>1004750.53</v>
      </c>
      <c r="E5" s="937">
        <f>E33</f>
        <v>220888.48178</v>
      </c>
      <c r="F5" s="938">
        <f>E5/D5*100</f>
        <v>21.984410576026271</v>
      </c>
      <c r="G5" s="939"/>
      <c r="H5" s="940"/>
    </row>
    <row r="6" spans="1:9" ht="12.75" customHeight="1">
      <c r="A6" s="1347" t="s">
        <v>3975</v>
      </c>
      <c r="B6" s="1348"/>
      <c r="C6" s="941">
        <f>C38</f>
        <v>19589</v>
      </c>
      <c r="D6" s="941">
        <f>D38</f>
        <v>25166.690000000002</v>
      </c>
      <c r="E6" s="941">
        <f>E38</f>
        <v>19591.268</v>
      </c>
      <c r="F6" s="938">
        <f>E6/D6*100</f>
        <v>77.846025838121733</v>
      </c>
      <c r="G6" s="939"/>
      <c r="H6" s="940"/>
    </row>
    <row r="7" spans="1:9" s="931" customFormat="1" ht="13.5" customHeight="1" thickBot="1">
      <c r="A7" s="1349" t="s">
        <v>415</v>
      </c>
      <c r="B7" s="1350"/>
      <c r="C7" s="942">
        <f>SUM(C5:C6)</f>
        <v>218601</v>
      </c>
      <c r="D7" s="942">
        <f>SUM(D5:D6)</f>
        <v>1029917.22</v>
      </c>
      <c r="E7" s="942">
        <f>SUM(E5:E6)</f>
        <v>240479.74978000001</v>
      </c>
      <c r="F7" s="943">
        <f>E7/D7*100</f>
        <v>23.349425090688356</v>
      </c>
      <c r="G7" s="939"/>
      <c r="H7" s="940"/>
      <c r="I7" s="1061"/>
    </row>
    <row r="8" spans="1:9" s="944" customFormat="1" ht="10.5" customHeight="1">
      <c r="B8" s="945"/>
      <c r="C8" s="946"/>
      <c r="D8" s="946"/>
      <c r="E8" s="946"/>
      <c r="F8" s="947"/>
      <c r="G8" s="948"/>
      <c r="H8" s="949"/>
      <c r="I8" s="1111"/>
    </row>
    <row r="9" spans="1:9" s="944" customFormat="1" ht="10.5" customHeight="1">
      <c r="B9" s="945"/>
      <c r="C9" s="946"/>
      <c r="D9" s="946"/>
      <c r="E9" s="946"/>
      <c r="F9" s="947"/>
      <c r="G9" s="948"/>
      <c r="H9" s="949"/>
      <c r="I9" s="1111"/>
    </row>
    <row r="10" spans="1:9" s="944" customFormat="1" ht="10.5" customHeight="1" thickBot="1">
      <c r="B10" s="945"/>
      <c r="C10" s="946"/>
      <c r="D10" s="946"/>
      <c r="E10" s="946"/>
      <c r="F10" s="947"/>
      <c r="G10" s="948"/>
      <c r="H10" s="932" t="s">
        <v>3968</v>
      </c>
      <c r="I10" s="1111"/>
    </row>
    <row r="11" spans="1:9" ht="28.5" customHeight="1" thickBot="1">
      <c r="A11" s="950" t="s">
        <v>3977</v>
      </c>
      <c r="B11" s="951" t="s">
        <v>405</v>
      </c>
      <c r="C11" s="952" t="s">
        <v>3969</v>
      </c>
      <c r="D11" s="952" t="s">
        <v>3970</v>
      </c>
      <c r="E11" s="952" t="s">
        <v>3971</v>
      </c>
      <c r="F11" s="952" t="s">
        <v>3972</v>
      </c>
      <c r="G11" s="952" t="s">
        <v>3978</v>
      </c>
      <c r="H11" s="953" t="s">
        <v>3979</v>
      </c>
    </row>
    <row r="12" spans="1:9" ht="15" customHeight="1" thickBot="1">
      <c r="A12" s="954" t="s">
        <v>3980</v>
      </c>
      <c r="B12" s="955"/>
      <c r="C12" s="956"/>
      <c r="D12" s="956"/>
      <c r="E12" s="957"/>
      <c r="F12" s="958"/>
      <c r="G12" s="959"/>
      <c r="H12" s="960"/>
    </row>
    <row r="13" spans="1:9" s="1006" customFormat="1" ht="45.75" customHeight="1">
      <c r="A13" s="993">
        <v>1</v>
      </c>
      <c r="B13" s="963" t="s">
        <v>4536</v>
      </c>
      <c r="C13" s="1007">
        <v>1200</v>
      </c>
      <c r="D13" s="1007">
        <v>1012.8</v>
      </c>
      <c r="E13" s="1007">
        <v>862.79049999999995</v>
      </c>
      <c r="F13" s="1012">
        <f t="shared" ref="F13:F26" si="0">E13/D13*100</f>
        <v>85.188635466034754</v>
      </c>
      <c r="G13" s="1027" t="s">
        <v>3982</v>
      </c>
      <c r="H13" s="978" t="s">
        <v>4656</v>
      </c>
      <c r="I13" s="1036"/>
    </row>
    <row r="14" spans="1:9" s="1006" customFormat="1" ht="42">
      <c r="A14" s="1010">
        <f>A13+1</f>
        <v>2</v>
      </c>
      <c r="B14" s="971" t="s">
        <v>4537</v>
      </c>
      <c r="C14" s="1011">
        <v>500</v>
      </c>
      <c r="D14" s="1011">
        <v>399.9</v>
      </c>
      <c r="E14" s="1011">
        <v>209.66091</v>
      </c>
      <c r="F14" s="1012">
        <f t="shared" si="0"/>
        <v>52.42833458364592</v>
      </c>
      <c r="G14" s="1013" t="s">
        <v>3982</v>
      </c>
      <c r="H14" s="1112" t="s">
        <v>4538</v>
      </c>
      <c r="I14" s="1035"/>
    </row>
    <row r="15" spans="1:9" s="1006" customFormat="1" ht="45" customHeight="1">
      <c r="A15" s="1010">
        <f t="shared" ref="A15:A32" si="1">A14+1</f>
        <v>3</v>
      </c>
      <c r="B15" s="971" t="s">
        <v>4539</v>
      </c>
      <c r="C15" s="1011">
        <v>65000</v>
      </c>
      <c r="D15" s="1011">
        <v>41924</v>
      </c>
      <c r="E15" s="1011">
        <v>34824.915759999996</v>
      </c>
      <c r="F15" s="1012">
        <f t="shared" si="0"/>
        <v>83.066777406735994</v>
      </c>
      <c r="G15" s="1013" t="s">
        <v>3982</v>
      </c>
      <c r="H15" s="978" t="s">
        <v>4540</v>
      </c>
      <c r="I15" s="1113"/>
    </row>
    <row r="16" spans="1:9" s="1006" customFormat="1" ht="34.5" customHeight="1">
      <c r="A16" s="1010">
        <f t="shared" si="1"/>
        <v>4</v>
      </c>
      <c r="B16" s="971" t="s">
        <v>4541</v>
      </c>
      <c r="C16" s="1011">
        <v>30451</v>
      </c>
      <c r="D16" s="1011">
        <v>32667.620000000003</v>
      </c>
      <c r="E16" s="1011">
        <v>11152.056300000002</v>
      </c>
      <c r="F16" s="1012">
        <f t="shared" si="0"/>
        <v>34.137951586310848</v>
      </c>
      <c r="G16" s="1013" t="s">
        <v>3982</v>
      </c>
      <c r="H16" s="1112" t="s">
        <v>4542</v>
      </c>
      <c r="I16" s="1114"/>
    </row>
    <row r="17" spans="1:10" s="1006" customFormat="1" ht="34.5" customHeight="1">
      <c r="A17" s="1010">
        <f t="shared" si="1"/>
        <v>5</v>
      </c>
      <c r="B17" s="971" t="s">
        <v>1500</v>
      </c>
      <c r="C17" s="1011">
        <v>9500</v>
      </c>
      <c r="D17" s="1011">
        <v>9500</v>
      </c>
      <c r="E17" s="1011">
        <v>9500</v>
      </c>
      <c r="F17" s="1012">
        <f t="shared" si="0"/>
        <v>100</v>
      </c>
      <c r="G17" s="1013" t="s">
        <v>3982</v>
      </c>
      <c r="H17" s="978" t="s">
        <v>269</v>
      </c>
      <c r="I17" s="1115"/>
    </row>
    <row r="18" spans="1:10" s="1006" customFormat="1" ht="12.75" customHeight="1">
      <c r="A18" s="1010">
        <f t="shared" si="1"/>
        <v>6</v>
      </c>
      <c r="B18" s="971" t="s">
        <v>4543</v>
      </c>
      <c r="C18" s="1011">
        <v>0</v>
      </c>
      <c r="D18" s="1011">
        <v>592.9</v>
      </c>
      <c r="E18" s="1011">
        <v>592.9</v>
      </c>
      <c r="F18" s="1012">
        <f t="shared" si="0"/>
        <v>100</v>
      </c>
      <c r="G18" s="1013" t="s">
        <v>3981</v>
      </c>
      <c r="H18" s="978" t="s">
        <v>269</v>
      </c>
      <c r="I18" s="1115"/>
    </row>
    <row r="19" spans="1:10" s="1006" customFormat="1" ht="121.5" customHeight="1">
      <c r="A19" s="1010">
        <f t="shared" si="1"/>
        <v>7</v>
      </c>
      <c r="B19" s="982" t="s">
        <v>4544</v>
      </c>
      <c r="C19" s="1017">
        <v>2510</v>
      </c>
      <c r="D19" s="1017">
        <v>786.6</v>
      </c>
      <c r="E19" s="1017">
        <v>461.19899999999996</v>
      </c>
      <c r="F19" s="1012">
        <f t="shared" si="0"/>
        <v>58.631960335621656</v>
      </c>
      <c r="G19" s="1013" t="s">
        <v>3982</v>
      </c>
      <c r="H19" s="978" t="s">
        <v>4545</v>
      </c>
      <c r="I19" s="1115"/>
    </row>
    <row r="20" spans="1:10" s="1014" customFormat="1" ht="157.5">
      <c r="A20" s="1010">
        <f t="shared" si="1"/>
        <v>8</v>
      </c>
      <c r="B20" s="982" t="s">
        <v>4546</v>
      </c>
      <c r="C20" s="1017">
        <v>33350</v>
      </c>
      <c r="D20" s="1017">
        <v>33878.11</v>
      </c>
      <c r="E20" s="1017">
        <v>29965.200499999999</v>
      </c>
      <c r="F20" s="1012">
        <f t="shared" si="0"/>
        <v>88.4500360262128</v>
      </c>
      <c r="G20" s="1013" t="s">
        <v>3982</v>
      </c>
      <c r="H20" s="978" t="s">
        <v>4547</v>
      </c>
      <c r="I20" s="1116"/>
    </row>
    <row r="21" spans="1:10" s="1006" customFormat="1" ht="218.25" customHeight="1">
      <c r="A21" s="1010">
        <f t="shared" si="1"/>
        <v>9</v>
      </c>
      <c r="B21" s="982" t="s">
        <v>169</v>
      </c>
      <c r="C21" s="1017">
        <v>100</v>
      </c>
      <c r="D21" s="1017">
        <v>104.4</v>
      </c>
      <c r="E21" s="1017">
        <v>100.28280000000001</v>
      </c>
      <c r="F21" s="1012">
        <f t="shared" si="0"/>
        <v>96.056321839080454</v>
      </c>
      <c r="G21" s="1013" t="s">
        <v>3982</v>
      </c>
      <c r="H21" s="980" t="s">
        <v>4548</v>
      </c>
      <c r="I21" s="1115"/>
    </row>
    <row r="22" spans="1:10" s="1006" customFormat="1" ht="199.5">
      <c r="A22" s="1010">
        <f t="shared" si="1"/>
        <v>10</v>
      </c>
      <c r="B22" s="982" t="s">
        <v>4549</v>
      </c>
      <c r="C22" s="1017">
        <v>450</v>
      </c>
      <c r="D22" s="1017">
        <v>166</v>
      </c>
      <c r="E22" s="1017">
        <v>63.11</v>
      </c>
      <c r="F22" s="1012">
        <f t="shared" si="0"/>
        <v>38.018072289156621</v>
      </c>
      <c r="G22" s="1013" t="s">
        <v>3982</v>
      </c>
      <c r="H22" s="980" t="s">
        <v>4550</v>
      </c>
      <c r="I22" s="1115"/>
    </row>
    <row r="23" spans="1:10" s="1006" customFormat="1" ht="34.5" customHeight="1">
      <c r="A23" s="1010">
        <f t="shared" si="1"/>
        <v>11</v>
      </c>
      <c r="B23" s="982" t="s">
        <v>4551</v>
      </c>
      <c r="C23" s="1017">
        <v>1700</v>
      </c>
      <c r="D23" s="1017">
        <v>1700</v>
      </c>
      <c r="E23" s="1017">
        <v>734.54200000000003</v>
      </c>
      <c r="F23" s="1012">
        <f t="shared" si="0"/>
        <v>43.208352941176472</v>
      </c>
      <c r="G23" s="1027" t="s">
        <v>3982</v>
      </c>
      <c r="H23" s="978" t="s">
        <v>4552</v>
      </c>
      <c r="I23" s="1115"/>
    </row>
    <row r="24" spans="1:10" s="1006" customFormat="1" ht="34.5" customHeight="1">
      <c r="A24" s="1010">
        <f t="shared" si="1"/>
        <v>12</v>
      </c>
      <c r="B24" s="982" t="s">
        <v>4553</v>
      </c>
      <c r="C24" s="1017">
        <v>600</v>
      </c>
      <c r="D24" s="1017">
        <v>600</v>
      </c>
      <c r="E24" s="1017">
        <v>202.74</v>
      </c>
      <c r="F24" s="1012">
        <f t="shared" si="0"/>
        <v>33.790000000000006</v>
      </c>
      <c r="G24" s="1013" t="s">
        <v>3982</v>
      </c>
      <c r="H24" s="978" t="s">
        <v>4554</v>
      </c>
      <c r="I24" s="1115"/>
    </row>
    <row r="25" spans="1:10" s="1006" customFormat="1" ht="34.5" customHeight="1">
      <c r="A25" s="1010">
        <f t="shared" si="1"/>
        <v>13</v>
      </c>
      <c r="B25" s="982" t="s">
        <v>4555</v>
      </c>
      <c r="C25" s="1017">
        <v>1651</v>
      </c>
      <c r="D25" s="1017">
        <v>1651</v>
      </c>
      <c r="E25" s="1017">
        <v>1302.9592599999999</v>
      </c>
      <c r="F25" s="1012">
        <f t="shared" si="0"/>
        <v>78.919397940642028</v>
      </c>
      <c r="G25" s="1013" t="s">
        <v>3982</v>
      </c>
      <c r="H25" s="978" t="s">
        <v>4556</v>
      </c>
      <c r="I25" s="1115"/>
    </row>
    <row r="26" spans="1:10" s="1006" customFormat="1" ht="88.5" customHeight="1">
      <c r="A26" s="1010">
        <f t="shared" si="1"/>
        <v>14</v>
      </c>
      <c r="B26" s="971" t="s">
        <v>4557</v>
      </c>
      <c r="C26" s="1011">
        <v>0</v>
      </c>
      <c r="D26" s="1011">
        <v>2796</v>
      </c>
      <c r="E26" s="1011">
        <v>110.11</v>
      </c>
      <c r="F26" s="1012">
        <f t="shared" si="0"/>
        <v>3.9381258941344774</v>
      </c>
      <c r="G26" s="1013" t="s">
        <v>3988</v>
      </c>
      <c r="H26" s="1112" t="s">
        <v>4558</v>
      </c>
      <c r="I26" s="1115"/>
    </row>
    <row r="27" spans="1:10" s="1006" customFormat="1" ht="34.5" customHeight="1">
      <c r="A27" s="1010">
        <f t="shared" si="1"/>
        <v>15</v>
      </c>
      <c r="B27" s="971" t="s">
        <v>4559</v>
      </c>
      <c r="C27" s="1011">
        <v>2000</v>
      </c>
      <c r="D27" s="1011">
        <v>0</v>
      </c>
      <c r="E27" s="1011">
        <v>0</v>
      </c>
      <c r="F27" s="1012">
        <v>0</v>
      </c>
      <c r="G27" s="1013" t="s">
        <v>3981</v>
      </c>
      <c r="H27" s="978" t="s">
        <v>4560</v>
      </c>
      <c r="I27" s="1115"/>
      <c r="J27" s="1115"/>
    </row>
    <row r="28" spans="1:10" s="1006" customFormat="1" ht="45" customHeight="1">
      <c r="A28" s="1010">
        <f t="shared" si="1"/>
        <v>16</v>
      </c>
      <c r="B28" s="982" t="s">
        <v>4561</v>
      </c>
      <c r="C28" s="1017">
        <v>0</v>
      </c>
      <c r="D28" s="1017">
        <v>228596</v>
      </c>
      <c r="E28" s="1017">
        <v>0</v>
      </c>
      <c r="F28" s="1012">
        <f t="shared" ref="F28:F33" si="2">E28/D28*100</f>
        <v>0</v>
      </c>
      <c r="G28" s="1013" t="s">
        <v>3982</v>
      </c>
      <c r="H28" s="978" t="s">
        <v>4562</v>
      </c>
      <c r="I28" s="1115"/>
      <c r="J28" s="974"/>
    </row>
    <row r="29" spans="1:10" s="1006" customFormat="1" ht="57" customHeight="1">
      <c r="A29" s="1010">
        <f t="shared" si="1"/>
        <v>17</v>
      </c>
      <c r="B29" s="982" t="s">
        <v>4563</v>
      </c>
      <c r="C29" s="1017">
        <v>0</v>
      </c>
      <c r="D29" s="1017">
        <v>487180</v>
      </c>
      <c r="E29" s="1017">
        <v>0</v>
      </c>
      <c r="F29" s="1012">
        <f t="shared" si="2"/>
        <v>0</v>
      </c>
      <c r="G29" s="1013" t="s">
        <v>3982</v>
      </c>
      <c r="H29" s="978" t="s">
        <v>4564</v>
      </c>
      <c r="I29" s="1115"/>
      <c r="J29" s="974"/>
    </row>
    <row r="30" spans="1:10" s="1006" customFormat="1" ht="45" customHeight="1">
      <c r="A30" s="1010">
        <f t="shared" si="1"/>
        <v>18</v>
      </c>
      <c r="B30" s="982" t="s">
        <v>4565</v>
      </c>
      <c r="C30" s="1017">
        <v>50000</v>
      </c>
      <c r="D30" s="1017">
        <v>11359.69</v>
      </c>
      <c r="E30" s="1017">
        <v>0</v>
      </c>
      <c r="F30" s="1012">
        <f t="shared" si="2"/>
        <v>0</v>
      </c>
      <c r="G30" s="1013" t="s">
        <v>3982</v>
      </c>
      <c r="H30" s="978" t="s">
        <v>4566</v>
      </c>
      <c r="I30" s="1115"/>
    </row>
    <row r="31" spans="1:10" s="1006" customFormat="1" ht="241.5">
      <c r="A31" s="1010">
        <f t="shared" si="1"/>
        <v>19</v>
      </c>
      <c r="B31" s="982" t="s">
        <v>4567</v>
      </c>
      <c r="C31" s="1017">
        <v>0</v>
      </c>
      <c r="D31" s="1017">
        <v>147936.78</v>
      </c>
      <c r="E31" s="1017">
        <v>128907.6767</v>
      </c>
      <c r="F31" s="1012">
        <f t="shared" si="2"/>
        <v>87.137003184738788</v>
      </c>
      <c r="G31" s="1013" t="s">
        <v>3981</v>
      </c>
      <c r="H31" s="978" t="s">
        <v>4568</v>
      </c>
      <c r="I31" s="1115"/>
    </row>
    <row r="32" spans="1:10" s="1006" customFormat="1" ht="12.75" customHeight="1">
      <c r="A32" s="1010">
        <f t="shared" si="1"/>
        <v>20</v>
      </c>
      <c r="B32" s="971" t="s">
        <v>4569</v>
      </c>
      <c r="C32" s="1011">
        <v>0</v>
      </c>
      <c r="D32" s="1011">
        <v>1898.73</v>
      </c>
      <c r="E32" s="1011">
        <v>1898.3380500000001</v>
      </c>
      <c r="F32" s="1012">
        <f t="shared" si="2"/>
        <v>99.979357254585963</v>
      </c>
      <c r="G32" s="1013" t="s">
        <v>3981</v>
      </c>
      <c r="H32" s="978" t="s">
        <v>269</v>
      </c>
      <c r="I32" s="1115"/>
    </row>
    <row r="33" spans="1:10" s="1018" customFormat="1" ht="13.5" customHeight="1" thickBot="1">
      <c r="A33" s="1351" t="s">
        <v>415</v>
      </c>
      <c r="B33" s="1352"/>
      <c r="C33" s="1019">
        <f>SUM(C13:C32)</f>
        <v>199012</v>
      </c>
      <c r="D33" s="1019">
        <f>SUM(D13:D32)</f>
        <v>1004750.53</v>
      </c>
      <c r="E33" s="1019">
        <f>SUM(E13:E32)</f>
        <v>220888.48178</v>
      </c>
      <c r="F33" s="1020">
        <f t="shared" si="2"/>
        <v>21.984410576026271</v>
      </c>
      <c r="G33" s="1021"/>
      <c r="H33" s="1022"/>
      <c r="I33" s="1059"/>
    </row>
    <row r="34" spans="1:10" ht="18" customHeight="1" thickBot="1">
      <c r="A34" s="954" t="s">
        <v>4001</v>
      </c>
      <c r="B34" s="988"/>
      <c r="C34" s="989"/>
      <c r="D34" s="989"/>
      <c r="E34" s="990"/>
      <c r="F34" s="958"/>
      <c r="G34" s="991"/>
      <c r="H34" s="992"/>
    </row>
    <row r="35" spans="1:10" s="926" customFormat="1" ht="183" customHeight="1">
      <c r="A35" s="993">
        <f>A32+1</f>
        <v>21</v>
      </c>
      <c r="B35" s="1117" t="s">
        <v>429</v>
      </c>
      <c r="C35" s="1118">
        <v>19589</v>
      </c>
      <c r="D35" s="1118">
        <v>21893.690000000002</v>
      </c>
      <c r="E35" s="1118">
        <v>19567.067999999999</v>
      </c>
      <c r="F35" s="1012">
        <f>E35/D35*100</f>
        <v>89.373093343333153</v>
      </c>
      <c r="G35" s="1027" t="s">
        <v>3988</v>
      </c>
      <c r="H35" s="967" t="s">
        <v>4570</v>
      </c>
      <c r="I35" s="1119"/>
    </row>
    <row r="36" spans="1:10" s="926" customFormat="1" ht="147">
      <c r="A36" s="1010">
        <f t="shared" ref="A36:A37" si="3">A35+1</f>
        <v>22</v>
      </c>
      <c r="B36" s="982" t="s">
        <v>431</v>
      </c>
      <c r="C36" s="1017">
        <v>0</v>
      </c>
      <c r="D36" s="1017">
        <v>677</v>
      </c>
      <c r="E36" s="1017">
        <v>24.2</v>
      </c>
      <c r="F36" s="1012">
        <f>E36/D36*100</f>
        <v>3.5745937961595273</v>
      </c>
      <c r="G36" s="1013" t="s">
        <v>3988</v>
      </c>
      <c r="H36" s="978" t="s">
        <v>4571</v>
      </c>
      <c r="I36" s="1119"/>
    </row>
    <row r="37" spans="1:10" s="926" customFormat="1" ht="88.5" customHeight="1">
      <c r="A37" s="1010">
        <f t="shared" si="3"/>
        <v>23</v>
      </c>
      <c r="B37" s="971" t="s">
        <v>4572</v>
      </c>
      <c r="C37" s="1011">
        <v>0</v>
      </c>
      <c r="D37" s="1011">
        <v>2596</v>
      </c>
      <c r="E37" s="1011">
        <v>0</v>
      </c>
      <c r="F37" s="1012">
        <f>E37/D37*100</f>
        <v>0</v>
      </c>
      <c r="G37" s="1013" t="s">
        <v>3988</v>
      </c>
      <c r="H37" s="1112" t="s">
        <v>4573</v>
      </c>
      <c r="I37" s="1003"/>
      <c r="J37" s="1120"/>
    </row>
    <row r="38" spans="1:10" s="926" customFormat="1" ht="13.5" customHeight="1" thickBot="1">
      <c r="A38" s="1351" t="s">
        <v>415</v>
      </c>
      <c r="B38" s="1352"/>
      <c r="C38" s="1019">
        <f>SUM(C35:C37)</f>
        <v>19589</v>
      </c>
      <c r="D38" s="1031">
        <f>SUM(D35:D37)</f>
        <v>25166.690000000002</v>
      </c>
      <c r="E38" s="1031">
        <f>SUM(E35:E37)</f>
        <v>19591.268</v>
      </c>
      <c r="F38" s="1032">
        <f>E38/D38*100</f>
        <v>77.846025838121733</v>
      </c>
      <c r="G38" s="1021"/>
      <c r="H38" s="1022"/>
      <c r="I38" s="1121"/>
    </row>
    <row r="39" spans="1:10" ht="12.75">
      <c r="I39" s="1122"/>
    </row>
  </sheetData>
  <customSheetViews>
    <customSheetView guid="{53E72506-0B1D-4F4A-A157-6DE69D2E678D}" showPageBreaks="1" fitToPage="1" printArea="1" view="pageBreakPreview">
      <selection activeCell="E53" sqref="E53"/>
      <rowBreaks count="1" manualBreakCount="1">
        <brk id="33" max="7" man="1"/>
      </rowBreaks>
      <pageMargins left="0.31496062992125984" right="0.31496062992125984" top="0.51181102362204722" bottom="0.43307086614173229" header="0.31496062992125984" footer="0.23622047244094491"/>
      <printOptions horizontalCentered="1"/>
      <pageSetup paperSize="9" scale="98" firstPageNumber="308" fitToHeight="0" orientation="landscape" useFirstPageNumber="1" r:id="rId1"/>
      <headerFooter alignWithMargins="0">
        <oddHeader>&amp;L&amp;"Tahoma,Kurzíva"&amp;9Závěrečný účet za rok 2014&amp;R&amp;"Tahoma,Kurzíva"&amp;9Tabulka č. 19</oddHeader>
        <oddFooter>&amp;C&amp;"Tahoma,Obyčejné"&amp;P</oddFooter>
      </headerFooter>
    </customSheetView>
  </customSheetViews>
  <mergeCells count="7">
    <mergeCell ref="A38:B38"/>
    <mergeCell ref="A1:H1"/>
    <mergeCell ref="A4:B4"/>
    <mergeCell ref="A5:B5"/>
    <mergeCell ref="A6:B6"/>
    <mergeCell ref="A7:B7"/>
    <mergeCell ref="A33:B33"/>
  </mergeCells>
  <printOptions horizontalCentered="1"/>
  <pageMargins left="0.31496062992125984" right="0.31496062992125984" top="0.51181102362204722" bottom="0.43307086614173229" header="0.31496062992125984" footer="0.23622047244094491"/>
  <pageSetup paperSize="9" scale="98" firstPageNumber="308" fitToHeight="0" orientation="landscape" useFirstPageNumber="1" r:id="rId2"/>
  <headerFooter alignWithMargins="0">
    <oddHeader>&amp;L&amp;"Tahoma,Kurzíva"&amp;9Závěrečný účet za rok 2014&amp;R&amp;"Tahoma,Kurzíva"&amp;9Tabulka č. 19</oddHeader>
    <oddFooter>&amp;C&amp;"Tahoma,Obyčejné"&amp;P</oddFooter>
  </headerFooter>
  <rowBreaks count="1" manualBreakCount="1">
    <brk id="33" max="7"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11"/>
  <sheetViews>
    <sheetView view="pageBreakPreview" zoomScaleNormal="100" zoomScaleSheetLayoutView="100" workbookViewId="0">
      <selection activeCell="D15" sqref="D15"/>
    </sheetView>
  </sheetViews>
  <sheetFormatPr defaultRowHeight="15"/>
  <cols>
    <col min="1" max="1" width="11.28515625" style="492" customWidth="1"/>
    <col min="2" max="2" width="60.42578125" style="493" customWidth="1"/>
    <col min="3" max="3" width="16.140625" style="504" customWidth="1"/>
    <col min="4" max="4" width="10.42578125" style="491" bestFit="1" customWidth="1"/>
    <col min="5" max="16384" width="9.140625" style="491"/>
  </cols>
  <sheetData>
    <row r="1" spans="1:4" ht="33.75" customHeight="1">
      <c r="A1" s="1358" t="s">
        <v>921</v>
      </c>
      <c r="B1" s="1358"/>
      <c r="C1" s="1358"/>
    </row>
    <row r="2" spans="1:4" ht="15.75" thickBot="1">
      <c r="C2" s="494" t="s">
        <v>59</v>
      </c>
    </row>
    <row r="3" spans="1:4" ht="45.75" customHeight="1" thickBot="1">
      <c r="A3" s="495" t="s">
        <v>922</v>
      </c>
      <c r="B3" s="496" t="s">
        <v>923</v>
      </c>
      <c r="C3" s="497" t="s">
        <v>924</v>
      </c>
    </row>
    <row r="4" spans="1:4" ht="17.25" customHeight="1" thickBot="1">
      <c r="A4" s="498">
        <v>95711</v>
      </c>
      <c r="B4" s="499" t="s">
        <v>925</v>
      </c>
      <c r="C4" s="500">
        <v>4526.4062800000002</v>
      </c>
      <c r="D4" s="501"/>
    </row>
    <row r="5" spans="1:4" ht="18" customHeight="1" thickBot="1">
      <c r="A5" s="1359" t="s">
        <v>926</v>
      </c>
      <c r="B5" s="1360"/>
      <c r="C5" s="502">
        <f>SUM(C4)</f>
        <v>4526.4062800000002</v>
      </c>
    </row>
    <row r="11" spans="1:4">
      <c r="C11" s="503"/>
    </row>
  </sheetData>
  <customSheetViews>
    <customSheetView guid="{53E72506-0B1D-4F4A-A157-6DE69D2E678D}" showPageBreaks="1" fitToPage="1" printArea="1" view="pageBreakPreview">
      <selection activeCell="D15" sqref="D15"/>
      <pageMargins left="0.39370078740157483" right="0.39370078740157483" top="0.59055118110236227" bottom="0.39370078740157483" header="0.31496062992125984" footer="0.11811023622047245"/>
      <printOptions horizontalCentered="1"/>
      <pageSetup paperSize="9" firstPageNumber="313" fitToHeight="0" orientation="portrait" useFirstPageNumber="1" r:id="rId1"/>
      <headerFooter alignWithMargins="0">
        <oddHeader>&amp;L&amp;"Tahoma,Kurzíva"&amp;9Závěrečný účet za rok 2014&amp;R&amp;"Tahoma,Kurzíva"&amp;9Tabulka č. 20</oddHeader>
        <oddFooter>&amp;C&amp;"Tahoma,Obyčejné"&amp;P</oddFooter>
      </headerFooter>
    </customSheetView>
  </customSheetViews>
  <mergeCells count="2">
    <mergeCell ref="A1:C1"/>
    <mergeCell ref="A5:B5"/>
  </mergeCells>
  <printOptions horizontalCentered="1"/>
  <pageMargins left="0.39370078740157483" right="0.39370078740157483" top="0.59055118110236227" bottom="0.39370078740157483" header="0.31496062992125984" footer="0.11811023622047245"/>
  <pageSetup paperSize="9" firstPageNumber="313" fitToHeight="0" orientation="portrait" useFirstPageNumber="1" r:id="rId2"/>
  <headerFooter alignWithMargins="0">
    <oddHeader>&amp;L&amp;"Tahoma,Kurzíva"&amp;9Závěrečný účet za rok 2014&amp;R&amp;"Tahoma,Kurzíva"&amp;9Tabulka č. 20</oddHeader>
    <oddFooter>&amp;C&amp;"Tahoma,Obyčejné"&amp;P</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11"/>
  <sheetViews>
    <sheetView view="pageBreakPreview" zoomScaleNormal="100" zoomScaleSheetLayoutView="100" workbookViewId="0">
      <selection activeCell="D15" sqref="D15"/>
    </sheetView>
  </sheetViews>
  <sheetFormatPr defaultRowHeight="15"/>
  <cols>
    <col min="1" max="1" width="11.28515625" style="506" customWidth="1"/>
    <col min="2" max="2" width="60.42578125" style="505" customWidth="1"/>
    <col min="3" max="3" width="16.140625" style="512" customWidth="1"/>
    <col min="4" max="16384" width="9.140625" style="505"/>
  </cols>
  <sheetData>
    <row r="1" spans="1:3" ht="33.75" customHeight="1">
      <c r="A1" s="1358" t="s">
        <v>927</v>
      </c>
      <c r="B1" s="1358"/>
      <c r="C1" s="1358"/>
    </row>
    <row r="2" spans="1:3" ht="15.75" thickBot="1">
      <c r="C2" s="507" t="s">
        <v>59</v>
      </c>
    </row>
    <row r="3" spans="1:3" ht="45.75" customHeight="1" thickBot="1">
      <c r="A3" s="495" t="s">
        <v>922</v>
      </c>
      <c r="B3" s="508" t="s">
        <v>923</v>
      </c>
      <c r="C3" s="497" t="s">
        <v>924</v>
      </c>
    </row>
    <row r="4" spans="1:3">
      <c r="A4" s="498" t="s">
        <v>928</v>
      </c>
      <c r="B4" s="499" t="s">
        <v>929</v>
      </c>
      <c r="C4" s="509">
        <v>0</v>
      </c>
    </row>
    <row r="5" spans="1:3">
      <c r="A5" s="510" t="s">
        <v>930</v>
      </c>
      <c r="B5" s="511" t="s">
        <v>931</v>
      </c>
      <c r="C5" s="500">
        <v>0</v>
      </c>
    </row>
    <row r="6" spans="1:3">
      <c r="A6" s="510" t="s">
        <v>932</v>
      </c>
      <c r="B6" s="511" t="s">
        <v>933</v>
      </c>
      <c r="C6" s="500">
        <v>4.1900000000000001E-3</v>
      </c>
    </row>
    <row r="7" spans="1:3">
      <c r="A7" s="510" t="s">
        <v>934</v>
      </c>
      <c r="B7" s="511" t="s">
        <v>935</v>
      </c>
      <c r="C7" s="500">
        <v>36.855840000000001</v>
      </c>
    </row>
    <row r="8" spans="1:3">
      <c r="A8" s="510" t="s">
        <v>936</v>
      </c>
      <c r="B8" s="511" t="s">
        <v>937</v>
      </c>
      <c r="C8" s="500">
        <v>52.845509999999997</v>
      </c>
    </row>
    <row r="9" spans="1:3">
      <c r="A9" s="510" t="s">
        <v>938</v>
      </c>
      <c r="B9" s="511" t="s">
        <v>939</v>
      </c>
      <c r="C9" s="500">
        <v>234.43467000000001</v>
      </c>
    </row>
    <row r="10" spans="1:3" ht="15.75" thickBot="1">
      <c r="A10" s="510" t="s">
        <v>940</v>
      </c>
      <c r="B10" s="511" t="s">
        <v>941</v>
      </c>
      <c r="C10" s="500">
        <v>0.51300999999999997</v>
      </c>
    </row>
    <row r="11" spans="1:3" ht="18" customHeight="1" thickBot="1">
      <c r="A11" s="1361" t="s">
        <v>942</v>
      </c>
      <c r="B11" s="1362"/>
      <c r="C11" s="551">
        <f>SUM(C4:C10)</f>
        <v>324.65322000000003</v>
      </c>
    </row>
  </sheetData>
  <customSheetViews>
    <customSheetView guid="{53E72506-0B1D-4F4A-A157-6DE69D2E678D}" showPageBreaks="1" fitToPage="1" printArea="1" view="pageBreakPreview">
      <selection activeCell="D15" sqref="D15"/>
      <pageMargins left="0.39370078740157483" right="0.39370078740157483" top="0.59055118110236227" bottom="0.39370078740157483" header="0.31496062992125984" footer="0.11811023622047245"/>
      <printOptions horizontalCentered="1"/>
      <pageSetup paperSize="9" firstPageNumber="314" fitToHeight="0" orientation="portrait" useFirstPageNumber="1" r:id="rId1"/>
      <headerFooter alignWithMargins="0">
        <oddHeader>&amp;L&amp;"Tahoma,Kurzíva"&amp;9Závěrečný účet za rok 2014&amp;R&amp;"Tahoma,Kurzíva"&amp;9Tabulka č. 21</oddHeader>
        <oddFooter>&amp;C&amp;"Tahoma,Obyčejné"&amp;P</oddFooter>
      </headerFooter>
    </customSheetView>
  </customSheetViews>
  <mergeCells count="2">
    <mergeCell ref="A1:C1"/>
    <mergeCell ref="A11:B11"/>
  </mergeCells>
  <printOptions horizontalCentered="1"/>
  <pageMargins left="0.39370078740157483" right="0.39370078740157483" top="0.59055118110236227" bottom="0.39370078740157483" header="0.31496062992125984" footer="0.11811023622047245"/>
  <pageSetup paperSize="9" firstPageNumber="314" fitToHeight="0" orientation="portrait" useFirstPageNumber="1" r:id="rId2"/>
  <headerFooter alignWithMargins="0">
    <oddHeader>&amp;L&amp;"Tahoma,Kurzíva"&amp;9Závěrečný účet za rok 2014&amp;R&amp;"Tahoma,Kurzíva"&amp;9Tabulka č. 21</oddHeader>
    <oddFooter>&amp;C&amp;"Tahoma,Obyčejné"&amp;P</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29"/>
  <sheetViews>
    <sheetView view="pageBreakPreview" zoomScaleNormal="100" zoomScaleSheetLayoutView="100" workbookViewId="0">
      <selection activeCell="D15" sqref="D15"/>
    </sheetView>
  </sheetViews>
  <sheetFormatPr defaultRowHeight="15"/>
  <cols>
    <col min="1" max="1" width="11.28515625" style="513" customWidth="1"/>
    <col min="2" max="2" width="60.42578125" style="493" customWidth="1"/>
    <col min="3" max="3" width="16.140625" style="504" customWidth="1"/>
    <col min="4" max="16384" width="9.140625" style="491"/>
  </cols>
  <sheetData>
    <row r="1" spans="1:3" ht="33.75" customHeight="1">
      <c r="A1" s="1358" t="s">
        <v>943</v>
      </c>
      <c r="B1" s="1358"/>
      <c r="C1" s="1358"/>
    </row>
    <row r="2" spans="1:3" ht="15.75" customHeight="1" thickBot="1">
      <c r="C2" s="514" t="s">
        <v>59</v>
      </c>
    </row>
    <row r="3" spans="1:3" s="515" customFormat="1" ht="45.75" customHeight="1" thickBot="1">
      <c r="A3" s="495" t="s">
        <v>922</v>
      </c>
      <c r="B3" s="496" t="s">
        <v>923</v>
      </c>
      <c r="C3" s="497" t="s">
        <v>924</v>
      </c>
    </row>
    <row r="4" spans="1:3" s="515" customFormat="1" ht="15" customHeight="1">
      <c r="A4" s="516" t="s">
        <v>944</v>
      </c>
      <c r="B4" s="517" t="s">
        <v>945</v>
      </c>
      <c r="C4" s="509">
        <v>13.461510000000001</v>
      </c>
    </row>
    <row r="5" spans="1:3" s="515" customFormat="1" ht="15" customHeight="1">
      <c r="A5" s="518" t="s">
        <v>946</v>
      </c>
      <c r="B5" s="519" t="s">
        <v>947</v>
      </c>
      <c r="C5" s="520">
        <v>139.27495999999999</v>
      </c>
    </row>
    <row r="6" spans="1:3" s="515" customFormat="1" ht="15" customHeight="1">
      <c r="A6" s="518" t="s">
        <v>948</v>
      </c>
      <c r="B6" s="519" t="s">
        <v>949</v>
      </c>
      <c r="C6" s="520">
        <v>36.053109999999997</v>
      </c>
    </row>
    <row r="7" spans="1:3" s="515" customFormat="1" ht="15" customHeight="1">
      <c r="A7" s="518" t="s">
        <v>950</v>
      </c>
      <c r="B7" s="519" t="s">
        <v>951</v>
      </c>
      <c r="C7" s="520">
        <v>0</v>
      </c>
    </row>
    <row r="8" spans="1:3" s="515" customFormat="1" ht="15" customHeight="1">
      <c r="A8" s="518" t="s">
        <v>952</v>
      </c>
      <c r="B8" s="519" t="s">
        <v>953</v>
      </c>
      <c r="C8" s="520">
        <v>14.394360000000001</v>
      </c>
    </row>
    <row r="9" spans="1:3" s="515" customFormat="1" ht="12.75">
      <c r="A9" s="518" t="s">
        <v>954</v>
      </c>
      <c r="B9" s="519" t="s">
        <v>955</v>
      </c>
      <c r="C9" s="521">
        <v>83.731960000000001</v>
      </c>
    </row>
    <row r="10" spans="1:3" s="515" customFormat="1" ht="15" customHeight="1">
      <c r="A10" s="518" t="s">
        <v>956</v>
      </c>
      <c r="B10" s="519" t="s">
        <v>957</v>
      </c>
      <c r="C10" s="520">
        <v>0.48880000000000001</v>
      </c>
    </row>
    <row r="11" spans="1:3" s="515" customFormat="1" ht="15" customHeight="1">
      <c r="A11" s="518" t="s">
        <v>958</v>
      </c>
      <c r="B11" s="519" t="s">
        <v>959</v>
      </c>
      <c r="C11" s="520">
        <v>16.699719999999999</v>
      </c>
    </row>
    <row r="12" spans="1:3" s="515" customFormat="1" ht="15" customHeight="1">
      <c r="A12" s="518" t="s">
        <v>960</v>
      </c>
      <c r="B12" s="519" t="s">
        <v>961</v>
      </c>
      <c r="C12" s="520">
        <v>42.637779999999999</v>
      </c>
    </row>
    <row r="13" spans="1:3" s="515" customFormat="1" ht="15" customHeight="1">
      <c r="A13" s="518" t="s">
        <v>962</v>
      </c>
      <c r="B13" s="519" t="s">
        <v>963</v>
      </c>
      <c r="C13" s="520">
        <v>59.485860000000002</v>
      </c>
    </row>
    <row r="14" spans="1:3" s="515" customFormat="1" ht="15" customHeight="1">
      <c r="A14" s="518" t="s">
        <v>964</v>
      </c>
      <c r="B14" s="519" t="s">
        <v>965</v>
      </c>
      <c r="C14" s="520">
        <v>38.272039999999997</v>
      </c>
    </row>
    <row r="15" spans="1:3" s="515" customFormat="1" ht="15" customHeight="1">
      <c r="A15" s="518" t="s">
        <v>966</v>
      </c>
      <c r="B15" s="519" t="s">
        <v>967</v>
      </c>
      <c r="C15" s="520">
        <v>61.31026</v>
      </c>
    </row>
    <row r="16" spans="1:3" s="515" customFormat="1" ht="15" customHeight="1">
      <c r="A16" s="518" t="s">
        <v>968</v>
      </c>
      <c r="B16" s="519" t="s">
        <v>969</v>
      </c>
      <c r="C16" s="520">
        <v>0</v>
      </c>
    </row>
    <row r="17" spans="1:5" s="515" customFormat="1" ht="15" customHeight="1">
      <c r="A17" s="522" t="s">
        <v>970</v>
      </c>
      <c r="B17" s="523" t="s">
        <v>971</v>
      </c>
      <c r="C17" s="520">
        <v>0.34899000000000002</v>
      </c>
    </row>
    <row r="18" spans="1:5" s="515" customFormat="1" ht="15" customHeight="1">
      <c r="A18" s="522" t="s">
        <v>972</v>
      </c>
      <c r="B18" s="523" t="s">
        <v>973</v>
      </c>
      <c r="C18" s="520">
        <v>16.964359999999999</v>
      </c>
    </row>
    <row r="19" spans="1:5" s="515" customFormat="1" ht="15" customHeight="1">
      <c r="A19" s="522" t="s">
        <v>974</v>
      </c>
      <c r="B19" s="523" t="s">
        <v>975</v>
      </c>
      <c r="C19" s="520">
        <v>0.40522000000000002</v>
      </c>
    </row>
    <row r="20" spans="1:5" s="515" customFormat="1" ht="15" customHeight="1">
      <c r="A20" s="522" t="s">
        <v>976</v>
      </c>
      <c r="B20" s="523" t="s">
        <v>977</v>
      </c>
      <c r="C20" s="520">
        <v>6.4388899999999998</v>
      </c>
    </row>
    <row r="21" spans="1:5" s="515" customFormat="1" ht="15" customHeight="1">
      <c r="A21" s="522" t="s">
        <v>978</v>
      </c>
      <c r="B21" s="523" t="s">
        <v>979</v>
      </c>
      <c r="C21" s="520">
        <v>126.69522000000001</v>
      </c>
    </row>
    <row r="22" spans="1:5" s="515" customFormat="1" ht="15" customHeight="1">
      <c r="A22" s="522" t="s">
        <v>980</v>
      </c>
      <c r="B22" s="523" t="s">
        <v>981</v>
      </c>
      <c r="C22" s="520">
        <v>0</v>
      </c>
    </row>
    <row r="23" spans="1:5" s="515" customFormat="1" ht="15" customHeight="1">
      <c r="A23" s="522" t="s">
        <v>982</v>
      </c>
      <c r="B23" s="523" t="s">
        <v>983</v>
      </c>
      <c r="C23" s="520">
        <v>29.95448</v>
      </c>
    </row>
    <row r="24" spans="1:5" s="515" customFormat="1" ht="15" customHeight="1">
      <c r="A24" s="522" t="s">
        <v>984</v>
      </c>
      <c r="B24" s="523" t="s">
        <v>985</v>
      </c>
      <c r="C24" s="520">
        <v>46.674410000000002</v>
      </c>
    </row>
    <row r="25" spans="1:5" s="515" customFormat="1" ht="15" customHeight="1">
      <c r="A25" s="518" t="s">
        <v>986</v>
      </c>
      <c r="B25" s="519" t="s">
        <v>987</v>
      </c>
      <c r="C25" s="520">
        <v>0</v>
      </c>
    </row>
    <row r="26" spans="1:5" s="515" customFormat="1" ht="25.5">
      <c r="A26" s="518" t="s">
        <v>988</v>
      </c>
      <c r="B26" s="519" t="s">
        <v>989</v>
      </c>
      <c r="C26" s="520">
        <v>0</v>
      </c>
      <c r="E26" s="524"/>
    </row>
    <row r="27" spans="1:5" s="515" customFormat="1" ht="26.25" thickBot="1">
      <c r="A27" s="518" t="s">
        <v>990</v>
      </c>
      <c r="B27" s="519" t="s">
        <v>991</v>
      </c>
      <c r="C27" s="500">
        <v>0</v>
      </c>
      <c r="E27" s="524"/>
    </row>
    <row r="28" spans="1:5" s="515" customFormat="1" ht="18" customHeight="1" thickBot="1">
      <c r="A28" s="1361" t="s">
        <v>992</v>
      </c>
      <c r="B28" s="1362"/>
      <c r="C28" s="551">
        <f>SUM(C4:C27)</f>
        <v>733.29193000000009</v>
      </c>
    </row>
    <row r="29" spans="1:5">
      <c r="A29" s="1363"/>
      <c r="B29" s="1364"/>
      <c r="C29" s="1365"/>
    </row>
  </sheetData>
  <customSheetViews>
    <customSheetView guid="{53E72506-0B1D-4F4A-A157-6DE69D2E678D}" showPageBreaks="1" fitToPage="1" printArea="1" view="pageBreakPreview">
      <selection activeCell="D15" sqref="D15"/>
      <pageMargins left="0.39370078740157483" right="0.39370078740157483" top="0.59055118110236227" bottom="0.39370078740157483" header="0.31496062992125984" footer="0.11811023622047245"/>
      <printOptions horizontalCentered="1"/>
      <pageSetup paperSize="9" firstPageNumber="315" fitToHeight="0" orientation="portrait" useFirstPageNumber="1" r:id="rId1"/>
      <headerFooter alignWithMargins="0">
        <oddHeader>&amp;L&amp;"Tahoma,Kurzíva"&amp;9Závěrečný účet za rok 2014&amp;R&amp;"Tahoma,Kurzíva"&amp;9Tabulka č. 22</oddHeader>
        <oddFooter>&amp;C&amp;"Tahoma,Obyčejné"&amp;P</oddFooter>
      </headerFooter>
    </customSheetView>
  </customSheetViews>
  <mergeCells count="3">
    <mergeCell ref="A1:C1"/>
    <mergeCell ref="A28:B28"/>
    <mergeCell ref="A29:C29"/>
  </mergeCells>
  <printOptions horizontalCentered="1"/>
  <pageMargins left="0.39370078740157483" right="0.39370078740157483" top="0.59055118110236227" bottom="0.39370078740157483" header="0.31496062992125984" footer="0.11811023622047245"/>
  <pageSetup paperSize="9" firstPageNumber="315" fitToHeight="0" orientation="portrait" useFirstPageNumber="1" r:id="rId2"/>
  <headerFooter alignWithMargins="0">
    <oddHeader>&amp;L&amp;"Tahoma,Kurzíva"&amp;9Závěrečný účet za rok 2014&amp;R&amp;"Tahoma,Kurzíva"&amp;9Tabulka č. 22</oddHeader>
    <oddFooter>&amp;C&amp;"Tahoma,Obyčejné"&amp;P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N1:R31"/>
  <sheetViews>
    <sheetView showGridLines="0" zoomScaleNormal="100" zoomScaleSheetLayoutView="100" workbookViewId="0">
      <selection activeCell="P11" sqref="P11"/>
    </sheetView>
  </sheetViews>
  <sheetFormatPr defaultRowHeight="12.75"/>
  <cols>
    <col min="1" max="14" width="9.140625" style="1143"/>
    <col min="15" max="15" width="60" style="1144" customWidth="1"/>
    <col min="16" max="16" width="16.7109375" style="1144" customWidth="1"/>
    <col min="17" max="17" width="12.140625" style="1143" customWidth="1"/>
    <col min="18" max="16384" width="9.140625" style="1143"/>
  </cols>
  <sheetData>
    <row r="1" spans="15:16">
      <c r="O1" s="1142"/>
      <c r="P1" s="1142"/>
    </row>
    <row r="2" spans="15:16">
      <c r="O2" s="1142"/>
      <c r="P2" s="1142"/>
    </row>
    <row r="10" spans="15:16">
      <c r="O10" s="1142"/>
      <c r="P10" s="1142"/>
    </row>
    <row r="21" spans="14:18">
      <c r="R21" s="1140"/>
    </row>
    <row r="22" spans="14:18">
      <c r="R22" s="1140"/>
    </row>
    <row r="23" spans="14:18">
      <c r="N23" s="1145"/>
      <c r="R23" s="1140"/>
    </row>
    <row r="24" spans="14:18">
      <c r="N24" s="1145" t="s">
        <v>4585</v>
      </c>
      <c r="R24" s="1140"/>
    </row>
    <row r="25" spans="14:18">
      <c r="N25" s="1145" t="s">
        <v>4586</v>
      </c>
      <c r="R25" s="1140"/>
    </row>
    <row r="26" spans="14:18">
      <c r="N26" s="1145" t="s">
        <v>4587</v>
      </c>
      <c r="R26" s="1140"/>
    </row>
    <row r="27" spans="14:18">
      <c r="N27" s="1145" t="s">
        <v>4588</v>
      </c>
      <c r="R27" s="1140"/>
    </row>
    <row r="28" spans="14:18">
      <c r="N28" s="1145" t="s">
        <v>4589</v>
      </c>
      <c r="R28" s="1140"/>
    </row>
    <row r="29" spans="14:18">
      <c r="N29" s="1145"/>
      <c r="R29" s="1140"/>
    </row>
    <row r="30" spans="14:18">
      <c r="O30" s="1146"/>
      <c r="P30" s="1146"/>
      <c r="Q30" s="1147"/>
      <c r="R30" s="1140"/>
    </row>
    <row r="31" spans="14:18">
      <c r="O31" s="1148"/>
      <c r="P31" s="1148"/>
      <c r="Q31" s="1140"/>
      <c r="R31" s="1140"/>
    </row>
  </sheetData>
  <customSheetViews>
    <customSheetView guid="{53E72506-0B1D-4F4A-A157-6DE69D2E678D}" showPageBreaks="1" showGridLines="0" printArea="1">
      <selection activeCell="P11" sqref="P11"/>
      <pageMargins left="0.78740157480314965" right="0.78740157480314965" top="0.98425196850393704" bottom="0.98425196850393704" header="0.51181102362204722" footer="0.51181102362204722"/>
      <pageSetup paperSize="9" firstPageNumber="149" orientation="landscape" useFirstPageNumber="1" r:id="rId1"/>
      <headerFooter alignWithMargins="0">
        <oddHeader>&amp;L&amp;"Tahoma,Kurzíva"&amp;9Závěrečný účet za rok 2014&amp;R&amp;"Tahoma,Kurzíva"&amp;9Graf č. 3</oddHeader>
        <oddFooter>&amp;C&amp;"Tahoma,Obyčejné"&amp;P</oddFooter>
      </headerFooter>
    </customSheetView>
  </customSheetViews>
  <pageMargins left="0.78740157480314965" right="0.78740157480314965" top="0.98425196850393704" bottom="0.98425196850393704" header="0.51181102362204722" footer="0.51181102362204722"/>
  <pageSetup paperSize="9" firstPageNumber="149" orientation="landscape" useFirstPageNumber="1" r:id="rId2"/>
  <headerFooter alignWithMargins="0">
    <oddHeader>&amp;L&amp;"Tahoma,Kurzíva"&amp;9Závěrečný účet za rok 2014&amp;R&amp;"Tahoma,Kurzíva"&amp;9Graf č. 3</oddHeader>
    <oddFooter>&amp;C&amp;"Tahoma,Obyčejné"&amp;P</oddFooter>
  </headerFooter>
  <drawing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194"/>
  <sheetViews>
    <sheetView view="pageBreakPreview" zoomScaleNormal="100" zoomScaleSheetLayoutView="100" workbookViewId="0">
      <selection activeCell="D15" sqref="D15"/>
    </sheetView>
  </sheetViews>
  <sheetFormatPr defaultRowHeight="14.25"/>
  <cols>
    <col min="1" max="1" width="12.7109375" style="526" bestFit="1" customWidth="1"/>
    <col min="2" max="2" width="60.42578125" style="527" customWidth="1"/>
    <col min="3" max="3" width="16.140625" style="557" customWidth="1"/>
    <col min="4" max="16384" width="9.140625" style="525"/>
  </cols>
  <sheetData>
    <row r="1" spans="1:5" ht="33.75" customHeight="1">
      <c r="A1" s="1358" t="s">
        <v>993</v>
      </c>
      <c r="B1" s="1358"/>
      <c r="C1" s="1358"/>
    </row>
    <row r="2" spans="1:5" ht="15" thickBot="1">
      <c r="C2" s="514" t="s">
        <v>59</v>
      </c>
    </row>
    <row r="3" spans="1:5" ht="45.75" customHeight="1" thickBot="1">
      <c r="A3" s="495" t="s">
        <v>922</v>
      </c>
      <c r="B3" s="496" t="s">
        <v>923</v>
      </c>
      <c r="C3" s="497" t="s">
        <v>924</v>
      </c>
    </row>
    <row r="4" spans="1:5" s="531" customFormat="1" ht="15">
      <c r="A4" s="528" t="s">
        <v>994</v>
      </c>
      <c r="B4" s="529" t="s">
        <v>995</v>
      </c>
      <c r="C4" s="530">
        <v>61.371259999999999</v>
      </c>
    </row>
    <row r="5" spans="1:5" s="535" customFormat="1" ht="25.5" customHeight="1">
      <c r="A5" s="532" t="s">
        <v>996</v>
      </c>
      <c r="B5" s="533" t="s">
        <v>997</v>
      </c>
      <c r="C5" s="534">
        <v>298.27483000000001</v>
      </c>
    </row>
    <row r="6" spans="1:5" s="535" customFormat="1" ht="15">
      <c r="A6" s="532" t="s">
        <v>998</v>
      </c>
      <c r="B6" s="533" t="s">
        <v>999</v>
      </c>
      <c r="C6" s="534">
        <v>0.251</v>
      </c>
    </row>
    <row r="7" spans="1:5" s="531" customFormat="1" ht="15">
      <c r="A7" s="532" t="s">
        <v>1000</v>
      </c>
      <c r="B7" s="536" t="s">
        <v>1001</v>
      </c>
      <c r="C7" s="534">
        <v>130.36866000000001</v>
      </c>
    </row>
    <row r="8" spans="1:5" s="535" customFormat="1" ht="15">
      <c r="A8" s="532" t="s">
        <v>1002</v>
      </c>
      <c r="B8" s="533" t="s">
        <v>1003</v>
      </c>
      <c r="C8" s="534">
        <v>183.90064000000001</v>
      </c>
    </row>
    <row r="9" spans="1:5" s="535" customFormat="1" ht="15">
      <c r="A9" s="532" t="s">
        <v>1004</v>
      </c>
      <c r="B9" s="533" t="s">
        <v>1005</v>
      </c>
      <c r="C9" s="534">
        <v>125.97346</v>
      </c>
    </row>
    <row r="10" spans="1:5" s="535" customFormat="1" ht="22.5">
      <c r="A10" s="532" t="s">
        <v>1006</v>
      </c>
      <c r="B10" s="533" t="s">
        <v>1007</v>
      </c>
      <c r="C10" s="534">
        <v>123.32470000000001</v>
      </c>
    </row>
    <row r="11" spans="1:5" s="535" customFormat="1" ht="25.5" customHeight="1">
      <c r="A11" s="532" t="s">
        <v>1008</v>
      </c>
      <c r="B11" s="536" t="s">
        <v>1009</v>
      </c>
      <c r="C11" s="534">
        <v>94.16</v>
      </c>
    </row>
    <row r="12" spans="1:5" s="535" customFormat="1" ht="25.5" customHeight="1">
      <c r="A12" s="532">
        <v>62331205</v>
      </c>
      <c r="B12" s="533" t="s">
        <v>1010</v>
      </c>
      <c r="C12" s="534">
        <v>61.946530000000003</v>
      </c>
    </row>
    <row r="13" spans="1:5" s="535" customFormat="1" ht="15">
      <c r="A13" s="532">
        <v>62331639</v>
      </c>
      <c r="B13" s="533" t="s">
        <v>1011</v>
      </c>
      <c r="C13" s="534">
        <v>88.305610000000001</v>
      </c>
    </row>
    <row r="14" spans="1:5" s="535" customFormat="1" ht="25.5" customHeight="1">
      <c r="A14" s="532">
        <v>62331493</v>
      </c>
      <c r="B14" s="537" t="s">
        <v>1012</v>
      </c>
      <c r="C14" s="534">
        <v>31.723520000000001</v>
      </c>
      <c r="D14" s="538"/>
      <c r="E14" s="538"/>
    </row>
    <row r="15" spans="1:5" s="535" customFormat="1" ht="15">
      <c r="A15" s="532">
        <v>62331558</v>
      </c>
      <c r="B15" s="533" t="s">
        <v>1013</v>
      </c>
      <c r="C15" s="534">
        <v>86.718879999999999</v>
      </c>
    </row>
    <row r="16" spans="1:5" s="535" customFormat="1" ht="15">
      <c r="A16" s="532">
        <v>62331582</v>
      </c>
      <c r="B16" s="533" t="s">
        <v>1014</v>
      </c>
      <c r="C16" s="534">
        <v>159.01017999999999</v>
      </c>
    </row>
    <row r="17" spans="1:3" s="535" customFormat="1" ht="15">
      <c r="A17" s="532">
        <v>62331795</v>
      </c>
      <c r="B17" s="539" t="s">
        <v>1015</v>
      </c>
      <c r="C17" s="534">
        <v>65.272729999999996</v>
      </c>
    </row>
    <row r="18" spans="1:3" s="535" customFormat="1" ht="15">
      <c r="A18" s="532">
        <v>62331540</v>
      </c>
      <c r="B18" s="533" t="s">
        <v>1016</v>
      </c>
      <c r="C18" s="534">
        <v>196.38343</v>
      </c>
    </row>
    <row r="19" spans="1:3" s="535" customFormat="1" ht="15">
      <c r="A19" s="532" t="s">
        <v>1017</v>
      </c>
      <c r="B19" s="533" t="s">
        <v>1018</v>
      </c>
      <c r="C19" s="534">
        <v>163.35400000000001</v>
      </c>
    </row>
    <row r="20" spans="1:3" s="535" customFormat="1" ht="25.5" customHeight="1">
      <c r="A20" s="532" t="s">
        <v>1019</v>
      </c>
      <c r="B20" s="536" t="s">
        <v>1020</v>
      </c>
      <c r="C20" s="534">
        <v>31.656079999999999</v>
      </c>
    </row>
    <row r="21" spans="1:3" s="535" customFormat="1" ht="15">
      <c r="A21" s="532" t="s">
        <v>1021</v>
      </c>
      <c r="B21" s="539" t="s">
        <v>1022</v>
      </c>
      <c r="C21" s="534">
        <v>22.527329999999999</v>
      </c>
    </row>
    <row r="22" spans="1:3" s="535" customFormat="1" ht="15">
      <c r="A22" s="532" t="s">
        <v>1023</v>
      </c>
      <c r="B22" s="536" t="s">
        <v>1024</v>
      </c>
      <c r="C22" s="534">
        <v>12.548</v>
      </c>
    </row>
    <row r="23" spans="1:3" s="535" customFormat="1" ht="15">
      <c r="A23" s="532" t="s">
        <v>1025</v>
      </c>
      <c r="B23" s="533" t="s">
        <v>1026</v>
      </c>
      <c r="C23" s="534">
        <v>31.952089999999998</v>
      </c>
    </row>
    <row r="24" spans="1:3" s="535" customFormat="1" ht="15">
      <c r="A24" s="532">
        <v>47813113</v>
      </c>
      <c r="B24" s="533" t="s">
        <v>1027</v>
      </c>
      <c r="C24" s="534">
        <v>244.12467000000001</v>
      </c>
    </row>
    <row r="25" spans="1:3" s="535" customFormat="1" ht="15">
      <c r="A25" s="532" t="s">
        <v>1028</v>
      </c>
      <c r="B25" s="533" t="s">
        <v>1029</v>
      </c>
      <c r="C25" s="534">
        <v>84.112049999999996</v>
      </c>
    </row>
    <row r="26" spans="1:3" s="535" customFormat="1" ht="15">
      <c r="A26" s="532" t="s">
        <v>1030</v>
      </c>
      <c r="B26" s="533" t="s">
        <v>1031</v>
      </c>
      <c r="C26" s="534">
        <v>20.610849999999999</v>
      </c>
    </row>
    <row r="27" spans="1:3" s="535" customFormat="1" ht="25.5" customHeight="1">
      <c r="A27" s="532" t="s">
        <v>1032</v>
      </c>
      <c r="B27" s="533" t="s">
        <v>1033</v>
      </c>
      <c r="C27" s="534">
        <v>94.996020000000001</v>
      </c>
    </row>
    <row r="28" spans="1:3" s="535" customFormat="1" ht="25.5" customHeight="1">
      <c r="A28" s="532" t="s">
        <v>1034</v>
      </c>
      <c r="B28" s="533" t="s">
        <v>1035</v>
      </c>
      <c r="C28" s="534">
        <v>33.07</v>
      </c>
    </row>
    <row r="29" spans="1:3" s="535" customFormat="1" ht="15">
      <c r="A29" s="532" t="s">
        <v>1036</v>
      </c>
      <c r="B29" s="533" t="s">
        <v>1037</v>
      </c>
      <c r="C29" s="534">
        <v>48.65596</v>
      </c>
    </row>
    <row r="30" spans="1:3" s="535" customFormat="1" ht="15">
      <c r="A30" s="532" t="s">
        <v>1038</v>
      </c>
      <c r="B30" s="533" t="s">
        <v>1039</v>
      </c>
      <c r="C30" s="534">
        <v>116.72168000000001</v>
      </c>
    </row>
    <row r="31" spans="1:3" s="535" customFormat="1" ht="15">
      <c r="A31" s="532" t="s">
        <v>1040</v>
      </c>
      <c r="B31" s="533" t="s">
        <v>1041</v>
      </c>
      <c r="C31" s="534">
        <v>24.38372</v>
      </c>
    </row>
    <row r="32" spans="1:3" s="535" customFormat="1" ht="15">
      <c r="A32" s="532" t="s">
        <v>1042</v>
      </c>
      <c r="B32" s="533" t="s">
        <v>834</v>
      </c>
      <c r="C32" s="534">
        <v>1227.57221</v>
      </c>
    </row>
    <row r="33" spans="1:3" s="535" customFormat="1" ht="25.5" customHeight="1">
      <c r="A33" s="532" t="s">
        <v>1043</v>
      </c>
      <c r="B33" s="533" t="s">
        <v>1044</v>
      </c>
      <c r="C33" s="534">
        <v>16.931290000000001</v>
      </c>
    </row>
    <row r="34" spans="1:3" s="535" customFormat="1" ht="25.5" customHeight="1">
      <c r="A34" s="532" t="s">
        <v>1045</v>
      </c>
      <c r="B34" s="533" t="s">
        <v>1046</v>
      </c>
      <c r="C34" s="534">
        <v>73.162660000000002</v>
      </c>
    </row>
    <row r="35" spans="1:3" s="535" customFormat="1" ht="15">
      <c r="A35" s="532" t="s">
        <v>1047</v>
      </c>
      <c r="B35" s="533" t="s">
        <v>1048</v>
      </c>
      <c r="C35" s="534">
        <v>87.734430000000003</v>
      </c>
    </row>
    <row r="36" spans="1:3" s="535" customFormat="1" ht="15">
      <c r="A36" s="532" t="s">
        <v>1049</v>
      </c>
      <c r="B36" s="533" t="s">
        <v>1050</v>
      </c>
      <c r="C36" s="534">
        <v>132.88827000000001</v>
      </c>
    </row>
    <row r="37" spans="1:3" s="535" customFormat="1" ht="25.5" customHeight="1">
      <c r="A37" s="532" t="s">
        <v>1051</v>
      </c>
      <c r="B37" s="536" t="s">
        <v>1052</v>
      </c>
      <c r="C37" s="534">
        <v>76.227919999999997</v>
      </c>
    </row>
    <row r="38" spans="1:3" s="535" customFormat="1" ht="15">
      <c r="A38" s="532" t="s">
        <v>1053</v>
      </c>
      <c r="B38" s="533" t="s">
        <v>1054</v>
      </c>
      <c r="C38" s="534">
        <v>12.350540000000001</v>
      </c>
    </row>
    <row r="39" spans="1:3" s="535" customFormat="1" ht="15">
      <c r="A39" s="532" t="s">
        <v>1055</v>
      </c>
      <c r="B39" s="533" t="s">
        <v>1056</v>
      </c>
      <c r="C39" s="534">
        <v>31.188079999999999</v>
      </c>
    </row>
    <row r="40" spans="1:3" s="535" customFormat="1" ht="15">
      <c r="A40" s="532" t="s">
        <v>1057</v>
      </c>
      <c r="B40" s="536" t="s">
        <v>1058</v>
      </c>
      <c r="C40" s="534">
        <v>39.056730000000002</v>
      </c>
    </row>
    <row r="41" spans="1:3" s="535" customFormat="1" ht="15">
      <c r="A41" s="532" t="s">
        <v>1059</v>
      </c>
      <c r="B41" s="533" t="s">
        <v>1060</v>
      </c>
      <c r="C41" s="534">
        <v>102.70813</v>
      </c>
    </row>
    <row r="42" spans="1:3" s="535" customFormat="1" ht="25.5" customHeight="1">
      <c r="A42" s="532" t="s">
        <v>1061</v>
      </c>
      <c r="B42" s="533" t="s">
        <v>1062</v>
      </c>
      <c r="C42" s="534">
        <v>76.172529999999995</v>
      </c>
    </row>
    <row r="43" spans="1:3" s="535" customFormat="1" ht="22.5">
      <c r="A43" s="532">
        <v>62331574</v>
      </c>
      <c r="B43" s="533" t="s">
        <v>1063</v>
      </c>
      <c r="C43" s="534">
        <v>676.26017999999999</v>
      </c>
    </row>
    <row r="44" spans="1:3" s="535" customFormat="1" ht="15">
      <c r="A44" s="532">
        <v>62331566</v>
      </c>
      <c r="B44" s="533" t="s">
        <v>1064</v>
      </c>
      <c r="C44" s="534">
        <v>134.41666000000001</v>
      </c>
    </row>
    <row r="45" spans="1:3" s="535" customFormat="1" ht="15">
      <c r="A45" s="532">
        <v>62331515</v>
      </c>
      <c r="B45" s="533" t="s">
        <v>1065</v>
      </c>
      <c r="C45" s="534">
        <v>235.30298999999999</v>
      </c>
    </row>
    <row r="46" spans="1:3" s="535" customFormat="1" ht="22.5">
      <c r="A46" s="532">
        <v>60337320</v>
      </c>
      <c r="B46" s="533" t="s">
        <v>1066</v>
      </c>
      <c r="C46" s="534">
        <v>36.837800000000001</v>
      </c>
    </row>
    <row r="47" spans="1:3" s="535" customFormat="1" ht="15">
      <c r="A47" s="532" t="s">
        <v>1067</v>
      </c>
      <c r="B47" s="533" t="s">
        <v>1068</v>
      </c>
      <c r="C47" s="534">
        <v>242.11699999999999</v>
      </c>
    </row>
    <row r="48" spans="1:3" s="535" customFormat="1" ht="25.5" customHeight="1">
      <c r="A48" s="532" t="s">
        <v>1069</v>
      </c>
      <c r="B48" s="533" t="s">
        <v>1070</v>
      </c>
      <c r="C48" s="534">
        <v>271.30973</v>
      </c>
    </row>
    <row r="49" spans="1:3" s="535" customFormat="1" ht="15">
      <c r="A49" s="532" t="s">
        <v>1071</v>
      </c>
      <c r="B49" s="533" t="s">
        <v>1072</v>
      </c>
      <c r="C49" s="534">
        <v>483.36588999999998</v>
      </c>
    </row>
    <row r="50" spans="1:3" s="535" customFormat="1" ht="22.5">
      <c r="A50" s="532" t="s">
        <v>1073</v>
      </c>
      <c r="B50" s="533" t="s">
        <v>1074</v>
      </c>
      <c r="C50" s="534">
        <v>98.630030000000005</v>
      </c>
    </row>
    <row r="51" spans="1:3" s="535" customFormat="1" ht="25.5" customHeight="1">
      <c r="A51" s="532">
        <v>47813083</v>
      </c>
      <c r="B51" s="533" t="s">
        <v>1075</v>
      </c>
      <c r="C51" s="534">
        <v>127.47581</v>
      </c>
    </row>
    <row r="52" spans="1:3" s="535" customFormat="1" ht="15">
      <c r="A52" s="532">
        <v>47813148</v>
      </c>
      <c r="B52" s="533" t="s">
        <v>1076</v>
      </c>
      <c r="C52" s="534">
        <v>48.089649999999999</v>
      </c>
    </row>
    <row r="53" spans="1:3" s="535" customFormat="1" ht="15">
      <c r="A53" s="532">
        <v>47813121</v>
      </c>
      <c r="B53" s="533" t="s">
        <v>1077</v>
      </c>
      <c r="C53" s="534">
        <v>63.463540000000002</v>
      </c>
    </row>
    <row r="54" spans="1:3" s="535" customFormat="1" ht="25.5" customHeight="1">
      <c r="A54" s="532">
        <v>47813130</v>
      </c>
      <c r="B54" s="533" t="s">
        <v>1078</v>
      </c>
      <c r="C54" s="534">
        <v>137.14073999999999</v>
      </c>
    </row>
    <row r="55" spans="1:3" s="535" customFormat="1" ht="25.5" customHeight="1">
      <c r="A55" s="532" t="s">
        <v>1079</v>
      </c>
      <c r="B55" s="533" t="s">
        <v>1080</v>
      </c>
      <c r="C55" s="534">
        <v>158.4315</v>
      </c>
    </row>
    <row r="56" spans="1:3" s="535" customFormat="1" ht="15">
      <c r="A56" s="532" t="s">
        <v>1081</v>
      </c>
      <c r="B56" s="533" t="s">
        <v>1082</v>
      </c>
      <c r="C56" s="534">
        <v>29.872299999999999</v>
      </c>
    </row>
    <row r="57" spans="1:3" s="535" customFormat="1" ht="25.5" customHeight="1">
      <c r="A57" s="532">
        <v>14450909</v>
      </c>
      <c r="B57" s="533" t="s">
        <v>1083</v>
      </c>
      <c r="C57" s="534">
        <v>68.056439999999995</v>
      </c>
    </row>
    <row r="58" spans="1:3" s="535" customFormat="1" ht="25.5" customHeight="1">
      <c r="A58" s="532" t="s">
        <v>1084</v>
      </c>
      <c r="B58" s="533" t="s">
        <v>1085</v>
      </c>
      <c r="C58" s="534">
        <v>8.7153700000000001</v>
      </c>
    </row>
    <row r="59" spans="1:3" s="535" customFormat="1" ht="25.5" customHeight="1">
      <c r="A59" s="532" t="s">
        <v>1086</v>
      </c>
      <c r="B59" s="533" t="s">
        <v>1087</v>
      </c>
      <c r="C59" s="534">
        <v>1814.6936700000001</v>
      </c>
    </row>
    <row r="60" spans="1:3" s="535" customFormat="1" ht="15">
      <c r="A60" s="532" t="s">
        <v>1088</v>
      </c>
      <c r="B60" s="533" t="s">
        <v>1089</v>
      </c>
      <c r="C60" s="534">
        <v>0</v>
      </c>
    </row>
    <row r="61" spans="1:3" s="535" customFormat="1" ht="25.5" customHeight="1">
      <c r="A61" s="532" t="s">
        <v>1090</v>
      </c>
      <c r="B61" s="533" t="s">
        <v>1091</v>
      </c>
      <c r="C61" s="534">
        <v>0</v>
      </c>
    </row>
    <row r="62" spans="1:3" s="535" customFormat="1" ht="15">
      <c r="A62" s="532" t="s">
        <v>1092</v>
      </c>
      <c r="B62" s="533" t="s">
        <v>1093</v>
      </c>
      <c r="C62" s="534">
        <v>344.67800999999997</v>
      </c>
    </row>
    <row r="63" spans="1:3" s="535" customFormat="1" ht="15">
      <c r="A63" s="532" t="s">
        <v>1094</v>
      </c>
      <c r="B63" s="533" t="s">
        <v>1095</v>
      </c>
      <c r="C63" s="534">
        <v>118.32811</v>
      </c>
    </row>
    <row r="64" spans="1:3" s="535" customFormat="1" ht="25.5" customHeight="1">
      <c r="A64" s="540" t="s">
        <v>1096</v>
      </c>
      <c r="B64" s="533" t="s">
        <v>1097</v>
      </c>
      <c r="C64" s="534">
        <v>752.94728999999995</v>
      </c>
    </row>
    <row r="65" spans="1:3" s="535" customFormat="1" ht="25.5" customHeight="1">
      <c r="A65" s="540">
        <v>14451093</v>
      </c>
      <c r="B65" s="533" t="s">
        <v>1098</v>
      </c>
      <c r="C65" s="534">
        <v>35.776380000000003</v>
      </c>
    </row>
    <row r="66" spans="1:3" s="535" customFormat="1" ht="25.5" customHeight="1">
      <c r="A66" s="532">
        <v>13644327</v>
      </c>
      <c r="B66" s="533" t="s">
        <v>1099</v>
      </c>
      <c r="C66" s="534">
        <v>117.63094</v>
      </c>
    </row>
    <row r="67" spans="1:3" s="535" customFormat="1" ht="15">
      <c r="A67" s="540" t="s">
        <v>1100</v>
      </c>
      <c r="B67" s="536" t="s">
        <v>1101</v>
      </c>
      <c r="C67" s="534">
        <v>196.77553</v>
      </c>
    </row>
    <row r="68" spans="1:3" s="535" customFormat="1" ht="15">
      <c r="A68" s="532">
        <v>66932581</v>
      </c>
      <c r="B68" s="533" t="s">
        <v>1102</v>
      </c>
      <c r="C68" s="534">
        <v>0</v>
      </c>
    </row>
    <row r="69" spans="1:3" s="535" customFormat="1" ht="25.5" customHeight="1">
      <c r="A69" s="532">
        <v>68321261</v>
      </c>
      <c r="B69" s="533" t="s">
        <v>1103</v>
      </c>
      <c r="C69" s="534">
        <v>4.3314899999999996</v>
      </c>
    </row>
    <row r="70" spans="1:3" s="535" customFormat="1" ht="15">
      <c r="A70" s="532">
        <v>13644271</v>
      </c>
      <c r="B70" s="533" t="s">
        <v>1104</v>
      </c>
      <c r="C70" s="534">
        <v>52.834310000000002</v>
      </c>
    </row>
    <row r="71" spans="1:3" s="535" customFormat="1" ht="15">
      <c r="A71" s="541">
        <v>13644289</v>
      </c>
      <c r="B71" s="542" t="s">
        <v>1105</v>
      </c>
      <c r="C71" s="534">
        <v>493.46688999999998</v>
      </c>
    </row>
    <row r="72" spans="1:3" s="535" customFormat="1" ht="15">
      <c r="A72" s="532" t="s">
        <v>1106</v>
      </c>
      <c r="B72" s="533" t="s">
        <v>1107</v>
      </c>
      <c r="C72" s="534">
        <v>298.77015999999998</v>
      </c>
    </row>
    <row r="73" spans="1:3" s="535" customFormat="1" ht="15">
      <c r="A73" s="532">
        <v>13644254</v>
      </c>
      <c r="B73" s="533" t="s">
        <v>1108</v>
      </c>
      <c r="C73" s="534">
        <v>104.92191</v>
      </c>
    </row>
    <row r="74" spans="1:3" s="535" customFormat="1" ht="15">
      <c r="A74" s="532" t="s">
        <v>1109</v>
      </c>
      <c r="B74" s="533" t="s">
        <v>1110</v>
      </c>
      <c r="C74" s="534">
        <v>11.353719999999999</v>
      </c>
    </row>
    <row r="75" spans="1:3" s="535" customFormat="1" ht="15">
      <c r="A75" s="532" t="s">
        <v>1111</v>
      </c>
      <c r="B75" s="533" t="s">
        <v>1112</v>
      </c>
      <c r="C75" s="534">
        <v>0</v>
      </c>
    </row>
    <row r="76" spans="1:3" s="535" customFormat="1" ht="15">
      <c r="A76" s="540" t="s">
        <v>1113</v>
      </c>
      <c r="B76" s="533" t="s">
        <v>1114</v>
      </c>
      <c r="C76" s="534">
        <v>615.61920999999995</v>
      </c>
    </row>
    <row r="77" spans="1:3" s="535" customFormat="1" ht="15">
      <c r="A77" s="540" t="s">
        <v>1115</v>
      </c>
      <c r="B77" s="536" t="s">
        <v>1116</v>
      </c>
      <c r="C77" s="534">
        <v>118.9883</v>
      </c>
    </row>
    <row r="78" spans="1:3" s="535" customFormat="1" ht="15">
      <c r="A78" s="532" t="s">
        <v>1117</v>
      </c>
      <c r="B78" s="533" t="s">
        <v>1118</v>
      </c>
      <c r="C78" s="534">
        <v>10.362539999999999</v>
      </c>
    </row>
    <row r="79" spans="1:3" s="535" customFormat="1" ht="15">
      <c r="A79" s="540">
        <v>18054455</v>
      </c>
      <c r="B79" s="533" t="s">
        <v>1119</v>
      </c>
      <c r="C79" s="534">
        <v>755.89490999999998</v>
      </c>
    </row>
    <row r="80" spans="1:3" s="535" customFormat="1" ht="25.5" customHeight="1">
      <c r="A80" s="532" t="s">
        <v>1120</v>
      </c>
      <c r="B80" s="533" t="s">
        <v>1121</v>
      </c>
      <c r="C80" s="534">
        <v>31.227229999999999</v>
      </c>
    </row>
    <row r="81" spans="1:3" s="535" customFormat="1" ht="15">
      <c r="A81" s="532">
        <v>14616068</v>
      </c>
      <c r="B81" s="539" t="s">
        <v>1122</v>
      </c>
      <c r="C81" s="534">
        <v>1690.9664399999999</v>
      </c>
    </row>
    <row r="82" spans="1:3" s="535" customFormat="1" ht="15">
      <c r="A82" s="532" t="s">
        <v>1123</v>
      </c>
      <c r="B82" s="533" t="s">
        <v>1124</v>
      </c>
      <c r="C82" s="534">
        <v>14</v>
      </c>
    </row>
    <row r="83" spans="1:3" s="535" customFormat="1" ht="15">
      <c r="A83" s="532" t="s">
        <v>1125</v>
      </c>
      <c r="B83" s="536" t="s">
        <v>1126</v>
      </c>
      <c r="C83" s="534">
        <v>0</v>
      </c>
    </row>
    <row r="84" spans="1:3" s="535" customFormat="1" ht="25.5" customHeight="1">
      <c r="A84" s="532" t="s">
        <v>1127</v>
      </c>
      <c r="B84" s="533" t="s">
        <v>1128</v>
      </c>
      <c r="C84" s="534">
        <v>294.93452000000002</v>
      </c>
    </row>
    <row r="85" spans="1:3" s="535" customFormat="1" ht="25.5" customHeight="1">
      <c r="A85" s="532" t="s">
        <v>1129</v>
      </c>
      <c r="B85" s="533" t="s">
        <v>1130</v>
      </c>
      <c r="C85" s="534">
        <v>132.28889000000001</v>
      </c>
    </row>
    <row r="86" spans="1:3" s="535" customFormat="1" ht="25.5" customHeight="1">
      <c r="A86" s="532">
        <v>63731371</v>
      </c>
      <c r="B86" s="533" t="s">
        <v>1131</v>
      </c>
      <c r="C86" s="534">
        <v>701.97502999999995</v>
      </c>
    </row>
    <row r="87" spans="1:3" s="535" customFormat="1" ht="15">
      <c r="A87" s="532" t="s">
        <v>1132</v>
      </c>
      <c r="B87" s="533" t="s">
        <v>1133</v>
      </c>
      <c r="C87" s="534">
        <v>959.83199999999999</v>
      </c>
    </row>
    <row r="88" spans="1:3" s="535" customFormat="1" ht="15">
      <c r="A88" s="532">
        <v>13643479</v>
      </c>
      <c r="B88" s="533" t="s">
        <v>1134</v>
      </c>
      <c r="C88" s="534">
        <v>68.457719999999995</v>
      </c>
    </row>
    <row r="89" spans="1:3" s="535" customFormat="1" ht="25.5" customHeight="1">
      <c r="A89" s="532" t="s">
        <v>1135</v>
      </c>
      <c r="B89" s="533" t="s">
        <v>1136</v>
      </c>
      <c r="C89" s="534">
        <v>135.18997999999999</v>
      </c>
    </row>
    <row r="90" spans="1:3" s="535" customFormat="1" ht="25.5" customHeight="1">
      <c r="A90" s="540" t="s">
        <v>1137</v>
      </c>
      <c r="B90" s="533" t="s">
        <v>1138</v>
      </c>
      <c r="C90" s="534">
        <v>0</v>
      </c>
    </row>
    <row r="91" spans="1:3" s="535" customFormat="1" ht="25.5" customHeight="1">
      <c r="A91" s="540">
        <v>64628141</v>
      </c>
      <c r="B91" s="533" t="s">
        <v>1139</v>
      </c>
      <c r="C91" s="534">
        <v>0</v>
      </c>
    </row>
    <row r="92" spans="1:3" s="535" customFormat="1" ht="25.5" customHeight="1">
      <c r="A92" s="540">
        <v>64628124</v>
      </c>
      <c r="B92" s="533" t="s">
        <v>1140</v>
      </c>
      <c r="C92" s="534">
        <v>0</v>
      </c>
    </row>
    <row r="93" spans="1:3" s="535" customFormat="1" ht="25.5" customHeight="1">
      <c r="A93" s="532" t="s">
        <v>1141</v>
      </c>
      <c r="B93" s="533" t="s">
        <v>1142</v>
      </c>
      <c r="C93" s="534">
        <v>66.950119999999998</v>
      </c>
    </row>
    <row r="94" spans="1:3" s="535" customFormat="1" ht="22.5">
      <c r="A94" s="540" t="s">
        <v>1143</v>
      </c>
      <c r="B94" s="533" t="s">
        <v>1144</v>
      </c>
      <c r="C94" s="534">
        <v>11.20857</v>
      </c>
    </row>
    <row r="95" spans="1:3" s="535" customFormat="1" ht="25.5" customHeight="1">
      <c r="A95" s="540">
        <v>61989258</v>
      </c>
      <c r="B95" s="533" t="s">
        <v>1145</v>
      </c>
      <c r="C95" s="534">
        <v>243.40604999999999</v>
      </c>
    </row>
    <row r="96" spans="1:3" s="535" customFormat="1" ht="25.5" customHeight="1">
      <c r="A96" s="540">
        <v>13644319</v>
      </c>
      <c r="B96" s="536" t="s">
        <v>1146</v>
      </c>
      <c r="C96" s="534">
        <v>39.569000000000003</v>
      </c>
    </row>
    <row r="97" spans="1:3" s="535" customFormat="1" ht="25.5" customHeight="1">
      <c r="A97" s="532">
        <v>60337389</v>
      </c>
      <c r="B97" s="533" t="s">
        <v>1147</v>
      </c>
      <c r="C97" s="534">
        <v>86.844290000000001</v>
      </c>
    </row>
    <row r="98" spans="1:3" s="535" customFormat="1" ht="25.5" customHeight="1">
      <c r="A98" s="532">
        <v>60337346</v>
      </c>
      <c r="B98" s="533" t="s">
        <v>1148</v>
      </c>
      <c r="C98" s="534">
        <v>50.87059</v>
      </c>
    </row>
    <row r="99" spans="1:3" s="535" customFormat="1" ht="25.5" customHeight="1">
      <c r="A99" s="532">
        <v>66741335</v>
      </c>
      <c r="B99" s="533" t="s">
        <v>1149</v>
      </c>
      <c r="C99" s="534">
        <v>21.082000000000001</v>
      </c>
    </row>
    <row r="100" spans="1:3" s="535" customFormat="1" ht="15">
      <c r="A100" s="532">
        <v>47813474</v>
      </c>
      <c r="B100" s="533" t="s">
        <v>1150</v>
      </c>
      <c r="C100" s="534">
        <v>44.881740000000001</v>
      </c>
    </row>
    <row r="101" spans="1:3" s="535" customFormat="1" ht="25.5" customHeight="1">
      <c r="A101" s="532">
        <v>64628159</v>
      </c>
      <c r="B101" s="533" t="s">
        <v>1151</v>
      </c>
      <c r="C101" s="534">
        <v>45.976120000000002</v>
      </c>
    </row>
    <row r="102" spans="1:3" s="535" customFormat="1" ht="15">
      <c r="A102" s="532">
        <v>61989274</v>
      </c>
      <c r="B102" s="533" t="s">
        <v>1152</v>
      </c>
      <c r="C102" s="534">
        <v>26.337969999999999</v>
      </c>
    </row>
    <row r="103" spans="1:3" s="535" customFormat="1" ht="15">
      <c r="A103" s="532">
        <v>61989266</v>
      </c>
      <c r="B103" s="533" t="s">
        <v>1153</v>
      </c>
      <c r="C103" s="534">
        <v>73.654650000000004</v>
      </c>
    </row>
    <row r="104" spans="1:3" s="535" customFormat="1" ht="22.5">
      <c r="A104" s="532" t="s">
        <v>1154</v>
      </c>
      <c r="B104" s="533" t="s">
        <v>1155</v>
      </c>
      <c r="C104" s="534">
        <v>16.607399999999998</v>
      </c>
    </row>
    <row r="105" spans="1:3" s="535" customFormat="1" ht="15">
      <c r="A105" s="532">
        <v>64628183</v>
      </c>
      <c r="B105" s="533" t="s">
        <v>1156</v>
      </c>
      <c r="C105" s="534">
        <v>25.794560000000001</v>
      </c>
    </row>
    <row r="106" spans="1:3" s="535" customFormat="1" ht="25.5" customHeight="1">
      <c r="A106" s="543">
        <v>63024616</v>
      </c>
      <c r="B106" s="533" t="s">
        <v>1157</v>
      </c>
      <c r="C106" s="534">
        <v>72.008430000000004</v>
      </c>
    </row>
    <row r="107" spans="1:3" s="535" customFormat="1" ht="25.5" customHeight="1">
      <c r="A107" s="543">
        <v>70640700</v>
      </c>
      <c r="B107" s="533" t="s">
        <v>1158</v>
      </c>
      <c r="C107" s="534">
        <v>121.78108</v>
      </c>
    </row>
    <row r="108" spans="1:3" s="535" customFormat="1" ht="25.5" customHeight="1">
      <c r="A108" s="543">
        <v>70640696</v>
      </c>
      <c r="B108" s="533" t="s">
        <v>1159</v>
      </c>
      <c r="C108" s="534">
        <v>0</v>
      </c>
    </row>
    <row r="109" spans="1:3" s="535" customFormat="1" ht="25.5" customHeight="1">
      <c r="A109" s="543">
        <v>64125912</v>
      </c>
      <c r="B109" s="533" t="s">
        <v>1160</v>
      </c>
      <c r="C109" s="534">
        <v>137.32302999999999</v>
      </c>
    </row>
    <row r="110" spans="1:3" s="535" customFormat="1" ht="15">
      <c r="A110" s="543">
        <v>70640726</v>
      </c>
      <c r="B110" s="533" t="s">
        <v>1161</v>
      </c>
      <c r="C110" s="534">
        <v>87.991979999999998</v>
      </c>
    </row>
    <row r="111" spans="1:3" s="535" customFormat="1" ht="25.5" customHeight="1">
      <c r="A111" s="543">
        <v>70640718</v>
      </c>
      <c r="B111" s="533" t="s">
        <v>1162</v>
      </c>
      <c r="C111" s="534">
        <v>39.316319999999997</v>
      </c>
    </row>
    <row r="112" spans="1:3" s="535" customFormat="1" ht="15">
      <c r="A112" s="543">
        <v>62330268</v>
      </c>
      <c r="B112" s="533" t="s">
        <v>1163</v>
      </c>
      <c r="C112" s="534">
        <v>0</v>
      </c>
    </row>
    <row r="113" spans="1:5" s="535" customFormat="1" ht="25.5" customHeight="1">
      <c r="A113" s="543">
        <v>62330390</v>
      </c>
      <c r="B113" s="537" t="s">
        <v>1164</v>
      </c>
      <c r="C113" s="534">
        <v>83.798559999999995</v>
      </c>
      <c r="D113" s="544"/>
      <c r="E113" s="544"/>
    </row>
    <row r="114" spans="1:5" s="535" customFormat="1" ht="15">
      <c r="A114" s="543">
        <v>47813482</v>
      </c>
      <c r="B114" s="533" t="s">
        <v>1165</v>
      </c>
      <c r="C114" s="534">
        <v>35.426900000000003</v>
      </c>
    </row>
    <row r="115" spans="1:5" s="535" customFormat="1" ht="25.5" customHeight="1">
      <c r="A115" s="532">
        <v>47813491</v>
      </c>
      <c r="B115" s="533" t="s">
        <v>1166</v>
      </c>
      <c r="C115" s="534">
        <v>21.077439999999999</v>
      </c>
    </row>
    <row r="116" spans="1:5" s="535" customFormat="1" ht="15">
      <c r="A116" s="532">
        <v>47813199</v>
      </c>
      <c r="B116" s="533" t="s">
        <v>1167</v>
      </c>
      <c r="C116" s="534">
        <v>0</v>
      </c>
    </row>
    <row r="117" spans="1:5" s="535" customFormat="1" ht="15">
      <c r="A117" s="543">
        <v>47813181</v>
      </c>
      <c r="B117" s="533" t="s">
        <v>1168</v>
      </c>
      <c r="C117" s="534">
        <v>0</v>
      </c>
    </row>
    <row r="118" spans="1:5" s="535" customFormat="1" ht="25.5" customHeight="1">
      <c r="A118" s="532">
        <v>47813211</v>
      </c>
      <c r="B118" s="533" t="s">
        <v>1169</v>
      </c>
      <c r="C118" s="534">
        <v>79.23057</v>
      </c>
    </row>
    <row r="119" spans="1:5" s="535" customFormat="1" ht="22.5">
      <c r="A119" s="543">
        <v>47813563</v>
      </c>
      <c r="B119" s="533" t="s">
        <v>1170</v>
      </c>
      <c r="C119" s="534">
        <v>50.592860000000002</v>
      </c>
    </row>
    <row r="120" spans="1:5" s="535" customFormat="1" ht="25.5" customHeight="1">
      <c r="A120" s="532">
        <v>47813571</v>
      </c>
      <c r="B120" s="533" t="s">
        <v>1171</v>
      </c>
      <c r="C120" s="534">
        <v>0</v>
      </c>
    </row>
    <row r="121" spans="1:5" s="535" customFormat="1" ht="15">
      <c r="A121" s="543">
        <v>47813172</v>
      </c>
      <c r="B121" s="533" t="s">
        <v>1172</v>
      </c>
      <c r="C121" s="534">
        <v>34.030540000000002</v>
      </c>
    </row>
    <row r="122" spans="1:5" s="535" customFormat="1" ht="25.5" customHeight="1">
      <c r="A122" s="532" t="s">
        <v>1173</v>
      </c>
      <c r="B122" s="533" t="s">
        <v>1174</v>
      </c>
      <c r="C122" s="534">
        <v>132.28309999999999</v>
      </c>
    </row>
    <row r="123" spans="1:5" s="535" customFormat="1" ht="25.5" customHeight="1">
      <c r="A123" s="543">
        <v>70632090</v>
      </c>
      <c r="B123" s="533" t="s">
        <v>1175</v>
      </c>
      <c r="C123" s="534">
        <v>60</v>
      </c>
    </row>
    <row r="124" spans="1:5" s="535" customFormat="1" ht="25.5" customHeight="1">
      <c r="A124" s="543">
        <v>69610126</v>
      </c>
      <c r="B124" s="533" t="s">
        <v>1176</v>
      </c>
      <c r="C124" s="534">
        <v>0</v>
      </c>
    </row>
    <row r="125" spans="1:5" s="535" customFormat="1" ht="25.5" customHeight="1">
      <c r="A125" s="545" t="s">
        <v>1177</v>
      </c>
      <c r="B125" s="546" t="s">
        <v>1178</v>
      </c>
      <c r="C125" s="534">
        <v>2.1842600000000001</v>
      </c>
    </row>
    <row r="126" spans="1:5" s="535" customFormat="1" ht="15">
      <c r="A126" s="543" t="s">
        <v>1179</v>
      </c>
      <c r="B126" s="533" t="s">
        <v>1180</v>
      </c>
      <c r="C126" s="534">
        <v>36.612250000000003</v>
      </c>
    </row>
    <row r="127" spans="1:5" s="535" customFormat="1" ht="15">
      <c r="A127" s="532">
        <v>60802791</v>
      </c>
      <c r="B127" s="539" t="s">
        <v>1181</v>
      </c>
      <c r="C127" s="534">
        <v>0</v>
      </c>
    </row>
    <row r="128" spans="1:5" s="535" customFormat="1" ht="15">
      <c r="A128" s="532">
        <v>60802561</v>
      </c>
      <c r="B128" s="539" t="s">
        <v>1182</v>
      </c>
      <c r="C128" s="534">
        <v>10.930899999999999</v>
      </c>
    </row>
    <row r="129" spans="1:3" s="535" customFormat="1" ht="22.5">
      <c r="A129" s="540" t="s">
        <v>1183</v>
      </c>
      <c r="B129" s="533" t="s">
        <v>1184</v>
      </c>
      <c r="C129" s="534">
        <v>0</v>
      </c>
    </row>
    <row r="130" spans="1:3" s="535" customFormat="1" ht="25.5" customHeight="1">
      <c r="A130" s="532" t="s">
        <v>1185</v>
      </c>
      <c r="B130" s="533" t="s">
        <v>1186</v>
      </c>
      <c r="C130" s="534">
        <v>141.18538000000001</v>
      </c>
    </row>
    <row r="131" spans="1:3" s="535" customFormat="1" ht="25.5" customHeight="1">
      <c r="A131" s="532" t="s">
        <v>1187</v>
      </c>
      <c r="B131" s="533" t="s">
        <v>1188</v>
      </c>
      <c r="C131" s="534">
        <v>91.862549999999999</v>
      </c>
    </row>
    <row r="132" spans="1:3" s="535" customFormat="1" ht="25.5" customHeight="1">
      <c r="A132" s="532" t="s">
        <v>1189</v>
      </c>
      <c r="B132" s="533" t="s">
        <v>1190</v>
      </c>
      <c r="C132" s="534">
        <v>57.108400000000003</v>
      </c>
    </row>
    <row r="133" spans="1:3" s="535" customFormat="1" ht="25.5" customHeight="1">
      <c r="A133" s="532" t="s">
        <v>1191</v>
      </c>
      <c r="B133" s="533" t="s">
        <v>1192</v>
      </c>
      <c r="C133" s="534">
        <v>31.57893</v>
      </c>
    </row>
    <row r="134" spans="1:3" s="535" customFormat="1" ht="25.5" customHeight="1">
      <c r="A134" s="532" t="s">
        <v>1193</v>
      </c>
      <c r="B134" s="533" t="s">
        <v>1194</v>
      </c>
      <c r="C134" s="534">
        <v>7.0644999999999998</v>
      </c>
    </row>
    <row r="135" spans="1:3" s="535" customFormat="1" ht="25.5" customHeight="1">
      <c r="A135" s="532" t="s">
        <v>1195</v>
      </c>
      <c r="B135" s="533" t="s">
        <v>1196</v>
      </c>
      <c r="C135" s="534">
        <v>120.55753</v>
      </c>
    </row>
    <row r="136" spans="1:3" s="535" customFormat="1" ht="25.5" customHeight="1">
      <c r="A136" s="532" t="s">
        <v>1197</v>
      </c>
      <c r="B136" s="533" t="s">
        <v>1198</v>
      </c>
      <c r="C136" s="534">
        <v>0</v>
      </c>
    </row>
    <row r="137" spans="1:3" s="535" customFormat="1" ht="25.5" customHeight="1">
      <c r="A137" s="547" t="s">
        <v>1199</v>
      </c>
      <c r="B137" s="548" t="s">
        <v>1200</v>
      </c>
      <c r="C137" s="534">
        <v>55.965530000000001</v>
      </c>
    </row>
    <row r="138" spans="1:3" s="535" customFormat="1" ht="25.5" customHeight="1">
      <c r="A138" s="540" t="s">
        <v>1201</v>
      </c>
      <c r="B138" s="533" t="s">
        <v>1202</v>
      </c>
      <c r="C138" s="534">
        <v>42.872109999999999</v>
      </c>
    </row>
    <row r="139" spans="1:3" s="535" customFormat="1" ht="25.5" customHeight="1">
      <c r="A139" s="532" t="s">
        <v>1203</v>
      </c>
      <c r="B139" s="533" t="s">
        <v>1204</v>
      </c>
      <c r="C139" s="534">
        <v>171.12295</v>
      </c>
    </row>
    <row r="140" spans="1:3" s="535" customFormat="1" ht="15">
      <c r="A140" s="532" t="s">
        <v>1205</v>
      </c>
      <c r="B140" s="533" t="s">
        <v>1206</v>
      </c>
      <c r="C140" s="534">
        <v>72.841620000000006</v>
      </c>
    </row>
    <row r="141" spans="1:3" s="535" customFormat="1" ht="25.5" customHeight="1">
      <c r="A141" s="532" t="s">
        <v>1207</v>
      </c>
      <c r="B141" s="533" t="s">
        <v>1208</v>
      </c>
      <c r="C141" s="534">
        <v>54.21134</v>
      </c>
    </row>
    <row r="142" spans="1:3" s="535" customFormat="1" ht="15">
      <c r="A142" s="532" t="s">
        <v>1209</v>
      </c>
      <c r="B142" s="536" t="s">
        <v>1210</v>
      </c>
      <c r="C142" s="534">
        <v>219.22907000000001</v>
      </c>
    </row>
    <row r="143" spans="1:3" s="535" customFormat="1" ht="25.5" customHeight="1">
      <c r="A143" s="532">
        <v>68899092</v>
      </c>
      <c r="B143" s="533" t="s">
        <v>1211</v>
      </c>
      <c r="C143" s="534">
        <v>13.4062</v>
      </c>
    </row>
    <row r="144" spans="1:3" s="535" customFormat="1" ht="15">
      <c r="A144" s="532">
        <v>62331680</v>
      </c>
      <c r="B144" s="533" t="s">
        <v>1212</v>
      </c>
      <c r="C144" s="534">
        <v>219.74447000000001</v>
      </c>
    </row>
    <row r="145" spans="1:5" s="535" customFormat="1" ht="15">
      <c r="A145" s="532">
        <v>62331698</v>
      </c>
      <c r="B145" s="533" t="s">
        <v>1213</v>
      </c>
      <c r="C145" s="534">
        <v>199.60274000000001</v>
      </c>
    </row>
    <row r="146" spans="1:5" s="535" customFormat="1" ht="15">
      <c r="A146" s="532">
        <v>62330276</v>
      </c>
      <c r="B146" s="533" t="s">
        <v>1214</v>
      </c>
      <c r="C146" s="534">
        <v>13.65734</v>
      </c>
    </row>
    <row r="147" spans="1:5" s="535" customFormat="1" ht="25.5" customHeight="1">
      <c r="A147" s="532">
        <v>62330357</v>
      </c>
      <c r="B147" s="533" t="s">
        <v>1215</v>
      </c>
      <c r="C147" s="534">
        <v>24.664490000000001</v>
      </c>
    </row>
    <row r="148" spans="1:5" s="535" customFormat="1" ht="15">
      <c r="A148" s="532">
        <v>62330420</v>
      </c>
      <c r="B148" s="533" t="s">
        <v>1216</v>
      </c>
      <c r="C148" s="534">
        <v>35.972529999999999</v>
      </c>
    </row>
    <row r="149" spans="1:5" s="535" customFormat="1" ht="22.5">
      <c r="A149" s="532">
        <v>62330322</v>
      </c>
      <c r="B149" s="533" t="s">
        <v>1217</v>
      </c>
      <c r="C149" s="534">
        <v>60.963039999999999</v>
      </c>
    </row>
    <row r="150" spans="1:5" s="535" customFormat="1" ht="15">
      <c r="A150" s="532">
        <v>62330292</v>
      </c>
      <c r="B150" s="533" t="s">
        <v>1218</v>
      </c>
      <c r="C150" s="534">
        <v>64.256330000000005</v>
      </c>
    </row>
    <row r="151" spans="1:5" s="535" customFormat="1" ht="15">
      <c r="A151" s="532">
        <v>62330373</v>
      </c>
      <c r="B151" s="537" t="s">
        <v>1219</v>
      </c>
      <c r="C151" s="534">
        <v>2.88449</v>
      </c>
      <c r="D151" s="538"/>
      <c r="E151" s="538"/>
    </row>
    <row r="152" spans="1:5" s="535" customFormat="1" ht="15">
      <c r="A152" s="532">
        <v>49590928</v>
      </c>
      <c r="B152" s="533" t="s">
        <v>1220</v>
      </c>
      <c r="C152" s="534">
        <v>201.91651999999999</v>
      </c>
    </row>
    <row r="153" spans="1:5" s="535" customFormat="1" ht="25.5" customHeight="1">
      <c r="A153" s="532">
        <v>62330349</v>
      </c>
      <c r="B153" s="533" t="s">
        <v>1221</v>
      </c>
      <c r="C153" s="534">
        <v>157.45554000000001</v>
      </c>
    </row>
    <row r="154" spans="1:5" s="535" customFormat="1" ht="25.5" customHeight="1">
      <c r="A154" s="532">
        <v>47813539</v>
      </c>
      <c r="B154" s="536" t="s">
        <v>1222</v>
      </c>
      <c r="C154" s="534">
        <v>28.84806</v>
      </c>
    </row>
    <row r="155" spans="1:5" s="535" customFormat="1" ht="25.5" customHeight="1">
      <c r="A155" s="532" t="s">
        <v>1223</v>
      </c>
      <c r="B155" s="533" t="s">
        <v>1224</v>
      </c>
      <c r="C155" s="534">
        <v>199.95443</v>
      </c>
    </row>
    <row r="156" spans="1:5" s="535" customFormat="1" ht="25.5" customHeight="1">
      <c r="A156" s="532">
        <v>47813504</v>
      </c>
      <c r="B156" s="533" t="s">
        <v>1225</v>
      </c>
      <c r="C156" s="534">
        <v>0</v>
      </c>
    </row>
    <row r="157" spans="1:5" s="535" customFormat="1" ht="25.5" customHeight="1">
      <c r="A157" s="532">
        <v>47813521</v>
      </c>
      <c r="B157" s="533" t="s">
        <v>1226</v>
      </c>
      <c r="C157" s="534">
        <v>244.11975000000001</v>
      </c>
    </row>
    <row r="158" spans="1:5" s="535" customFormat="1" ht="15">
      <c r="A158" s="532">
        <v>47813512</v>
      </c>
      <c r="B158" s="533" t="s">
        <v>1227</v>
      </c>
      <c r="C158" s="534">
        <v>0</v>
      </c>
    </row>
    <row r="159" spans="1:5" s="535" customFormat="1" ht="15">
      <c r="A159" s="532">
        <v>47813598</v>
      </c>
      <c r="B159" s="533" t="s">
        <v>1228</v>
      </c>
      <c r="C159" s="534">
        <v>98.886669999999995</v>
      </c>
    </row>
    <row r="160" spans="1:5" s="535" customFormat="1" ht="25.5" customHeight="1">
      <c r="A160" s="532">
        <v>64120384</v>
      </c>
      <c r="B160" s="546" t="s">
        <v>1229</v>
      </c>
      <c r="C160" s="534">
        <v>31.888480000000001</v>
      </c>
    </row>
    <row r="161" spans="1:3" s="535" customFormat="1" ht="25.5" customHeight="1">
      <c r="A161" s="532">
        <v>64120392</v>
      </c>
      <c r="B161" s="533" t="s">
        <v>1230</v>
      </c>
      <c r="C161" s="534">
        <v>77.559960000000004</v>
      </c>
    </row>
    <row r="162" spans="1:3" s="535" customFormat="1" ht="22.5">
      <c r="A162" s="532">
        <v>61955574</v>
      </c>
      <c r="B162" s="533" t="s">
        <v>1231</v>
      </c>
      <c r="C162" s="534">
        <v>0</v>
      </c>
    </row>
    <row r="163" spans="1:3" s="535" customFormat="1" ht="15">
      <c r="A163" s="532">
        <v>60780568</v>
      </c>
      <c r="B163" s="533" t="s">
        <v>1232</v>
      </c>
      <c r="C163" s="534">
        <v>101.65223</v>
      </c>
    </row>
    <row r="164" spans="1:3" s="535" customFormat="1" ht="15">
      <c r="A164" s="532">
        <v>60780541</v>
      </c>
      <c r="B164" s="533" t="s">
        <v>1233</v>
      </c>
      <c r="C164" s="534">
        <v>205.97515999999999</v>
      </c>
    </row>
    <row r="165" spans="1:3" s="535" customFormat="1" ht="25.5" customHeight="1">
      <c r="A165" s="532" t="s">
        <v>1234</v>
      </c>
      <c r="B165" s="533" t="s">
        <v>1235</v>
      </c>
      <c r="C165" s="534">
        <v>14.22086</v>
      </c>
    </row>
    <row r="166" spans="1:3" s="535" customFormat="1" ht="15">
      <c r="A166" s="532" t="s">
        <v>1236</v>
      </c>
      <c r="B166" s="533" t="s">
        <v>1237</v>
      </c>
      <c r="C166" s="534">
        <v>0</v>
      </c>
    </row>
    <row r="167" spans="1:3" s="535" customFormat="1" ht="22.5">
      <c r="A167" s="532" t="s">
        <v>1238</v>
      </c>
      <c r="B167" s="533" t="s">
        <v>1404</v>
      </c>
      <c r="C167" s="534">
        <v>19.22606</v>
      </c>
    </row>
    <row r="168" spans="1:3" s="535" customFormat="1" ht="22.5">
      <c r="A168" s="532">
        <v>45234370</v>
      </c>
      <c r="B168" s="533" t="s">
        <v>1239</v>
      </c>
      <c r="C168" s="534">
        <v>0.4</v>
      </c>
    </row>
    <row r="169" spans="1:3" s="535" customFormat="1" ht="25.5" customHeight="1">
      <c r="A169" s="532" t="s">
        <v>1240</v>
      </c>
      <c r="B169" s="533" t="s">
        <v>1241</v>
      </c>
      <c r="C169" s="534">
        <v>147.50748999999999</v>
      </c>
    </row>
    <row r="170" spans="1:3" s="535" customFormat="1" ht="15">
      <c r="A170" s="532">
        <v>62331752</v>
      </c>
      <c r="B170" s="533" t="s">
        <v>1242</v>
      </c>
      <c r="C170" s="534">
        <v>36.327199999999998</v>
      </c>
    </row>
    <row r="171" spans="1:3" s="535" customFormat="1" ht="15">
      <c r="A171" s="532">
        <v>62330381</v>
      </c>
      <c r="B171" s="533" t="s">
        <v>1243</v>
      </c>
      <c r="C171" s="534">
        <v>2.37303</v>
      </c>
    </row>
    <row r="172" spans="1:3" s="535" customFormat="1" ht="25.5" customHeight="1">
      <c r="A172" s="532" t="s">
        <v>1244</v>
      </c>
      <c r="B172" s="533" t="s">
        <v>1245</v>
      </c>
      <c r="C172" s="534">
        <v>1105.5082</v>
      </c>
    </row>
    <row r="173" spans="1:3" s="535" customFormat="1" ht="15">
      <c r="A173" s="532" t="s">
        <v>1246</v>
      </c>
      <c r="B173" s="533" t="s">
        <v>1247</v>
      </c>
      <c r="C173" s="534">
        <v>1.6014299999999999</v>
      </c>
    </row>
    <row r="174" spans="1:3" s="535" customFormat="1" ht="15">
      <c r="A174" s="532" t="s">
        <v>1248</v>
      </c>
      <c r="B174" s="539" t="s">
        <v>1249</v>
      </c>
      <c r="C174" s="534">
        <v>0.4</v>
      </c>
    </row>
    <row r="175" spans="1:3" s="535" customFormat="1" ht="25.5" customHeight="1">
      <c r="A175" s="532" t="s">
        <v>1250</v>
      </c>
      <c r="B175" s="533" t="s">
        <v>1251</v>
      </c>
      <c r="C175" s="534">
        <v>246.66636</v>
      </c>
    </row>
    <row r="176" spans="1:3" s="535" customFormat="1" ht="22.5">
      <c r="A176" s="532">
        <v>60045922</v>
      </c>
      <c r="B176" s="539" t="s">
        <v>1252</v>
      </c>
      <c r="C176" s="534">
        <v>24.904150000000001</v>
      </c>
    </row>
    <row r="177" spans="1:3" s="535" customFormat="1" ht="15">
      <c r="A177" s="532">
        <v>60802774</v>
      </c>
      <c r="B177" s="539" t="s">
        <v>1253</v>
      </c>
      <c r="C177" s="534">
        <v>0</v>
      </c>
    </row>
    <row r="178" spans="1:3" s="535" customFormat="1" ht="25.5" customHeight="1">
      <c r="A178" s="532">
        <v>61989321</v>
      </c>
      <c r="B178" s="539" t="s">
        <v>1254</v>
      </c>
      <c r="C178" s="534">
        <v>0</v>
      </c>
    </row>
    <row r="179" spans="1:3" s="535" customFormat="1" ht="25.5" customHeight="1">
      <c r="A179" s="532">
        <v>61989339</v>
      </c>
      <c r="B179" s="533" t="s">
        <v>1255</v>
      </c>
      <c r="C179" s="534">
        <v>3.4420700000000002</v>
      </c>
    </row>
    <row r="180" spans="1:3" s="535" customFormat="1" ht="25.5" customHeight="1">
      <c r="A180" s="532">
        <v>48004774</v>
      </c>
      <c r="B180" s="533" t="s">
        <v>1256</v>
      </c>
      <c r="C180" s="534">
        <v>0</v>
      </c>
    </row>
    <row r="181" spans="1:3" s="535" customFormat="1" ht="25.5" customHeight="1">
      <c r="A181" s="532">
        <v>48004898</v>
      </c>
      <c r="B181" s="533" t="s">
        <v>1257</v>
      </c>
      <c r="C181" s="534">
        <v>81.861000000000004</v>
      </c>
    </row>
    <row r="182" spans="1:3" s="535" customFormat="1" ht="25.5" customHeight="1">
      <c r="A182" s="532">
        <v>47658061</v>
      </c>
      <c r="B182" s="533" t="s">
        <v>1258</v>
      </c>
      <c r="C182" s="534">
        <v>74.519120000000001</v>
      </c>
    </row>
    <row r="183" spans="1:3" s="535" customFormat="1" ht="25.5" customHeight="1">
      <c r="A183" s="532">
        <v>47998296</v>
      </c>
      <c r="B183" s="536" t="s">
        <v>1259</v>
      </c>
      <c r="C183" s="534">
        <v>0</v>
      </c>
    </row>
    <row r="184" spans="1:3" s="535" customFormat="1" ht="25.5" customHeight="1">
      <c r="A184" s="532">
        <v>47813466</v>
      </c>
      <c r="B184" s="536" t="s">
        <v>1260</v>
      </c>
      <c r="C184" s="534">
        <v>49.845329999999997</v>
      </c>
    </row>
    <row r="185" spans="1:3" s="535" customFormat="1" ht="15">
      <c r="A185" s="532">
        <v>47811927</v>
      </c>
      <c r="B185" s="533" t="s">
        <v>1261</v>
      </c>
      <c r="C185" s="534">
        <v>0.43643999999999999</v>
      </c>
    </row>
    <row r="186" spans="1:3" s="535" customFormat="1" ht="15">
      <c r="A186" s="532">
        <v>47811919</v>
      </c>
      <c r="B186" s="533" t="s">
        <v>1262</v>
      </c>
      <c r="C186" s="534">
        <v>107.61718</v>
      </c>
    </row>
    <row r="187" spans="1:3" s="535" customFormat="1" ht="15">
      <c r="A187" s="532">
        <v>68334222</v>
      </c>
      <c r="B187" s="539" t="s">
        <v>1263</v>
      </c>
      <c r="C187" s="534">
        <v>399.31477999999998</v>
      </c>
    </row>
    <row r="188" spans="1:3" s="535" customFormat="1" ht="15">
      <c r="A188" s="532">
        <v>60043661</v>
      </c>
      <c r="B188" s="533" t="s">
        <v>1264</v>
      </c>
      <c r="C188" s="534">
        <v>7.7108800000000004</v>
      </c>
    </row>
    <row r="189" spans="1:3" s="535" customFormat="1" ht="15.75" thickBot="1">
      <c r="A189" s="532" t="s">
        <v>1265</v>
      </c>
      <c r="B189" s="539" t="s">
        <v>1266</v>
      </c>
      <c r="C189" s="534">
        <v>0</v>
      </c>
    </row>
    <row r="190" spans="1:3" ht="18" customHeight="1" thickBot="1">
      <c r="A190" s="549" t="s">
        <v>1267</v>
      </c>
      <c r="B190" s="550"/>
      <c r="C190" s="551">
        <f>SUM(C4:C189)</f>
        <v>24338.08268000001</v>
      </c>
    </row>
    <row r="191" spans="1:3" s="553" customFormat="1" ht="12.75" customHeight="1">
      <c r="A191" s="552"/>
      <c r="B191" s="552"/>
      <c r="C191" s="552"/>
    </row>
    <row r="192" spans="1:3" s="553" customFormat="1" ht="15">
      <c r="A192" s="552"/>
      <c r="B192" s="552"/>
      <c r="C192" s="552"/>
    </row>
    <row r="193" spans="1:3" s="553" customFormat="1" ht="15">
      <c r="A193" s="552"/>
      <c r="B193" s="552"/>
      <c r="C193" s="552"/>
    </row>
    <row r="194" spans="1:3">
      <c r="A194" s="554"/>
      <c r="B194" s="555"/>
      <c r="C194" s="556"/>
    </row>
  </sheetData>
  <customSheetViews>
    <customSheetView guid="{53E72506-0B1D-4F4A-A157-6DE69D2E678D}" showPageBreaks="1" fitToPage="1" printArea="1" view="pageBreakPreview">
      <selection activeCell="D15" sqref="D15"/>
      <pageMargins left="0.39370078740157483" right="0.39370078740157483" top="0.59055118110236227" bottom="0.39370078740157483" header="0.31496062992125984" footer="0.11811023622047245"/>
      <printOptions horizontalCentered="1"/>
      <pageSetup paperSize="9" firstPageNumber="316" fitToHeight="0" orientation="portrait" useFirstPageNumber="1" r:id="rId1"/>
      <headerFooter alignWithMargins="0">
        <oddHeader>&amp;L&amp;"Tahoma,Kurzíva"&amp;9Závěrečný účet za rok 2014&amp;R&amp;"Tahoma,Kurzíva"&amp;9Tabulka č. 23</oddHeader>
        <oddFooter>&amp;C&amp;"Tahoma,Obyčejné"&amp;P</oddFooter>
      </headerFooter>
    </customSheetView>
  </customSheetViews>
  <mergeCells count="1">
    <mergeCell ref="A1:C1"/>
  </mergeCells>
  <printOptions horizontalCentered="1"/>
  <pageMargins left="0.39370078740157483" right="0.39370078740157483" top="0.59055118110236227" bottom="0.39370078740157483" header="0.31496062992125984" footer="0.11811023622047245"/>
  <pageSetup paperSize="9" firstPageNumber="316" fitToHeight="0" orientation="portrait" useFirstPageNumber="1" r:id="rId2"/>
  <headerFooter alignWithMargins="0">
    <oddHeader>&amp;L&amp;"Tahoma,Kurzíva"&amp;9Závěrečný účet za rok 2014&amp;R&amp;"Tahoma,Kurzíva"&amp;9Tabulka č. 23</oddHeader>
    <oddFooter>&amp;C&amp;"Tahoma,Obyčejné"&amp;P</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17"/>
  <sheetViews>
    <sheetView view="pageBreakPreview" zoomScaleNormal="100" zoomScaleSheetLayoutView="100" workbookViewId="0">
      <selection activeCell="D15" sqref="D15"/>
    </sheetView>
  </sheetViews>
  <sheetFormatPr defaultRowHeight="15"/>
  <cols>
    <col min="1" max="1" width="11.28515625" style="558" customWidth="1"/>
    <col min="2" max="2" width="60.42578125" style="559" customWidth="1"/>
    <col min="3" max="3" width="16.140625" style="512" customWidth="1"/>
    <col min="4" max="16384" width="9.140625" style="505"/>
  </cols>
  <sheetData>
    <row r="1" spans="1:3" ht="33.75" customHeight="1">
      <c r="A1" s="1358" t="s">
        <v>1268</v>
      </c>
      <c r="B1" s="1358"/>
      <c r="C1" s="1358"/>
    </row>
    <row r="2" spans="1:3" ht="15.75" thickBot="1">
      <c r="C2" s="560" t="s">
        <v>59</v>
      </c>
    </row>
    <row r="3" spans="1:3" s="561" customFormat="1" ht="45.75" customHeight="1" thickBot="1">
      <c r="A3" s="495" t="s">
        <v>922</v>
      </c>
      <c r="B3" s="496" t="s">
        <v>923</v>
      </c>
      <c r="C3" s="497" t="s">
        <v>924</v>
      </c>
    </row>
    <row r="4" spans="1:3" s="561" customFormat="1" ht="15" customHeight="1">
      <c r="A4" s="562" t="s">
        <v>1269</v>
      </c>
      <c r="B4" s="563" t="s">
        <v>1270</v>
      </c>
      <c r="C4" s="564">
        <v>6327.2145799999998</v>
      </c>
    </row>
    <row r="5" spans="1:3" s="561" customFormat="1" ht="15" customHeight="1">
      <c r="A5" s="565" t="s">
        <v>1271</v>
      </c>
      <c r="B5" s="566" t="s">
        <v>1272</v>
      </c>
      <c r="C5" s="567">
        <v>5.1659899999999999</v>
      </c>
    </row>
    <row r="6" spans="1:3" s="561" customFormat="1" ht="15" customHeight="1">
      <c r="A6" s="565" t="s">
        <v>1273</v>
      </c>
      <c r="B6" s="566" t="s">
        <v>1274</v>
      </c>
      <c r="C6" s="567">
        <v>35372.258329999997</v>
      </c>
    </row>
    <row r="7" spans="1:3" s="561" customFormat="1" ht="15" customHeight="1">
      <c r="A7" s="565" t="s">
        <v>1275</v>
      </c>
      <c r="B7" s="566" t="s">
        <v>1276</v>
      </c>
      <c r="C7" s="567">
        <v>-6562.0013499999995</v>
      </c>
    </row>
    <row r="8" spans="1:3" s="561" customFormat="1" ht="25.5">
      <c r="A8" s="565" t="s">
        <v>1277</v>
      </c>
      <c r="B8" s="566" t="s">
        <v>1278</v>
      </c>
      <c r="C8" s="567">
        <v>2623.5027599999999</v>
      </c>
    </row>
    <row r="9" spans="1:3" s="561" customFormat="1" ht="15" customHeight="1">
      <c r="A9" s="565" t="s">
        <v>1279</v>
      </c>
      <c r="B9" s="566" t="s">
        <v>1280</v>
      </c>
      <c r="C9" s="567">
        <v>-24983.523069999999</v>
      </c>
    </row>
    <row r="10" spans="1:3" s="561" customFormat="1" ht="15" customHeight="1">
      <c r="A10" s="565" t="s">
        <v>1281</v>
      </c>
      <c r="B10" s="566" t="s">
        <v>1282</v>
      </c>
      <c r="C10" s="567">
        <v>-1192.2157299999999</v>
      </c>
    </row>
    <row r="11" spans="1:3" s="561" customFormat="1" ht="15" customHeight="1">
      <c r="A11" s="565" t="s">
        <v>1283</v>
      </c>
      <c r="B11" s="566" t="s">
        <v>1284</v>
      </c>
      <c r="C11" s="567">
        <v>6075.4237800000001</v>
      </c>
    </row>
    <row r="12" spans="1:3" s="561" customFormat="1" ht="15" customHeight="1">
      <c r="A12" s="565" t="s">
        <v>1285</v>
      </c>
      <c r="B12" s="566" t="s">
        <v>1286</v>
      </c>
      <c r="C12" s="567">
        <v>142.94633999999999</v>
      </c>
    </row>
    <row r="13" spans="1:3" s="561" customFormat="1" ht="26.25" thickBot="1">
      <c r="A13" s="565">
        <v>48804525</v>
      </c>
      <c r="B13" s="566" t="s">
        <v>1287</v>
      </c>
      <c r="C13" s="567">
        <v>2911.08779</v>
      </c>
    </row>
    <row r="14" spans="1:3" s="561" customFormat="1" ht="17.25" customHeight="1" thickBot="1">
      <c r="A14" s="1359" t="s">
        <v>1288</v>
      </c>
      <c r="B14" s="1360"/>
      <c r="C14" s="502">
        <f>SUM(C3:C13)</f>
        <v>20719.859420000004</v>
      </c>
    </row>
    <row r="17" spans="1:3">
      <c r="A17" s="1366"/>
      <c r="B17" s="1366"/>
      <c r="C17" s="1366"/>
    </row>
  </sheetData>
  <customSheetViews>
    <customSheetView guid="{53E72506-0B1D-4F4A-A157-6DE69D2E678D}" showPageBreaks="1" fitToPage="1" printArea="1" view="pageBreakPreview">
      <selection activeCell="D15" sqref="D15"/>
      <pageMargins left="0.39370078740157483" right="0.39370078740157483" top="0.59055118110236227" bottom="0.39370078740157483" header="0.31496062992125984" footer="0.11811023622047245"/>
      <printOptions horizontalCentered="1"/>
      <pageSetup paperSize="9" firstPageNumber="322" fitToHeight="0" orientation="portrait" useFirstPageNumber="1" r:id="rId1"/>
      <headerFooter alignWithMargins="0">
        <oddHeader>&amp;L&amp;"Tahoma,Kurzíva"&amp;9Závěrečný účet za rok 2014&amp;R&amp;"Tahoma,Kurzíva"&amp;9Tabulka č. 24</oddHeader>
        <oddFooter>&amp;C&amp;"Tahoma,Obyčejné"&amp;P</oddFooter>
      </headerFooter>
    </customSheetView>
  </customSheetViews>
  <mergeCells count="3">
    <mergeCell ref="A1:C1"/>
    <mergeCell ref="A14:B14"/>
    <mergeCell ref="A17:C17"/>
  </mergeCells>
  <printOptions horizontalCentered="1"/>
  <pageMargins left="0.39370078740157483" right="0.39370078740157483" top="0.59055118110236227" bottom="0.39370078740157483" header="0.31496062992125984" footer="0.11811023622047245"/>
  <pageSetup paperSize="9" firstPageNumber="322" fitToHeight="0" orientation="portrait" useFirstPageNumber="1" r:id="rId2"/>
  <headerFooter alignWithMargins="0">
    <oddHeader>&amp;L&amp;"Tahoma,Kurzíva"&amp;9Závěrečný účet za rok 2014&amp;R&amp;"Tahoma,Kurzíva"&amp;9Tabulka č. 24</oddHeader>
    <oddFooter>&amp;C&amp;"Tahoma,Obyčejné"&amp;P</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11"/>
  <sheetViews>
    <sheetView view="pageBreakPreview" zoomScaleNormal="100" zoomScaleSheetLayoutView="100" workbookViewId="0">
      <selection activeCell="D15" sqref="D15"/>
    </sheetView>
  </sheetViews>
  <sheetFormatPr defaultRowHeight="15"/>
  <cols>
    <col min="1" max="1" width="11.28515625" style="492" customWidth="1"/>
    <col min="2" max="2" width="60.42578125" style="493" customWidth="1"/>
    <col min="3" max="3" width="16.140625" style="504" customWidth="1"/>
    <col min="4" max="4" width="10.42578125" style="491" bestFit="1" customWidth="1"/>
    <col min="5" max="16384" width="9.140625" style="491"/>
  </cols>
  <sheetData>
    <row r="1" spans="1:4" ht="30" customHeight="1">
      <c r="A1" s="1358" t="s">
        <v>3963</v>
      </c>
      <c r="B1" s="1358"/>
      <c r="C1" s="1358"/>
    </row>
    <row r="2" spans="1:4" ht="15.75" thickBot="1">
      <c r="C2" s="494" t="s">
        <v>59</v>
      </c>
    </row>
    <row r="3" spans="1:4" ht="45.75" customHeight="1" thickBot="1">
      <c r="A3" s="495" t="s">
        <v>922</v>
      </c>
      <c r="B3" s="496" t="s">
        <v>923</v>
      </c>
      <c r="C3" s="497" t="s">
        <v>924</v>
      </c>
    </row>
    <row r="4" spans="1:4" ht="17.25" customHeight="1" thickBot="1">
      <c r="A4" s="498">
        <v>3103820</v>
      </c>
      <c r="B4" s="499" t="s">
        <v>1289</v>
      </c>
      <c r="C4" s="568">
        <v>17.049959999999999</v>
      </c>
      <c r="D4" s="501"/>
    </row>
    <row r="5" spans="1:4" ht="18" customHeight="1" thickBot="1">
      <c r="A5" s="1359" t="s">
        <v>3964</v>
      </c>
      <c r="B5" s="1360"/>
      <c r="C5" s="502">
        <f>SUM(C4)</f>
        <v>17.049959999999999</v>
      </c>
    </row>
    <row r="11" spans="1:4">
      <c r="C11" s="503"/>
    </row>
  </sheetData>
  <customSheetViews>
    <customSheetView guid="{53E72506-0B1D-4F4A-A157-6DE69D2E678D}" showPageBreaks="1" fitToPage="1" printArea="1" view="pageBreakPreview">
      <selection activeCell="D15" sqref="D15"/>
      <pageMargins left="0.39370078740157483" right="0.39370078740157483" top="0.59055118110236227" bottom="0.39370078740157483" header="0.31496062992125984" footer="0.11811023622047245"/>
      <printOptions horizontalCentered="1"/>
      <pageSetup paperSize="9" firstPageNumber="323" fitToHeight="0" orientation="portrait" useFirstPageNumber="1" r:id="rId1"/>
      <headerFooter alignWithMargins="0">
        <oddHeader>&amp;L&amp;"Tahoma,Kurzíva"&amp;9Závěrečný účet za rok 2014&amp;R&amp;"Tahoma,Kurzíva"&amp;9Tabulka č. 25</oddHeader>
        <oddFooter>&amp;C&amp;"Tahoma,Obyčejné"&amp;P</oddFooter>
      </headerFooter>
    </customSheetView>
  </customSheetViews>
  <mergeCells count="2">
    <mergeCell ref="A1:C1"/>
    <mergeCell ref="A5:B5"/>
  </mergeCells>
  <printOptions horizontalCentered="1"/>
  <pageMargins left="0.39370078740157483" right="0.39370078740157483" top="0.59055118110236227" bottom="0.39370078740157483" header="0.31496062992125984" footer="0.11811023622047245"/>
  <pageSetup paperSize="9" firstPageNumber="323" fitToHeight="0" orientation="portrait" useFirstPageNumber="1" r:id="rId2"/>
  <headerFooter alignWithMargins="0">
    <oddHeader>&amp;L&amp;"Tahoma,Kurzíva"&amp;9Závěrečný účet za rok 2014&amp;R&amp;"Tahoma,Kurzíva"&amp;9Tabulka č. 25</oddHeader>
    <oddFooter>&amp;C&amp;"Tahoma,Obyčejné"&amp;P</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1915"/>
  <sheetViews>
    <sheetView view="pageBreakPreview" zoomScaleNormal="100" zoomScaleSheetLayoutView="100" workbookViewId="0">
      <selection sqref="A1:D1"/>
    </sheetView>
  </sheetViews>
  <sheetFormatPr defaultRowHeight="12.75"/>
  <cols>
    <col min="1" max="1" width="38.5703125" style="569" customWidth="1"/>
    <col min="2" max="3" width="11.5703125" style="569" customWidth="1"/>
    <col min="4" max="4" width="85.28515625" style="570" customWidth="1"/>
    <col min="5" max="16384" width="9.140625" style="569"/>
  </cols>
  <sheetData>
    <row r="1" spans="1:4" s="574" customFormat="1" ht="21" customHeight="1">
      <c r="A1" s="1373" t="s">
        <v>1489</v>
      </c>
      <c r="B1" s="1373"/>
      <c r="C1" s="1373"/>
      <c r="D1" s="1373"/>
    </row>
    <row r="2" spans="1:4" s="606" customFormat="1" ht="12.75" customHeight="1">
      <c r="A2" s="608"/>
      <c r="B2" s="608"/>
      <c r="C2" s="608"/>
      <c r="D2" s="607" t="s">
        <v>59</v>
      </c>
    </row>
    <row r="3" spans="1:4" s="604" customFormat="1" ht="12.75" customHeight="1">
      <c r="A3" s="605" t="s">
        <v>1488</v>
      </c>
      <c r="B3" s="605" t="s">
        <v>1487</v>
      </c>
      <c r="C3" s="605" t="s">
        <v>1486</v>
      </c>
      <c r="D3" s="605" t="s">
        <v>1485</v>
      </c>
    </row>
    <row r="4" spans="1:4" s="574" customFormat="1" ht="24.75" customHeight="1">
      <c r="A4" s="598" t="s">
        <v>1484</v>
      </c>
      <c r="B4" s="603"/>
      <c r="C4" s="603"/>
      <c r="D4" s="599"/>
    </row>
    <row r="5" spans="1:4" s="601" customFormat="1" ht="11.25" customHeight="1">
      <c r="A5" s="1367" t="s">
        <v>1483</v>
      </c>
      <c r="B5" s="594">
        <v>5000</v>
      </c>
      <c r="C5" s="594">
        <v>5000</v>
      </c>
      <c r="D5" s="593" t="s">
        <v>1482</v>
      </c>
    </row>
    <row r="6" spans="1:4" s="601" customFormat="1" ht="11.25" customHeight="1">
      <c r="A6" s="1368"/>
      <c r="B6" s="597">
        <v>28000</v>
      </c>
      <c r="C6" s="597">
        <v>24000</v>
      </c>
      <c r="D6" s="596" t="s">
        <v>1481</v>
      </c>
    </row>
    <row r="7" spans="1:4" s="601" customFormat="1" ht="11.25" customHeight="1">
      <c r="A7" s="1368"/>
      <c r="B7" s="597">
        <v>376739</v>
      </c>
      <c r="C7" s="597">
        <v>376739</v>
      </c>
      <c r="D7" s="596" t="s">
        <v>1480</v>
      </c>
    </row>
    <row r="8" spans="1:4" s="601" customFormat="1" ht="11.25" customHeight="1">
      <c r="A8" s="1368"/>
      <c r="B8" s="597">
        <v>180000</v>
      </c>
      <c r="C8" s="597">
        <v>180000</v>
      </c>
      <c r="D8" s="596" t="s">
        <v>1479</v>
      </c>
    </row>
    <row r="9" spans="1:4" s="601" customFormat="1" ht="11.25" customHeight="1">
      <c r="A9" s="1368"/>
      <c r="B9" s="597">
        <v>7525</v>
      </c>
      <c r="C9" s="597">
        <v>7525</v>
      </c>
      <c r="D9" s="596" t="s">
        <v>1478</v>
      </c>
    </row>
    <row r="10" spans="1:4" s="601" customFormat="1" ht="11.25" customHeight="1">
      <c r="A10" s="1368"/>
      <c r="B10" s="597">
        <v>50000</v>
      </c>
      <c r="C10" s="597">
        <v>47000</v>
      </c>
      <c r="D10" s="596" t="s">
        <v>1477</v>
      </c>
    </row>
    <row r="11" spans="1:4" s="601" customFormat="1" ht="21.75">
      <c r="A11" s="1368"/>
      <c r="B11" s="597">
        <v>15</v>
      </c>
      <c r="C11" s="597">
        <v>4.3</v>
      </c>
      <c r="D11" s="596" t="s">
        <v>1476</v>
      </c>
    </row>
    <row r="12" spans="1:4" s="601" customFormat="1" ht="11.25" customHeight="1">
      <c r="A12" s="1368"/>
      <c r="B12" s="597">
        <v>462.72999999999996</v>
      </c>
      <c r="C12" s="597">
        <v>25.897020000000001</v>
      </c>
      <c r="D12" s="596" t="s">
        <v>767</v>
      </c>
    </row>
    <row r="13" spans="1:4" s="601" customFormat="1" ht="11.25" customHeight="1">
      <c r="A13" s="1369"/>
      <c r="B13" s="592">
        <v>647741.73</v>
      </c>
      <c r="C13" s="592">
        <v>640294.19702000008</v>
      </c>
      <c r="D13" s="591" t="s">
        <v>1293</v>
      </c>
    </row>
    <row r="14" spans="1:4" s="601" customFormat="1" ht="23.25" customHeight="1">
      <c r="A14" s="590" t="s">
        <v>1475</v>
      </c>
      <c r="B14" s="589">
        <v>647741.73</v>
      </c>
      <c r="C14" s="589">
        <v>640294.19702000008</v>
      </c>
      <c r="D14" s="602"/>
    </row>
    <row r="15" spans="1:4" s="574" customFormat="1" ht="24.75" customHeight="1">
      <c r="A15" s="598" t="s">
        <v>1474</v>
      </c>
      <c r="B15" s="600"/>
      <c r="C15" s="600"/>
      <c r="D15" s="599"/>
    </row>
    <row r="16" spans="1:4" ht="11.25" customHeight="1">
      <c r="A16" s="1367" t="s">
        <v>931</v>
      </c>
      <c r="B16" s="594">
        <v>150</v>
      </c>
      <c r="C16" s="594">
        <v>150</v>
      </c>
      <c r="D16" s="593" t="s">
        <v>1470</v>
      </c>
    </row>
    <row r="17" spans="1:4" ht="11.25" customHeight="1">
      <c r="A17" s="1368"/>
      <c r="B17" s="597">
        <v>135</v>
      </c>
      <c r="C17" s="597">
        <v>135</v>
      </c>
      <c r="D17" s="596" t="s">
        <v>449</v>
      </c>
    </row>
    <row r="18" spans="1:4" ht="11.25" customHeight="1">
      <c r="A18" s="1368"/>
      <c r="B18" s="597">
        <v>17146.84</v>
      </c>
      <c r="C18" s="597">
        <v>17146.839</v>
      </c>
      <c r="D18" s="596" t="s">
        <v>1464</v>
      </c>
    </row>
    <row r="19" spans="1:4" ht="11.25" customHeight="1">
      <c r="A19" s="1368"/>
      <c r="B19" s="597">
        <v>1894.16</v>
      </c>
      <c r="C19" s="597">
        <v>1894.1610000000001</v>
      </c>
      <c r="D19" s="596" t="s">
        <v>1463</v>
      </c>
    </row>
    <row r="20" spans="1:4" ht="11.25" customHeight="1">
      <c r="A20" s="1368"/>
      <c r="B20" s="597">
        <v>46</v>
      </c>
      <c r="C20" s="597">
        <v>46</v>
      </c>
      <c r="D20" s="596" t="s">
        <v>721</v>
      </c>
    </row>
    <row r="21" spans="1:4" ht="11.25" customHeight="1">
      <c r="A21" s="1368"/>
      <c r="B21" s="597">
        <v>19372</v>
      </c>
      <c r="C21" s="597">
        <v>19372</v>
      </c>
      <c r="D21" s="596" t="s">
        <v>1293</v>
      </c>
    </row>
    <row r="22" spans="1:4" ht="11.25" customHeight="1">
      <c r="A22" s="1367" t="s">
        <v>929</v>
      </c>
      <c r="B22" s="594">
        <v>6000</v>
      </c>
      <c r="C22" s="594">
        <v>6000</v>
      </c>
      <c r="D22" s="593" t="s">
        <v>1473</v>
      </c>
    </row>
    <row r="23" spans="1:4" ht="11.25" customHeight="1">
      <c r="A23" s="1368"/>
      <c r="B23" s="597">
        <v>160</v>
      </c>
      <c r="C23" s="597">
        <v>160</v>
      </c>
      <c r="D23" s="596" t="s">
        <v>1470</v>
      </c>
    </row>
    <row r="24" spans="1:4" ht="11.25" customHeight="1">
      <c r="A24" s="1368"/>
      <c r="B24" s="597">
        <v>26242.13</v>
      </c>
      <c r="C24" s="597">
        <v>26242.133000000002</v>
      </c>
      <c r="D24" s="596" t="s">
        <v>1464</v>
      </c>
    </row>
    <row r="25" spans="1:4" ht="11.25" customHeight="1">
      <c r="A25" s="1368"/>
      <c r="B25" s="597">
        <v>1339.49</v>
      </c>
      <c r="C25" s="597">
        <v>1339.479</v>
      </c>
      <c r="D25" s="596" t="s">
        <v>1463</v>
      </c>
    </row>
    <row r="26" spans="1:4" ht="11.25" customHeight="1">
      <c r="A26" s="1368"/>
      <c r="B26" s="597">
        <v>940</v>
      </c>
      <c r="C26" s="597">
        <v>940</v>
      </c>
      <c r="D26" s="596" t="s">
        <v>1472</v>
      </c>
    </row>
    <row r="27" spans="1:4" ht="11.25" customHeight="1">
      <c r="A27" s="1368"/>
      <c r="B27" s="597">
        <v>218</v>
      </c>
      <c r="C27" s="597">
        <v>215.47900000000001</v>
      </c>
      <c r="D27" s="596" t="s">
        <v>721</v>
      </c>
    </row>
    <row r="28" spans="1:4" ht="11.25" customHeight="1">
      <c r="A28" s="1369"/>
      <c r="B28" s="592">
        <v>34899.620000000003</v>
      </c>
      <c r="C28" s="592">
        <v>34897.091</v>
      </c>
      <c r="D28" s="591" t="s">
        <v>1293</v>
      </c>
    </row>
    <row r="29" spans="1:4" ht="11.25" customHeight="1">
      <c r="A29" s="1368" t="s">
        <v>937</v>
      </c>
      <c r="B29" s="597">
        <v>424.24</v>
      </c>
      <c r="C29" s="597">
        <v>424.23599999999999</v>
      </c>
      <c r="D29" s="596" t="s">
        <v>1471</v>
      </c>
    </row>
    <row r="30" spans="1:4" ht="11.25" customHeight="1">
      <c r="A30" s="1368"/>
      <c r="B30" s="597">
        <v>20309.64</v>
      </c>
      <c r="C30" s="597">
        <v>20309.638999999999</v>
      </c>
      <c r="D30" s="596" t="s">
        <v>1464</v>
      </c>
    </row>
    <row r="31" spans="1:4" ht="11.25" customHeight="1">
      <c r="A31" s="1368"/>
      <c r="B31" s="597">
        <v>714.36</v>
      </c>
      <c r="C31" s="597">
        <v>714.36099999999999</v>
      </c>
      <c r="D31" s="596" t="s">
        <v>1463</v>
      </c>
    </row>
    <row r="32" spans="1:4" ht="11.25" customHeight="1">
      <c r="A32" s="1368"/>
      <c r="B32" s="597">
        <v>21448.240000000002</v>
      </c>
      <c r="C32" s="597">
        <v>21448.236000000001</v>
      </c>
      <c r="D32" s="596" t="s">
        <v>1293</v>
      </c>
    </row>
    <row r="33" spans="1:4" ht="11.25" customHeight="1">
      <c r="A33" s="1367" t="s">
        <v>941</v>
      </c>
      <c r="B33" s="594">
        <v>110</v>
      </c>
      <c r="C33" s="594">
        <v>110</v>
      </c>
      <c r="D33" s="593" t="s">
        <v>719</v>
      </c>
    </row>
    <row r="34" spans="1:4" ht="11.25" customHeight="1">
      <c r="A34" s="1368"/>
      <c r="B34" s="597">
        <v>185</v>
      </c>
      <c r="C34" s="597">
        <v>185</v>
      </c>
      <c r="D34" s="596" t="s">
        <v>449</v>
      </c>
    </row>
    <row r="35" spans="1:4" ht="11.25" customHeight="1">
      <c r="A35" s="1368"/>
      <c r="B35" s="597">
        <v>21092</v>
      </c>
      <c r="C35" s="597">
        <v>21092</v>
      </c>
      <c r="D35" s="596" t="s">
        <v>1464</v>
      </c>
    </row>
    <row r="36" spans="1:4" ht="11.25" customHeight="1">
      <c r="A36" s="1368"/>
      <c r="B36" s="597">
        <v>3680</v>
      </c>
      <c r="C36" s="597">
        <v>3680</v>
      </c>
      <c r="D36" s="596" t="s">
        <v>1463</v>
      </c>
    </row>
    <row r="37" spans="1:4" ht="11.25" customHeight="1">
      <c r="A37" s="1368"/>
      <c r="B37" s="597">
        <v>23</v>
      </c>
      <c r="C37" s="597">
        <v>23</v>
      </c>
      <c r="D37" s="596" t="s">
        <v>1467</v>
      </c>
    </row>
    <row r="38" spans="1:4" ht="11.25" customHeight="1">
      <c r="A38" s="1369"/>
      <c r="B38" s="592">
        <v>25090</v>
      </c>
      <c r="C38" s="592">
        <v>25090</v>
      </c>
      <c r="D38" s="591" t="s">
        <v>1293</v>
      </c>
    </row>
    <row r="39" spans="1:4" ht="11.25" customHeight="1">
      <c r="A39" s="1368" t="s">
        <v>935</v>
      </c>
      <c r="B39" s="597">
        <v>102</v>
      </c>
      <c r="C39" s="597">
        <v>74.588999999999999</v>
      </c>
      <c r="D39" s="596" t="s">
        <v>719</v>
      </c>
    </row>
    <row r="40" spans="1:4" ht="11.25" customHeight="1">
      <c r="A40" s="1368"/>
      <c r="B40" s="597">
        <v>150</v>
      </c>
      <c r="C40" s="597">
        <v>140.0385</v>
      </c>
      <c r="D40" s="596" t="s">
        <v>1470</v>
      </c>
    </row>
    <row r="41" spans="1:4" ht="11.25" customHeight="1">
      <c r="A41" s="1368"/>
      <c r="B41" s="597">
        <v>22996</v>
      </c>
      <c r="C41" s="597">
        <v>22996</v>
      </c>
      <c r="D41" s="596" t="s">
        <v>1464</v>
      </c>
    </row>
    <row r="42" spans="1:4" ht="11.25" customHeight="1">
      <c r="A42" s="1368"/>
      <c r="B42" s="597">
        <v>2480</v>
      </c>
      <c r="C42" s="597">
        <v>2480</v>
      </c>
      <c r="D42" s="596" t="s">
        <v>1463</v>
      </c>
    </row>
    <row r="43" spans="1:4" ht="11.25" customHeight="1">
      <c r="A43" s="1368"/>
      <c r="B43" s="597">
        <v>45</v>
      </c>
      <c r="C43" s="597">
        <v>45</v>
      </c>
      <c r="D43" s="596" t="s">
        <v>1467</v>
      </c>
    </row>
    <row r="44" spans="1:4" ht="11.25" customHeight="1">
      <c r="A44" s="1368"/>
      <c r="B44" s="597">
        <v>2500</v>
      </c>
      <c r="C44" s="597">
        <v>2500</v>
      </c>
      <c r="D44" s="596" t="s">
        <v>1469</v>
      </c>
    </row>
    <row r="45" spans="1:4" ht="11.25" customHeight="1">
      <c r="A45" s="1368"/>
      <c r="B45" s="597">
        <v>28273</v>
      </c>
      <c r="C45" s="597">
        <v>28235.627499999999</v>
      </c>
      <c r="D45" s="596" t="s">
        <v>1293</v>
      </c>
    </row>
    <row r="46" spans="1:4" ht="11.25" customHeight="1">
      <c r="A46" s="1367" t="s">
        <v>939</v>
      </c>
      <c r="B46" s="594">
        <v>299.5</v>
      </c>
      <c r="C46" s="594">
        <v>60</v>
      </c>
      <c r="D46" s="593" t="s">
        <v>1468</v>
      </c>
    </row>
    <row r="47" spans="1:4" ht="11.25" customHeight="1">
      <c r="A47" s="1368"/>
      <c r="B47" s="597">
        <v>132</v>
      </c>
      <c r="C47" s="597">
        <v>132</v>
      </c>
      <c r="D47" s="596" t="s">
        <v>449</v>
      </c>
    </row>
    <row r="48" spans="1:4" ht="11.25" customHeight="1">
      <c r="A48" s="1368"/>
      <c r="B48" s="597">
        <v>14065.29</v>
      </c>
      <c r="C48" s="597">
        <v>14065.289000000001</v>
      </c>
      <c r="D48" s="596" t="s">
        <v>1464</v>
      </c>
    </row>
    <row r="49" spans="1:4" ht="11.25" customHeight="1">
      <c r="A49" s="1368"/>
      <c r="B49" s="597">
        <v>1734.71</v>
      </c>
      <c r="C49" s="597">
        <v>1734.711</v>
      </c>
      <c r="D49" s="596" t="s">
        <v>1463</v>
      </c>
    </row>
    <row r="50" spans="1:4" ht="11.25" customHeight="1">
      <c r="A50" s="1368"/>
      <c r="B50" s="597">
        <v>580</v>
      </c>
      <c r="C50" s="597">
        <v>580</v>
      </c>
      <c r="D50" s="596" t="s">
        <v>1467</v>
      </c>
    </row>
    <row r="51" spans="1:4" ht="11.25" customHeight="1">
      <c r="A51" s="1368"/>
      <c r="B51" s="597">
        <v>415.54</v>
      </c>
      <c r="C51" s="597">
        <v>307.04199999999997</v>
      </c>
      <c r="D51" s="596" t="s">
        <v>1466</v>
      </c>
    </row>
    <row r="52" spans="1:4" ht="11.25" customHeight="1">
      <c r="A52" s="1369"/>
      <c r="B52" s="592">
        <v>17227.04</v>
      </c>
      <c r="C52" s="592">
        <v>16879.042000000001</v>
      </c>
      <c r="D52" s="591" t="s">
        <v>1293</v>
      </c>
    </row>
    <row r="53" spans="1:4" ht="11.25" customHeight="1">
      <c r="A53" s="1368" t="s">
        <v>933</v>
      </c>
      <c r="B53" s="597">
        <v>300</v>
      </c>
      <c r="C53" s="597">
        <v>300</v>
      </c>
      <c r="D53" s="596" t="s">
        <v>1465</v>
      </c>
    </row>
    <row r="54" spans="1:4" ht="11.25" customHeight="1">
      <c r="A54" s="1368"/>
      <c r="B54" s="597">
        <v>2100</v>
      </c>
      <c r="C54" s="597">
        <v>2100</v>
      </c>
      <c r="D54" s="596" t="s">
        <v>718</v>
      </c>
    </row>
    <row r="55" spans="1:4" ht="11.25" customHeight="1">
      <c r="A55" s="1368"/>
      <c r="B55" s="597">
        <v>40700</v>
      </c>
      <c r="C55" s="597">
        <v>40700</v>
      </c>
      <c r="D55" s="596" t="s">
        <v>1464</v>
      </c>
    </row>
    <row r="56" spans="1:4" ht="11.25" customHeight="1">
      <c r="A56" s="1368"/>
      <c r="B56" s="597">
        <v>2100</v>
      </c>
      <c r="C56" s="597">
        <v>2100</v>
      </c>
      <c r="D56" s="596" t="s">
        <v>1463</v>
      </c>
    </row>
    <row r="57" spans="1:4" ht="11.25" customHeight="1">
      <c r="A57" s="1368"/>
      <c r="B57" s="597">
        <v>50</v>
      </c>
      <c r="C57" s="597">
        <v>0</v>
      </c>
      <c r="D57" s="596" t="s">
        <v>1462</v>
      </c>
    </row>
    <row r="58" spans="1:4" ht="11.25" customHeight="1">
      <c r="A58" s="1368"/>
      <c r="B58" s="597">
        <v>45250</v>
      </c>
      <c r="C58" s="597">
        <v>45200</v>
      </c>
      <c r="D58" s="596" t="s">
        <v>1293</v>
      </c>
    </row>
    <row r="59" spans="1:4" s="587" customFormat="1" ht="23.25" customHeight="1">
      <c r="A59" s="590" t="s">
        <v>1461</v>
      </c>
      <c r="B59" s="589">
        <v>191559.9</v>
      </c>
      <c r="C59" s="589">
        <v>191121.99649999998</v>
      </c>
      <c r="D59" s="588"/>
    </row>
    <row r="60" spans="1:4" s="574" customFormat="1" ht="24.75" customHeight="1">
      <c r="A60" s="598" t="s">
        <v>1460</v>
      </c>
      <c r="B60" s="585"/>
      <c r="C60" s="585"/>
      <c r="D60" s="584"/>
    </row>
    <row r="61" spans="1:4" ht="11.25" customHeight="1">
      <c r="A61" s="1367" t="s">
        <v>1459</v>
      </c>
      <c r="B61" s="594">
        <v>3413.1</v>
      </c>
      <c r="C61" s="594">
        <v>3413.1</v>
      </c>
      <c r="D61" s="593" t="s">
        <v>1312</v>
      </c>
    </row>
    <row r="62" spans="1:4" ht="11.25" customHeight="1">
      <c r="A62" s="1368"/>
      <c r="B62" s="597">
        <v>500</v>
      </c>
      <c r="C62" s="597">
        <v>500</v>
      </c>
      <c r="D62" s="596" t="s">
        <v>1428</v>
      </c>
    </row>
    <row r="63" spans="1:4" ht="11.25" customHeight="1">
      <c r="A63" s="1368"/>
      <c r="B63" s="597">
        <v>100</v>
      </c>
      <c r="C63" s="597">
        <v>100</v>
      </c>
      <c r="D63" s="596" t="s">
        <v>1427</v>
      </c>
    </row>
    <row r="64" spans="1:4" ht="11.25" customHeight="1">
      <c r="A64" s="1368"/>
      <c r="B64" s="597">
        <v>300</v>
      </c>
      <c r="C64" s="597">
        <v>300</v>
      </c>
      <c r="D64" s="596" t="s">
        <v>1426</v>
      </c>
    </row>
    <row r="65" spans="1:4" ht="11.25" customHeight="1">
      <c r="A65" s="1369"/>
      <c r="B65" s="592">
        <v>4313.1000000000004</v>
      </c>
      <c r="C65" s="592">
        <v>4313.1000000000004</v>
      </c>
      <c r="D65" s="591" t="s">
        <v>1293</v>
      </c>
    </row>
    <row r="66" spans="1:4" ht="11.25" customHeight="1">
      <c r="A66" s="1368" t="s">
        <v>1458</v>
      </c>
      <c r="B66" s="597">
        <v>900</v>
      </c>
      <c r="C66" s="597">
        <v>900</v>
      </c>
      <c r="D66" s="596" t="s">
        <v>1457</v>
      </c>
    </row>
    <row r="67" spans="1:4" ht="11.25" customHeight="1">
      <c r="A67" s="1368"/>
      <c r="B67" s="597">
        <v>3286.6</v>
      </c>
      <c r="C67" s="597">
        <v>3286.6</v>
      </c>
      <c r="D67" s="596" t="s">
        <v>1312</v>
      </c>
    </row>
    <row r="68" spans="1:4" ht="11.25" customHeight="1">
      <c r="A68" s="1368"/>
      <c r="B68" s="597">
        <v>48.5</v>
      </c>
      <c r="C68" s="597">
        <v>48.5</v>
      </c>
      <c r="D68" s="596" t="s">
        <v>807</v>
      </c>
    </row>
    <row r="69" spans="1:4" ht="11.25" customHeight="1">
      <c r="A69" s="1368"/>
      <c r="B69" s="597">
        <v>255.31</v>
      </c>
      <c r="C69" s="597">
        <v>255.31</v>
      </c>
      <c r="D69" s="596" t="s">
        <v>808</v>
      </c>
    </row>
    <row r="70" spans="1:4" ht="11.25" customHeight="1">
      <c r="A70" s="1368"/>
      <c r="B70" s="597">
        <v>6500</v>
      </c>
      <c r="C70" s="597">
        <v>6500</v>
      </c>
      <c r="D70" s="596" t="s">
        <v>1456</v>
      </c>
    </row>
    <row r="71" spans="1:4" ht="11.25" customHeight="1">
      <c r="A71" s="1368"/>
      <c r="B71" s="597">
        <v>1950</v>
      </c>
      <c r="C71" s="597">
        <v>1950</v>
      </c>
      <c r="D71" s="596" t="s">
        <v>1428</v>
      </c>
    </row>
    <row r="72" spans="1:4" ht="11.25" customHeight="1">
      <c r="A72" s="1368"/>
      <c r="B72" s="597">
        <v>12940.41</v>
      </c>
      <c r="C72" s="597">
        <v>12940.41</v>
      </c>
      <c r="D72" s="596" t="s">
        <v>1293</v>
      </c>
    </row>
    <row r="73" spans="1:4" ht="11.25" customHeight="1">
      <c r="A73" s="1367" t="s">
        <v>1455</v>
      </c>
      <c r="B73" s="594">
        <v>4862.1000000000004</v>
      </c>
      <c r="C73" s="594">
        <v>4862.1000000000004</v>
      </c>
      <c r="D73" s="593" t="s">
        <v>1312</v>
      </c>
    </row>
    <row r="74" spans="1:4" ht="11.25" customHeight="1">
      <c r="A74" s="1368"/>
      <c r="B74" s="597">
        <v>500</v>
      </c>
      <c r="C74" s="597">
        <v>500</v>
      </c>
      <c r="D74" s="596" t="s">
        <v>1426</v>
      </c>
    </row>
    <row r="75" spans="1:4" ht="11.25" customHeight="1">
      <c r="A75" s="1369"/>
      <c r="B75" s="592">
        <v>5362.1</v>
      </c>
      <c r="C75" s="592">
        <v>5362.1</v>
      </c>
      <c r="D75" s="591" t="s">
        <v>1293</v>
      </c>
    </row>
    <row r="76" spans="1:4" ht="11.25" customHeight="1">
      <c r="A76" s="1368" t="s">
        <v>1454</v>
      </c>
      <c r="B76" s="597">
        <v>4140.7</v>
      </c>
      <c r="C76" s="597">
        <v>4140.7</v>
      </c>
      <c r="D76" s="596" t="s">
        <v>1312</v>
      </c>
    </row>
    <row r="77" spans="1:4" ht="11.25" customHeight="1">
      <c r="A77" s="1368"/>
      <c r="B77" s="597">
        <v>2200</v>
      </c>
      <c r="C77" s="597">
        <v>2200</v>
      </c>
      <c r="D77" s="596" t="s">
        <v>1426</v>
      </c>
    </row>
    <row r="78" spans="1:4" ht="11.25" customHeight="1">
      <c r="A78" s="1368"/>
      <c r="B78" s="597">
        <v>6340.7</v>
      </c>
      <c r="C78" s="597">
        <v>6340.7</v>
      </c>
      <c r="D78" s="596" t="s">
        <v>1293</v>
      </c>
    </row>
    <row r="79" spans="1:4" ht="11.25" customHeight="1">
      <c r="A79" s="1368" t="s">
        <v>1453</v>
      </c>
      <c r="B79" s="597">
        <v>800</v>
      </c>
      <c r="C79" s="597">
        <v>800</v>
      </c>
      <c r="D79" s="596" t="s">
        <v>471</v>
      </c>
    </row>
    <row r="80" spans="1:4" ht="11.25" customHeight="1">
      <c r="A80" s="1368"/>
      <c r="B80" s="597">
        <v>2796.9</v>
      </c>
      <c r="C80" s="597">
        <v>2796.9</v>
      </c>
      <c r="D80" s="596" t="s">
        <v>1312</v>
      </c>
    </row>
    <row r="81" spans="1:4" ht="11.25" customHeight="1">
      <c r="A81" s="1368"/>
      <c r="B81" s="597">
        <v>100</v>
      </c>
      <c r="C81" s="597">
        <v>100</v>
      </c>
      <c r="D81" s="596" t="s">
        <v>1427</v>
      </c>
    </row>
    <row r="82" spans="1:4" ht="11.25" customHeight="1">
      <c r="A82" s="1368"/>
      <c r="B82" s="597">
        <v>800</v>
      </c>
      <c r="C82" s="597">
        <v>800</v>
      </c>
      <c r="D82" s="596" t="s">
        <v>1426</v>
      </c>
    </row>
    <row r="83" spans="1:4" ht="11.25" customHeight="1">
      <c r="A83" s="1368"/>
      <c r="B83" s="597">
        <v>3334.7</v>
      </c>
      <c r="C83" s="597">
        <v>3334.7</v>
      </c>
      <c r="D83" s="596" t="s">
        <v>1452</v>
      </c>
    </row>
    <row r="84" spans="1:4" ht="11.25" customHeight="1">
      <c r="A84" s="1368"/>
      <c r="B84" s="597">
        <v>7831.5999999999995</v>
      </c>
      <c r="C84" s="597">
        <v>7831.5999999999995</v>
      </c>
      <c r="D84" s="596" t="s">
        <v>1293</v>
      </c>
    </row>
    <row r="85" spans="1:4" ht="11.25" customHeight="1">
      <c r="A85" s="1367" t="s">
        <v>1451</v>
      </c>
      <c r="B85" s="594">
        <v>2352.3000000000002</v>
      </c>
      <c r="C85" s="594">
        <v>2352.3000000000002</v>
      </c>
      <c r="D85" s="593" t="s">
        <v>1312</v>
      </c>
    </row>
    <row r="86" spans="1:4" ht="11.25" customHeight="1">
      <c r="A86" s="1368"/>
      <c r="B86" s="597">
        <v>1000</v>
      </c>
      <c r="C86" s="597">
        <v>1000</v>
      </c>
      <c r="D86" s="596" t="s">
        <v>1426</v>
      </c>
    </row>
    <row r="87" spans="1:4" ht="11.25" customHeight="1">
      <c r="A87" s="1369"/>
      <c r="B87" s="592">
        <v>3352.3</v>
      </c>
      <c r="C87" s="592">
        <v>3352.3</v>
      </c>
      <c r="D87" s="591" t="s">
        <v>1293</v>
      </c>
    </row>
    <row r="88" spans="1:4" ht="11.25" customHeight="1">
      <c r="A88" s="1368" t="s">
        <v>1450</v>
      </c>
      <c r="B88" s="597">
        <v>1558.67</v>
      </c>
      <c r="C88" s="597">
        <v>1558.6617199999998</v>
      </c>
      <c r="D88" s="596" t="s">
        <v>1307</v>
      </c>
    </row>
    <row r="89" spans="1:4" ht="11.25" customHeight="1">
      <c r="A89" s="1368"/>
      <c r="B89" s="597">
        <v>6308.4000000000005</v>
      </c>
      <c r="C89" s="597">
        <v>6308.4000000000005</v>
      </c>
      <c r="D89" s="596" t="s">
        <v>1312</v>
      </c>
    </row>
    <row r="90" spans="1:4" ht="11.25" customHeight="1">
      <c r="A90" s="1368"/>
      <c r="B90" s="597">
        <v>500</v>
      </c>
      <c r="C90" s="597">
        <v>500</v>
      </c>
      <c r="D90" s="596" t="s">
        <v>1426</v>
      </c>
    </row>
    <row r="91" spans="1:4" ht="11.25" customHeight="1">
      <c r="A91" s="1368"/>
      <c r="B91" s="597">
        <v>500</v>
      </c>
      <c r="C91" s="597">
        <v>500</v>
      </c>
      <c r="D91" s="596" t="s">
        <v>1449</v>
      </c>
    </row>
    <row r="92" spans="1:4" ht="11.25" customHeight="1">
      <c r="A92" s="1368"/>
      <c r="B92" s="597">
        <v>8867.07</v>
      </c>
      <c r="C92" s="597">
        <v>8867.0617200000015</v>
      </c>
      <c r="D92" s="596" t="s">
        <v>1293</v>
      </c>
    </row>
    <row r="93" spans="1:4" ht="11.25" customHeight="1">
      <c r="A93" s="1367" t="s">
        <v>1448</v>
      </c>
      <c r="B93" s="594">
        <v>1107</v>
      </c>
      <c r="C93" s="594">
        <v>1107</v>
      </c>
      <c r="D93" s="593" t="s">
        <v>1312</v>
      </c>
    </row>
    <row r="94" spans="1:4" ht="11.25" customHeight="1">
      <c r="A94" s="1368"/>
      <c r="B94" s="597">
        <v>300</v>
      </c>
      <c r="C94" s="597">
        <v>300</v>
      </c>
      <c r="D94" s="596" t="s">
        <v>1428</v>
      </c>
    </row>
    <row r="95" spans="1:4" ht="11.25" customHeight="1">
      <c r="A95" s="1368"/>
      <c r="B95" s="597">
        <v>120</v>
      </c>
      <c r="C95" s="597">
        <v>120</v>
      </c>
      <c r="D95" s="596" t="s">
        <v>1427</v>
      </c>
    </row>
    <row r="96" spans="1:4" ht="11.25" customHeight="1">
      <c r="A96" s="1368"/>
      <c r="B96" s="597">
        <v>300</v>
      </c>
      <c r="C96" s="597">
        <v>300</v>
      </c>
      <c r="D96" s="596" t="s">
        <v>1426</v>
      </c>
    </row>
    <row r="97" spans="1:4" ht="11.25" customHeight="1">
      <c r="A97" s="1369"/>
      <c r="B97" s="592">
        <v>1827</v>
      </c>
      <c r="C97" s="592">
        <v>1827</v>
      </c>
      <c r="D97" s="591" t="s">
        <v>1293</v>
      </c>
    </row>
    <row r="98" spans="1:4" ht="11.25" customHeight="1">
      <c r="A98" s="1368" t="s">
        <v>1447</v>
      </c>
      <c r="B98" s="597">
        <v>2343.1999999999998</v>
      </c>
      <c r="C98" s="597">
        <v>2343.1999999999998</v>
      </c>
      <c r="D98" s="596" t="s">
        <v>1312</v>
      </c>
    </row>
    <row r="99" spans="1:4" ht="11.25" customHeight="1">
      <c r="A99" s="1368"/>
      <c r="B99" s="597">
        <v>1800</v>
      </c>
      <c r="C99" s="597">
        <v>1800</v>
      </c>
      <c r="D99" s="596" t="s">
        <v>1446</v>
      </c>
    </row>
    <row r="100" spans="1:4" ht="11.25" customHeight="1">
      <c r="A100" s="1368"/>
      <c r="B100" s="597">
        <v>100</v>
      </c>
      <c r="C100" s="597">
        <v>100</v>
      </c>
      <c r="D100" s="596" t="s">
        <v>1427</v>
      </c>
    </row>
    <row r="101" spans="1:4" ht="11.25" customHeight="1">
      <c r="A101" s="1368"/>
      <c r="B101" s="597">
        <v>1500</v>
      </c>
      <c r="C101" s="597">
        <v>1500</v>
      </c>
      <c r="D101" s="596" t="s">
        <v>1426</v>
      </c>
    </row>
    <row r="102" spans="1:4" ht="11.25" customHeight="1">
      <c r="A102" s="1368"/>
      <c r="B102" s="597">
        <v>5743.2</v>
      </c>
      <c r="C102" s="597">
        <v>5743.2</v>
      </c>
      <c r="D102" s="596" t="s">
        <v>1293</v>
      </c>
    </row>
    <row r="103" spans="1:4" ht="11.25" customHeight="1">
      <c r="A103" s="1367" t="s">
        <v>965</v>
      </c>
      <c r="B103" s="594">
        <v>365.14</v>
      </c>
      <c r="C103" s="594">
        <v>365.13839000000002</v>
      </c>
      <c r="D103" s="593" t="s">
        <v>1307</v>
      </c>
    </row>
    <row r="104" spans="1:4" ht="11.25" customHeight="1">
      <c r="A104" s="1368"/>
      <c r="B104" s="597">
        <v>2005.1000000000001</v>
      </c>
      <c r="C104" s="597">
        <v>2005.1000000000001</v>
      </c>
      <c r="D104" s="596" t="s">
        <v>1312</v>
      </c>
    </row>
    <row r="105" spans="1:4" ht="11.25" customHeight="1">
      <c r="A105" s="1368"/>
      <c r="B105" s="597">
        <v>325.5</v>
      </c>
      <c r="C105" s="597">
        <v>325.5</v>
      </c>
      <c r="D105" s="596" t="s">
        <v>1445</v>
      </c>
    </row>
    <row r="106" spans="1:4" ht="11.25" customHeight="1">
      <c r="A106" s="1368"/>
      <c r="B106" s="597">
        <v>90</v>
      </c>
      <c r="C106" s="597">
        <v>90</v>
      </c>
      <c r="D106" s="596" t="s">
        <v>1428</v>
      </c>
    </row>
    <row r="107" spans="1:4" ht="11.25" customHeight="1">
      <c r="A107" s="1368"/>
      <c r="B107" s="597">
        <v>100</v>
      </c>
      <c r="C107" s="597">
        <v>100</v>
      </c>
      <c r="D107" s="596" t="s">
        <v>1427</v>
      </c>
    </row>
    <row r="108" spans="1:4" ht="11.25" customHeight="1">
      <c r="A108" s="1368"/>
      <c r="B108" s="597">
        <v>800</v>
      </c>
      <c r="C108" s="597">
        <v>800</v>
      </c>
      <c r="D108" s="596" t="s">
        <v>1426</v>
      </c>
    </row>
    <row r="109" spans="1:4" ht="11.25" customHeight="1">
      <c r="A109" s="1368"/>
      <c r="B109" s="597">
        <v>900</v>
      </c>
      <c r="C109" s="597">
        <v>900</v>
      </c>
      <c r="D109" s="596" t="s">
        <v>1444</v>
      </c>
    </row>
    <row r="110" spans="1:4" ht="11.25" customHeight="1">
      <c r="A110" s="1369"/>
      <c r="B110" s="592">
        <v>4585.74</v>
      </c>
      <c r="C110" s="592">
        <v>4585.7383900000004</v>
      </c>
      <c r="D110" s="591" t="s">
        <v>1293</v>
      </c>
    </row>
    <row r="111" spans="1:4" ht="11.25" customHeight="1">
      <c r="A111" s="1368" t="s">
        <v>1443</v>
      </c>
      <c r="B111" s="597">
        <v>2973.5</v>
      </c>
      <c r="C111" s="597">
        <v>2973.5</v>
      </c>
      <c r="D111" s="596" t="s">
        <v>1312</v>
      </c>
    </row>
    <row r="112" spans="1:4" ht="11.25" customHeight="1">
      <c r="A112" s="1368"/>
      <c r="B112" s="597">
        <v>800</v>
      </c>
      <c r="C112" s="597">
        <v>800</v>
      </c>
      <c r="D112" s="596" t="s">
        <v>1426</v>
      </c>
    </row>
    <row r="113" spans="1:4" ht="11.25" customHeight="1">
      <c r="A113" s="1368"/>
      <c r="B113" s="597">
        <v>3773.5</v>
      </c>
      <c r="C113" s="597">
        <v>3773.5</v>
      </c>
      <c r="D113" s="596" t="s">
        <v>1293</v>
      </c>
    </row>
    <row r="114" spans="1:4" ht="11.25" customHeight="1">
      <c r="A114" s="1367" t="s">
        <v>1442</v>
      </c>
      <c r="B114" s="594">
        <v>300</v>
      </c>
      <c r="C114" s="594">
        <v>300</v>
      </c>
      <c r="D114" s="593" t="s">
        <v>1428</v>
      </c>
    </row>
    <row r="115" spans="1:4" ht="11.25" customHeight="1">
      <c r="A115" s="1369"/>
      <c r="B115" s="592">
        <v>300</v>
      </c>
      <c r="C115" s="592">
        <v>300</v>
      </c>
      <c r="D115" s="591" t="s">
        <v>1293</v>
      </c>
    </row>
    <row r="116" spans="1:4" ht="11.25" customHeight="1">
      <c r="A116" s="1368" t="s">
        <v>963</v>
      </c>
      <c r="B116" s="597">
        <v>1308</v>
      </c>
      <c r="C116" s="597">
        <v>1308</v>
      </c>
      <c r="D116" s="596" t="s">
        <v>1312</v>
      </c>
    </row>
    <row r="117" spans="1:4" ht="11.25" customHeight="1">
      <c r="A117" s="1368"/>
      <c r="B117" s="597">
        <v>300</v>
      </c>
      <c r="C117" s="597">
        <v>300</v>
      </c>
      <c r="D117" s="596" t="s">
        <v>1426</v>
      </c>
    </row>
    <row r="118" spans="1:4" ht="11.25" customHeight="1">
      <c r="A118" s="1368"/>
      <c r="B118" s="597">
        <v>1608</v>
      </c>
      <c r="C118" s="597">
        <v>1608</v>
      </c>
      <c r="D118" s="596" t="s">
        <v>1293</v>
      </c>
    </row>
    <row r="119" spans="1:4" ht="11.25" customHeight="1">
      <c r="A119" s="1367" t="s">
        <v>1441</v>
      </c>
      <c r="B119" s="594">
        <v>300</v>
      </c>
      <c r="C119" s="594">
        <v>300</v>
      </c>
      <c r="D119" s="593" t="s">
        <v>1428</v>
      </c>
    </row>
    <row r="120" spans="1:4" ht="11.25" customHeight="1">
      <c r="A120" s="1369"/>
      <c r="B120" s="592">
        <v>300</v>
      </c>
      <c r="C120" s="592">
        <v>300</v>
      </c>
      <c r="D120" s="591" t="s">
        <v>1293</v>
      </c>
    </row>
    <row r="121" spans="1:4" ht="11.25" customHeight="1">
      <c r="A121" s="1368" t="s">
        <v>985</v>
      </c>
      <c r="B121" s="597">
        <v>2608</v>
      </c>
      <c r="C121" s="597">
        <v>2608</v>
      </c>
      <c r="D121" s="596" t="s">
        <v>1312</v>
      </c>
    </row>
    <row r="122" spans="1:4" ht="11.25" customHeight="1">
      <c r="A122" s="1368"/>
      <c r="B122" s="597">
        <v>500</v>
      </c>
      <c r="C122" s="597">
        <v>500</v>
      </c>
      <c r="D122" s="596" t="s">
        <v>1426</v>
      </c>
    </row>
    <row r="123" spans="1:4" ht="11.25" customHeight="1">
      <c r="A123" s="1368"/>
      <c r="B123" s="597">
        <v>500</v>
      </c>
      <c r="C123" s="597">
        <v>500</v>
      </c>
      <c r="D123" s="596" t="s">
        <v>1440</v>
      </c>
    </row>
    <row r="124" spans="1:4" ht="11.25" customHeight="1">
      <c r="A124" s="1368"/>
      <c r="B124" s="597">
        <v>3608</v>
      </c>
      <c r="C124" s="597">
        <v>3608</v>
      </c>
      <c r="D124" s="596" t="s">
        <v>1293</v>
      </c>
    </row>
    <row r="125" spans="1:4" ht="11.25" customHeight="1">
      <c r="A125" s="1367" t="s">
        <v>1439</v>
      </c>
      <c r="B125" s="594">
        <v>4331.1000000000004</v>
      </c>
      <c r="C125" s="594">
        <v>4331.1000000000004</v>
      </c>
      <c r="D125" s="593" t="s">
        <v>1312</v>
      </c>
    </row>
    <row r="126" spans="1:4" ht="11.25" customHeight="1">
      <c r="A126" s="1368"/>
      <c r="B126" s="597">
        <v>1750</v>
      </c>
      <c r="C126" s="597">
        <v>1750</v>
      </c>
      <c r="D126" s="596" t="s">
        <v>1426</v>
      </c>
    </row>
    <row r="127" spans="1:4" ht="11.25" customHeight="1">
      <c r="A127" s="1369"/>
      <c r="B127" s="592">
        <v>6081.1</v>
      </c>
      <c r="C127" s="592">
        <v>6081.1</v>
      </c>
      <c r="D127" s="591" t="s">
        <v>1293</v>
      </c>
    </row>
    <row r="128" spans="1:4" ht="11.25" customHeight="1">
      <c r="A128" s="1367" t="s">
        <v>1438</v>
      </c>
      <c r="B128" s="594">
        <v>8762.9</v>
      </c>
      <c r="C128" s="594">
        <v>8762.9</v>
      </c>
      <c r="D128" s="593" t="s">
        <v>1312</v>
      </c>
    </row>
    <row r="129" spans="1:4" ht="11.25" customHeight="1">
      <c r="A129" s="1368"/>
      <c r="B129" s="597">
        <v>1500</v>
      </c>
      <c r="C129" s="597">
        <v>1500</v>
      </c>
      <c r="D129" s="596" t="s">
        <v>1426</v>
      </c>
    </row>
    <row r="130" spans="1:4" ht="11.25" customHeight="1">
      <c r="A130" s="1369"/>
      <c r="B130" s="592">
        <v>10262.9</v>
      </c>
      <c r="C130" s="592">
        <v>10262.9</v>
      </c>
      <c r="D130" s="591" t="s">
        <v>1293</v>
      </c>
    </row>
    <row r="131" spans="1:4" ht="11.25" customHeight="1">
      <c r="A131" s="1367" t="s">
        <v>1437</v>
      </c>
      <c r="B131" s="594">
        <v>700</v>
      </c>
      <c r="C131" s="594">
        <v>700</v>
      </c>
      <c r="D131" s="593" t="s">
        <v>793</v>
      </c>
    </row>
    <row r="132" spans="1:4" ht="11.25" customHeight="1">
      <c r="A132" s="1368"/>
      <c r="B132" s="597">
        <v>590.91</v>
      </c>
      <c r="C132" s="597">
        <v>590.904</v>
      </c>
      <c r="D132" s="596" t="s">
        <v>1307</v>
      </c>
    </row>
    <row r="133" spans="1:4" ht="11.25" customHeight="1">
      <c r="A133" s="1368"/>
      <c r="B133" s="597">
        <v>6902.9</v>
      </c>
      <c r="C133" s="597">
        <v>6902.9</v>
      </c>
      <c r="D133" s="596" t="s">
        <v>1312</v>
      </c>
    </row>
    <row r="134" spans="1:4" ht="11.25" customHeight="1">
      <c r="A134" s="1369"/>
      <c r="B134" s="592">
        <v>8193.81</v>
      </c>
      <c r="C134" s="592">
        <v>8193.8040000000001</v>
      </c>
      <c r="D134" s="591" t="s">
        <v>1293</v>
      </c>
    </row>
    <row r="135" spans="1:4" ht="11.25" customHeight="1">
      <c r="A135" s="1368" t="s">
        <v>1436</v>
      </c>
      <c r="B135" s="597">
        <v>724.6400000000001</v>
      </c>
      <c r="C135" s="597">
        <v>724.63114999999993</v>
      </c>
      <c r="D135" s="596" t="s">
        <v>1307</v>
      </c>
    </row>
    <row r="136" spans="1:4" ht="11.25" customHeight="1">
      <c r="A136" s="1368"/>
      <c r="B136" s="597">
        <v>700</v>
      </c>
      <c r="C136" s="597">
        <v>700</v>
      </c>
      <c r="D136" s="596" t="s">
        <v>1435</v>
      </c>
    </row>
    <row r="137" spans="1:4" ht="11.25" customHeight="1">
      <c r="A137" s="1368"/>
      <c r="B137" s="597">
        <v>11253.7</v>
      </c>
      <c r="C137" s="597">
        <v>11253.7</v>
      </c>
      <c r="D137" s="596" t="s">
        <v>1312</v>
      </c>
    </row>
    <row r="138" spans="1:4" ht="11.25" customHeight="1">
      <c r="A138" s="1368"/>
      <c r="B138" s="597">
        <v>2147.7799999999997</v>
      </c>
      <c r="C138" s="597">
        <v>2147.7600000000002</v>
      </c>
      <c r="D138" s="596" t="s">
        <v>798</v>
      </c>
    </row>
    <row r="139" spans="1:4" ht="11.25" customHeight="1">
      <c r="A139" s="1368"/>
      <c r="B139" s="597">
        <v>57.17</v>
      </c>
      <c r="C139" s="597">
        <v>20.894280000000002</v>
      </c>
      <c r="D139" s="596" t="s">
        <v>1434</v>
      </c>
    </row>
    <row r="140" spans="1:4" ht="11.25" customHeight="1">
      <c r="A140" s="1368"/>
      <c r="B140" s="597">
        <v>40</v>
      </c>
      <c r="C140" s="597">
        <v>40</v>
      </c>
      <c r="D140" s="596" t="s">
        <v>1427</v>
      </c>
    </row>
    <row r="141" spans="1:4" ht="11.25" customHeight="1">
      <c r="A141" s="1368"/>
      <c r="B141" s="597">
        <v>1400</v>
      </c>
      <c r="C141" s="597">
        <v>1400</v>
      </c>
      <c r="D141" s="596" t="s">
        <v>1426</v>
      </c>
    </row>
    <row r="142" spans="1:4" ht="11.25" customHeight="1">
      <c r="A142" s="1368"/>
      <c r="B142" s="597">
        <v>16323.289999999999</v>
      </c>
      <c r="C142" s="597">
        <v>16286.985430000001</v>
      </c>
      <c r="D142" s="596" t="s">
        <v>1293</v>
      </c>
    </row>
    <row r="143" spans="1:4" ht="11.25" customHeight="1">
      <c r="A143" s="1367" t="s">
        <v>1433</v>
      </c>
      <c r="B143" s="594">
        <v>5278.5</v>
      </c>
      <c r="C143" s="594">
        <v>5278.5</v>
      </c>
      <c r="D143" s="593" t="s">
        <v>1312</v>
      </c>
    </row>
    <row r="144" spans="1:4" ht="11.25" customHeight="1">
      <c r="A144" s="1368"/>
      <c r="B144" s="597">
        <v>200</v>
      </c>
      <c r="C144" s="597">
        <v>200</v>
      </c>
      <c r="D144" s="596" t="s">
        <v>1428</v>
      </c>
    </row>
    <row r="145" spans="1:4" ht="11.25" customHeight="1">
      <c r="A145" s="1368"/>
      <c r="B145" s="597">
        <v>900</v>
      </c>
      <c r="C145" s="597">
        <v>900</v>
      </c>
      <c r="D145" s="596" t="s">
        <v>1427</v>
      </c>
    </row>
    <row r="146" spans="1:4" ht="11.25" customHeight="1">
      <c r="A146" s="1368"/>
      <c r="B146" s="597">
        <v>2300</v>
      </c>
      <c r="C146" s="597">
        <v>2300</v>
      </c>
      <c r="D146" s="596" t="s">
        <v>1426</v>
      </c>
    </row>
    <row r="147" spans="1:4" ht="11.25" customHeight="1">
      <c r="A147" s="1369"/>
      <c r="B147" s="592">
        <v>8678.5</v>
      </c>
      <c r="C147" s="592">
        <v>8678.5</v>
      </c>
      <c r="D147" s="591" t="s">
        <v>1293</v>
      </c>
    </row>
    <row r="148" spans="1:4" ht="11.25" customHeight="1">
      <c r="A148" s="1368" t="s">
        <v>1432</v>
      </c>
      <c r="B148" s="597">
        <v>3263.8</v>
      </c>
      <c r="C148" s="597">
        <v>3263.8</v>
      </c>
      <c r="D148" s="596" t="s">
        <v>1312</v>
      </c>
    </row>
    <row r="149" spans="1:4" ht="11.25" customHeight="1">
      <c r="A149" s="1368"/>
      <c r="B149" s="597">
        <v>2345.7199999999998</v>
      </c>
      <c r="C149" s="597">
        <v>2345.6994599999998</v>
      </c>
      <c r="D149" s="596" t="s">
        <v>798</v>
      </c>
    </row>
    <row r="150" spans="1:4" ht="11.25" customHeight="1">
      <c r="A150" s="1368"/>
      <c r="B150" s="597">
        <v>200</v>
      </c>
      <c r="C150" s="597">
        <v>200</v>
      </c>
      <c r="D150" s="596" t="s">
        <v>1426</v>
      </c>
    </row>
    <row r="151" spans="1:4" ht="11.25" customHeight="1">
      <c r="A151" s="1368"/>
      <c r="B151" s="597">
        <v>5809.52</v>
      </c>
      <c r="C151" s="597">
        <v>5809.49946</v>
      </c>
      <c r="D151" s="596" t="s">
        <v>1293</v>
      </c>
    </row>
    <row r="152" spans="1:4" ht="11.25" customHeight="1">
      <c r="A152" s="1367" t="s">
        <v>1431</v>
      </c>
      <c r="B152" s="594">
        <v>1038.17</v>
      </c>
      <c r="C152" s="594">
        <v>1038.16083</v>
      </c>
      <c r="D152" s="593" t="s">
        <v>1307</v>
      </c>
    </row>
    <row r="153" spans="1:4" ht="11.25" customHeight="1">
      <c r="A153" s="1368"/>
      <c r="B153" s="597">
        <v>3231.8</v>
      </c>
      <c r="C153" s="597">
        <v>3231.8</v>
      </c>
      <c r="D153" s="596" t="s">
        <v>1312</v>
      </c>
    </row>
    <row r="154" spans="1:4" ht="11.25" customHeight="1">
      <c r="A154" s="1368"/>
      <c r="B154" s="597">
        <v>8.57</v>
      </c>
      <c r="C154" s="597">
        <v>8.5660000000000007</v>
      </c>
      <c r="D154" s="596" t="s">
        <v>857</v>
      </c>
    </row>
    <row r="155" spans="1:4" ht="11.25" customHeight="1">
      <c r="A155" s="1368"/>
      <c r="B155" s="597">
        <v>800</v>
      </c>
      <c r="C155" s="597">
        <v>800</v>
      </c>
      <c r="D155" s="596" t="s">
        <v>1428</v>
      </c>
    </row>
    <row r="156" spans="1:4" ht="11.25" customHeight="1">
      <c r="A156" s="1368"/>
      <c r="B156" s="597">
        <v>50</v>
      </c>
      <c r="C156" s="597">
        <v>50</v>
      </c>
      <c r="D156" s="596" t="s">
        <v>1426</v>
      </c>
    </row>
    <row r="157" spans="1:4" ht="11.25" customHeight="1">
      <c r="A157" s="1369"/>
      <c r="B157" s="592">
        <v>5128.54</v>
      </c>
      <c r="C157" s="592">
        <v>5128.5268299999998</v>
      </c>
      <c r="D157" s="591" t="s">
        <v>1293</v>
      </c>
    </row>
    <row r="158" spans="1:4" ht="11.25" customHeight="1">
      <c r="A158" s="1368" t="s">
        <v>975</v>
      </c>
      <c r="B158" s="597">
        <v>1522.78</v>
      </c>
      <c r="C158" s="597">
        <v>1522.7774200000001</v>
      </c>
      <c r="D158" s="596" t="s">
        <v>1307</v>
      </c>
    </row>
    <row r="159" spans="1:4" ht="11.25" customHeight="1">
      <c r="A159" s="1368"/>
      <c r="B159" s="597">
        <v>4210.7</v>
      </c>
      <c r="C159" s="597">
        <v>4210.7</v>
      </c>
      <c r="D159" s="596" t="s">
        <v>1312</v>
      </c>
    </row>
    <row r="160" spans="1:4" ht="11.25" customHeight="1">
      <c r="A160" s="1368"/>
      <c r="B160" s="597">
        <v>1262.75</v>
      </c>
      <c r="C160" s="597">
        <v>1262.7</v>
      </c>
      <c r="D160" s="596" t="s">
        <v>798</v>
      </c>
    </row>
    <row r="161" spans="1:4" ht="11.25" customHeight="1">
      <c r="A161" s="1368"/>
      <c r="B161" s="597">
        <v>200</v>
      </c>
      <c r="C161" s="597">
        <v>200</v>
      </c>
      <c r="D161" s="596" t="s">
        <v>1428</v>
      </c>
    </row>
    <row r="162" spans="1:4" ht="11.25" customHeight="1">
      <c r="A162" s="1368"/>
      <c r="B162" s="597">
        <v>200</v>
      </c>
      <c r="C162" s="597">
        <v>200</v>
      </c>
      <c r="D162" s="596" t="s">
        <v>1427</v>
      </c>
    </row>
    <row r="163" spans="1:4" ht="11.25" customHeight="1">
      <c r="A163" s="1368"/>
      <c r="B163" s="597">
        <v>900</v>
      </c>
      <c r="C163" s="597">
        <v>900</v>
      </c>
      <c r="D163" s="596" t="s">
        <v>1426</v>
      </c>
    </row>
    <row r="164" spans="1:4" ht="11.25" customHeight="1">
      <c r="A164" s="1368"/>
      <c r="B164" s="597">
        <v>1100</v>
      </c>
      <c r="C164" s="597">
        <v>1100</v>
      </c>
      <c r="D164" s="596" t="s">
        <v>1430</v>
      </c>
    </row>
    <row r="165" spans="1:4" ht="11.25" customHeight="1">
      <c r="A165" s="1368"/>
      <c r="B165" s="597">
        <v>9396.23</v>
      </c>
      <c r="C165" s="597">
        <v>9396.17742</v>
      </c>
      <c r="D165" s="596" t="s">
        <v>1293</v>
      </c>
    </row>
    <row r="166" spans="1:4" ht="11.25" customHeight="1">
      <c r="A166" s="1367" t="s">
        <v>1429</v>
      </c>
      <c r="B166" s="594">
        <v>1831.96</v>
      </c>
      <c r="C166" s="594">
        <v>1831.9510599999999</v>
      </c>
      <c r="D166" s="593" t="s">
        <v>1307</v>
      </c>
    </row>
    <row r="167" spans="1:4" ht="11.25" customHeight="1">
      <c r="A167" s="1368"/>
      <c r="B167" s="597">
        <v>1875.5</v>
      </c>
      <c r="C167" s="597">
        <v>1875.5</v>
      </c>
      <c r="D167" s="596" t="s">
        <v>1312</v>
      </c>
    </row>
    <row r="168" spans="1:4" ht="11.25" customHeight="1">
      <c r="A168" s="1368"/>
      <c r="B168" s="597">
        <v>300</v>
      </c>
      <c r="C168" s="597">
        <v>300</v>
      </c>
      <c r="D168" s="596" t="s">
        <v>1428</v>
      </c>
    </row>
    <row r="169" spans="1:4" ht="11.25" customHeight="1">
      <c r="A169" s="1368"/>
      <c r="B169" s="597">
        <v>300</v>
      </c>
      <c r="C169" s="597">
        <v>300</v>
      </c>
      <c r="D169" s="596" t="s">
        <v>1427</v>
      </c>
    </row>
    <row r="170" spans="1:4" ht="11.25" customHeight="1">
      <c r="A170" s="1368"/>
      <c r="B170" s="597">
        <v>500</v>
      </c>
      <c r="C170" s="597">
        <v>500</v>
      </c>
      <c r="D170" s="596" t="s">
        <v>1426</v>
      </c>
    </row>
    <row r="171" spans="1:4" ht="11.25" customHeight="1">
      <c r="A171" s="1369"/>
      <c r="B171" s="592">
        <v>4807.46</v>
      </c>
      <c r="C171" s="592">
        <v>4807.4510599999994</v>
      </c>
      <c r="D171" s="591" t="s">
        <v>1293</v>
      </c>
    </row>
    <row r="172" spans="1:4" s="587" customFormat="1" ht="23.25" customHeight="1">
      <c r="A172" s="590" t="s">
        <v>1425</v>
      </c>
      <c r="B172" s="589">
        <v>145434.07</v>
      </c>
      <c r="C172" s="589">
        <v>145397.65430999998</v>
      </c>
      <c r="D172" s="588"/>
    </row>
    <row r="173" spans="1:4" s="574" customFormat="1" ht="24.75" customHeight="1">
      <c r="A173" s="598" t="s">
        <v>1424</v>
      </c>
      <c r="B173" s="585"/>
      <c r="C173" s="585"/>
      <c r="D173" s="584"/>
    </row>
    <row r="174" spans="1:4" ht="11.25" customHeight="1">
      <c r="A174" s="1370" t="s">
        <v>1107</v>
      </c>
      <c r="B174" s="594">
        <v>243.21</v>
      </c>
      <c r="C174" s="594">
        <v>243.21</v>
      </c>
      <c r="D174" s="593" t="s">
        <v>825</v>
      </c>
    </row>
    <row r="175" spans="1:4" ht="11.25" customHeight="1">
      <c r="A175" s="1371"/>
      <c r="B175" s="597">
        <v>1785.1</v>
      </c>
      <c r="C175" s="597">
        <v>1784.1375599999999</v>
      </c>
      <c r="D175" s="596" t="s">
        <v>1369</v>
      </c>
    </row>
    <row r="176" spans="1:4" ht="11.25" customHeight="1">
      <c r="A176" s="1371"/>
      <c r="B176" s="597">
        <v>1392.76</v>
      </c>
      <c r="C176" s="597">
        <v>1392.7311299999999</v>
      </c>
      <c r="D176" s="596" t="s">
        <v>1362</v>
      </c>
    </row>
    <row r="177" spans="1:4" ht="11.25" customHeight="1">
      <c r="A177" s="1371"/>
      <c r="B177" s="597">
        <v>375.5</v>
      </c>
      <c r="C177" s="597">
        <v>375.5</v>
      </c>
      <c r="D177" s="596" t="s">
        <v>1340</v>
      </c>
    </row>
    <row r="178" spans="1:4" ht="11.25" customHeight="1">
      <c r="A178" s="1371"/>
      <c r="B178" s="597">
        <v>649</v>
      </c>
      <c r="C178" s="597">
        <v>649</v>
      </c>
      <c r="D178" s="596" t="s">
        <v>655</v>
      </c>
    </row>
    <row r="179" spans="1:4" ht="11.25" customHeight="1">
      <c r="A179" s="1371"/>
      <c r="B179" s="597">
        <v>7589.9800000000005</v>
      </c>
      <c r="C179" s="597">
        <v>7589.9604099999997</v>
      </c>
      <c r="D179" s="596" t="s">
        <v>853</v>
      </c>
    </row>
    <row r="180" spans="1:4" ht="11.25" customHeight="1">
      <c r="A180" s="1371"/>
      <c r="B180" s="597">
        <v>43983</v>
      </c>
      <c r="C180" s="597">
        <v>43983</v>
      </c>
      <c r="D180" s="596" t="s">
        <v>652</v>
      </c>
    </row>
    <row r="181" spans="1:4" ht="11.25" customHeight="1">
      <c r="A181" s="1371"/>
      <c r="B181" s="597">
        <v>11625</v>
      </c>
      <c r="C181" s="597">
        <v>11625</v>
      </c>
      <c r="D181" s="596" t="s">
        <v>1338</v>
      </c>
    </row>
    <row r="182" spans="1:4" ht="11.25" customHeight="1">
      <c r="A182" s="1371"/>
      <c r="B182" s="597">
        <v>1300</v>
      </c>
      <c r="C182" s="597">
        <v>1300</v>
      </c>
      <c r="D182" s="596" t="s">
        <v>1337</v>
      </c>
    </row>
    <row r="183" spans="1:4" ht="11.25" customHeight="1">
      <c r="A183" s="1371"/>
      <c r="B183" s="597">
        <v>61.05</v>
      </c>
      <c r="C183" s="597">
        <v>61.052999999999997</v>
      </c>
      <c r="D183" s="596" t="s">
        <v>1339</v>
      </c>
    </row>
    <row r="184" spans="1:4" ht="11.25" customHeight="1">
      <c r="A184" s="1371"/>
      <c r="B184" s="597">
        <v>273.22000000000003</v>
      </c>
      <c r="C184" s="597">
        <v>273.22300000000001</v>
      </c>
      <c r="D184" s="596" t="s">
        <v>1336</v>
      </c>
    </row>
    <row r="185" spans="1:4" ht="11.25" customHeight="1">
      <c r="A185" s="1372"/>
      <c r="B185" s="592">
        <v>69277.820000000007</v>
      </c>
      <c r="C185" s="592">
        <v>69276.815099999993</v>
      </c>
      <c r="D185" s="591" t="s">
        <v>1293</v>
      </c>
    </row>
    <row r="186" spans="1:4" ht="11.25" customHeight="1">
      <c r="A186" s="1371" t="s">
        <v>1260</v>
      </c>
      <c r="B186" s="597">
        <v>300</v>
      </c>
      <c r="C186" s="597">
        <v>300</v>
      </c>
      <c r="D186" s="596" t="s">
        <v>1422</v>
      </c>
    </row>
    <row r="187" spans="1:4" ht="11.25" customHeight="1">
      <c r="A187" s="1371"/>
      <c r="B187" s="597">
        <v>13.5</v>
      </c>
      <c r="C187" s="597">
        <v>13.5</v>
      </c>
      <c r="D187" s="596" t="s">
        <v>1340</v>
      </c>
    </row>
    <row r="188" spans="1:4" ht="11.25" customHeight="1">
      <c r="A188" s="1371"/>
      <c r="B188" s="597">
        <v>8136</v>
      </c>
      <c r="C188" s="597">
        <v>8136</v>
      </c>
      <c r="D188" s="596" t="s">
        <v>652</v>
      </c>
    </row>
    <row r="189" spans="1:4" ht="11.25" customHeight="1">
      <c r="A189" s="1371"/>
      <c r="B189" s="597">
        <v>2442</v>
      </c>
      <c r="C189" s="597">
        <v>2442</v>
      </c>
      <c r="D189" s="596" t="s">
        <v>1338</v>
      </c>
    </row>
    <row r="190" spans="1:4" ht="11.25" customHeight="1">
      <c r="A190" s="1371"/>
      <c r="B190" s="597">
        <v>348</v>
      </c>
      <c r="C190" s="597">
        <v>348</v>
      </c>
      <c r="D190" s="596" t="s">
        <v>1337</v>
      </c>
    </row>
    <row r="191" spans="1:4" ht="11.25" customHeight="1">
      <c r="A191" s="1371"/>
      <c r="B191" s="597">
        <v>9.64</v>
      </c>
      <c r="C191" s="597">
        <v>9.64</v>
      </c>
      <c r="D191" s="596" t="s">
        <v>1339</v>
      </c>
    </row>
    <row r="192" spans="1:4" ht="11.25" customHeight="1">
      <c r="A192" s="1371"/>
      <c r="B192" s="597">
        <v>29.56</v>
      </c>
      <c r="C192" s="597">
        <v>29.556000000000001</v>
      </c>
      <c r="D192" s="596" t="s">
        <v>1336</v>
      </c>
    </row>
    <row r="193" spans="1:4" ht="11.25" customHeight="1">
      <c r="A193" s="1371"/>
      <c r="B193" s="597">
        <v>11278.699999999999</v>
      </c>
      <c r="C193" s="597">
        <v>11278.696</v>
      </c>
      <c r="D193" s="596" t="s">
        <v>1293</v>
      </c>
    </row>
    <row r="194" spans="1:4" ht="11.25" customHeight="1">
      <c r="A194" s="1370" t="s">
        <v>1264</v>
      </c>
      <c r="B194" s="594">
        <v>13.5</v>
      </c>
      <c r="C194" s="594">
        <v>13.5</v>
      </c>
      <c r="D194" s="593" t="s">
        <v>1340</v>
      </c>
    </row>
    <row r="195" spans="1:4" ht="11.25" customHeight="1">
      <c r="A195" s="1371"/>
      <c r="B195" s="597">
        <v>11696</v>
      </c>
      <c r="C195" s="597">
        <v>11696</v>
      </c>
      <c r="D195" s="596" t="s">
        <v>652</v>
      </c>
    </row>
    <row r="196" spans="1:4" ht="11.25" customHeight="1">
      <c r="A196" s="1371"/>
      <c r="B196" s="597">
        <v>4316</v>
      </c>
      <c r="C196" s="597">
        <v>4316</v>
      </c>
      <c r="D196" s="596" t="s">
        <v>1338</v>
      </c>
    </row>
    <row r="197" spans="1:4" ht="11.25" customHeight="1">
      <c r="A197" s="1371"/>
      <c r="B197" s="597">
        <v>296</v>
      </c>
      <c r="C197" s="597">
        <v>296</v>
      </c>
      <c r="D197" s="596" t="s">
        <v>1337</v>
      </c>
    </row>
    <row r="198" spans="1:4" ht="11.25" customHeight="1">
      <c r="A198" s="1371"/>
      <c r="B198" s="597">
        <v>14.46</v>
      </c>
      <c r="C198" s="597">
        <v>14.46</v>
      </c>
      <c r="D198" s="596" t="s">
        <v>1339</v>
      </c>
    </row>
    <row r="199" spans="1:4" ht="11.25" customHeight="1">
      <c r="A199" s="1371"/>
      <c r="B199" s="597">
        <v>497.7</v>
      </c>
      <c r="C199" s="597">
        <v>497.68790000000001</v>
      </c>
      <c r="D199" s="596" t="s">
        <v>1423</v>
      </c>
    </row>
    <row r="200" spans="1:4" ht="11.25" customHeight="1">
      <c r="A200" s="1371"/>
      <c r="B200" s="597">
        <v>42.08</v>
      </c>
      <c r="C200" s="597">
        <v>42.076999999999998</v>
      </c>
      <c r="D200" s="596" t="s">
        <v>1336</v>
      </c>
    </row>
    <row r="201" spans="1:4" ht="11.25" customHeight="1">
      <c r="A201" s="1372"/>
      <c r="B201" s="592">
        <v>16875.740000000002</v>
      </c>
      <c r="C201" s="592">
        <v>16875.724900000001</v>
      </c>
      <c r="D201" s="591" t="s">
        <v>1293</v>
      </c>
    </row>
    <row r="202" spans="1:4" ht="11.25" customHeight="1">
      <c r="A202" s="1371" t="s">
        <v>1263</v>
      </c>
      <c r="B202" s="597">
        <v>13.5</v>
      </c>
      <c r="C202" s="597">
        <v>13.5</v>
      </c>
      <c r="D202" s="596" t="s">
        <v>1340</v>
      </c>
    </row>
    <row r="203" spans="1:4" ht="11.25" customHeight="1">
      <c r="A203" s="1371"/>
      <c r="B203" s="597">
        <v>14238</v>
      </c>
      <c r="C203" s="597">
        <v>14238</v>
      </c>
      <c r="D203" s="596" t="s">
        <v>652</v>
      </c>
    </row>
    <row r="204" spans="1:4" ht="11.25" customHeight="1">
      <c r="A204" s="1371"/>
      <c r="B204" s="597">
        <v>4815</v>
      </c>
      <c r="C204" s="597">
        <v>4815</v>
      </c>
      <c r="D204" s="596" t="s">
        <v>1338</v>
      </c>
    </row>
    <row r="205" spans="1:4" ht="11.25" customHeight="1">
      <c r="A205" s="1371"/>
      <c r="B205" s="597">
        <v>502</v>
      </c>
      <c r="C205" s="597">
        <v>502</v>
      </c>
      <c r="D205" s="596" t="s">
        <v>1337</v>
      </c>
    </row>
    <row r="206" spans="1:4" ht="11.25" customHeight="1">
      <c r="A206" s="1371"/>
      <c r="B206" s="597">
        <v>17.670000000000002</v>
      </c>
      <c r="C206" s="597">
        <v>17.672999999999998</v>
      </c>
      <c r="D206" s="596" t="s">
        <v>1339</v>
      </c>
    </row>
    <row r="207" spans="1:4" ht="11.25" customHeight="1">
      <c r="A207" s="1371"/>
      <c r="B207" s="597">
        <v>55</v>
      </c>
      <c r="C207" s="597">
        <v>54.996000000000002</v>
      </c>
      <c r="D207" s="596" t="s">
        <v>1336</v>
      </c>
    </row>
    <row r="208" spans="1:4" ht="11.25" customHeight="1">
      <c r="A208" s="1371"/>
      <c r="B208" s="597">
        <v>19641.169999999998</v>
      </c>
      <c r="C208" s="597">
        <v>19641.168999999998</v>
      </c>
      <c r="D208" s="596" t="s">
        <v>1293</v>
      </c>
    </row>
    <row r="209" spans="1:4" ht="11.25" customHeight="1">
      <c r="A209" s="1370" t="s">
        <v>1256</v>
      </c>
      <c r="B209" s="594">
        <v>76</v>
      </c>
      <c r="C209" s="594">
        <v>76</v>
      </c>
      <c r="D209" s="593" t="s">
        <v>825</v>
      </c>
    </row>
    <row r="210" spans="1:4" ht="11.25" customHeight="1">
      <c r="A210" s="1371"/>
      <c r="B210" s="597">
        <v>6676</v>
      </c>
      <c r="C210" s="597">
        <v>6676</v>
      </c>
      <c r="D210" s="596" t="s">
        <v>652</v>
      </c>
    </row>
    <row r="211" spans="1:4" ht="11.25" customHeight="1">
      <c r="A211" s="1371"/>
      <c r="B211" s="597">
        <v>2268</v>
      </c>
      <c r="C211" s="597">
        <v>2268</v>
      </c>
      <c r="D211" s="596" t="s">
        <v>1338</v>
      </c>
    </row>
    <row r="212" spans="1:4" ht="11.25" customHeight="1">
      <c r="A212" s="1371"/>
      <c r="B212" s="597">
        <v>124</v>
      </c>
      <c r="C212" s="597">
        <v>124</v>
      </c>
      <c r="D212" s="596" t="s">
        <v>1337</v>
      </c>
    </row>
    <row r="213" spans="1:4" ht="11.25" customHeight="1">
      <c r="A213" s="1371"/>
      <c r="B213" s="597">
        <v>7.83</v>
      </c>
      <c r="C213" s="597">
        <v>7.8319999999999999</v>
      </c>
      <c r="D213" s="596" t="s">
        <v>1339</v>
      </c>
    </row>
    <row r="214" spans="1:4" ht="11.25" customHeight="1">
      <c r="A214" s="1371"/>
      <c r="B214" s="597">
        <v>22.58</v>
      </c>
      <c r="C214" s="597">
        <v>22.577000000000002</v>
      </c>
      <c r="D214" s="596" t="s">
        <v>1336</v>
      </c>
    </row>
    <row r="215" spans="1:4" ht="11.25" customHeight="1">
      <c r="A215" s="1372"/>
      <c r="B215" s="592">
        <v>9174.41</v>
      </c>
      <c r="C215" s="592">
        <v>9174.4089999999997</v>
      </c>
      <c r="D215" s="591" t="s">
        <v>1293</v>
      </c>
    </row>
    <row r="216" spans="1:4" ht="11.25" customHeight="1">
      <c r="A216" s="1371" t="s">
        <v>1266</v>
      </c>
      <c r="B216" s="597">
        <v>13.5</v>
      </c>
      <c r="C216" s="597">
        <v>13.5</v>
      </c>
      <c r="D216" s="596" t="s">
        <v>1340</v>
      </c>
    </row>
    <row r="217" spans="1:4" ht="11.25" customHeight="1">
      <c r="A217" s="1371"/>
      <c r="B217" s="597">
        <v>8136</v>
      </c>
      <c r="C217" s="597">
        <v>8136</v>
      </c>
      <c r="D217" s="596" t="s">
        <v>652</v>
      </c>
    </row>
    <row r="218" spans="1:4" ht="11.25" customHeight="1">
      <c r="A218" s="1371"/>
      <c r="B218" s="597">
        <v>3565</v>
      </c>
      <c r="C218" s="597">
        <v>3565</v>
      </c>
      <c r="D218" s="596" t="s">
        <v>1338</v>
      </c>
    </row>
    <row r="219" spans="1:4" ht="11.25" customHeight="1">
      <c r="A219" s="1371"/>
      <c r="B219" s="597">
        <v>342</v>
      </c>
      <c r="C219" s="597">
        <v>342</v>
      </c>
      <c r="D219" s="596" t="s">
        <v>1337</v>
      </c>
    </row>
    <row r="220" spans="1:4" ht="11.25" customHeight="1">
      <c r="A220" s="1371"/>
      <c r="B220" s="597">
        <v>9.64</v>
      </c>
      <c r="C220" s="597">
        <v>9.64</v>
      </c>
      <c r="D220" s="596" t="s">
        <v>1339</v>
      </c>
    </row>
    <row r="221" spans="1:4" ht="11.25" customHeight="1">
      <c r="A221" s="1371"/>
      <c r="B221" s="597">
        <v>10</v>
      </c>
      <c r="C221" s="597">
        <v>10</v>
      </c>
      <c r="D221" s="596" t="s">
        <v>1376</v>
      </c>
    </row>
    <row r="222" spans="1:4" ht="11.25" customHeight="1">
      <c r="A222" s="1371"/>
      <c r="B222" s="597">
        <v>35.729999999999997</v>
      </c>
      <c r="C222" s="597">
        <v>35.731999999999999</v>
      </c>
      <c r="D222" s="596" t="s">
        <v>1336</v>
      </c>
    </row>
    <row r="223" spans="1:4" ht="11.25" customHeight="1">
      <c r="A223" s="1371"/>
      <c r="B223" s="597">
        <v>12111.869999999999</v>
      </c>
      <c r="C223" s="597">
        <v>12111.871999999999</v>
      </c>
      <c r="D223" s="596" t="s">
        <v>1293</v>
      </c>
    </row>
    <row r="224" spans="1:4" ht="11.25" customHeight="1">
      <c r="A224" s="1370" t="s">
        <v>1261</v>
      </c>
      <c r="B224" s="594">
        <v>13.5</v>
      </c>
      <c r="C224" s="594">
        <v>13.5</v>
      </c>
      <c r="D224" s="593" t="s">
        <v>1340</v>
      </c>
    </row>
    <row r="225" spans="1:4" ht="11.25" customHeight="1">
      <c r="A225" s="1371"/>
      <c r="B225" s="597">
        <v>10170</v>
      </c>
      <c r="C225" s="597">
        <v>10170</v>
      </c>
      <c r="D225" s="596" t="s">
        <v>652</v>
      </c>
    </row>
    <row r="226" spans="1:4" ht="11.25" customHeight="1">
      <c r="A226" s="1371"/>
      <c r="B226" s="597">
        <v>3675</v>
      </c>
      <c r="C226" s="597">
        <v>3675</v>
      </c>
      <c r="D226" s="596" t="s">
        <v>1338</v>
      </c>
    </row>
    <row r="227" spans="1:4" ht="11.25" customHeight="1">
      <c r="A227" s="1371"/>
      <c r="B227" s="597">
        <v>359</v>
      </c>
      <c r="C227" s="597">
        <v>359</v>
      </c>
      <c r="D227" s="596" t="s">
        <v>1337</v>
      </c>
    </row>
    <row r="228" spans="1:4" ht="11.25" customHeight="1">
      <c r="A228" s="1371"/>
      <c r="B228" s="597">
        <v>12.05</v>
      </c>
      <c r="C228" s="597">
        <v>12.05</v>
      </c>
      <c r="D228" s="596" t="s">
        <v>1339</v>
      </c>
    </row>
    <row r="229" spans="1:4" ht="11.25" customHeight="1">
      <c r="A229" s="1371"/>
      <c r="B229" s="597">
        <v>41.22</v>
      </c>
      <c r="C229" s="597">
        <v>41.218000000000004</v>
      </c>
      <c r="D229" s="596" t="s">
        <v>1336</v>
      </c>
    </row>
    <row r="230" spans="1:4" ht="11.25" customHeight="1">
      <c r="A230" s="1372"/>
      <c r="B230" s="592">
        <v>14270.769999999999</v>
      </c>
      <c r="C230" s="592">
        <v>14270.768</v>
      </c>
      <c r="D230" s="591" t="s">
        <v>1293</v>
      </c>
    </row>
    <row r="231" spans="1:4" ht="11.25" customHeight="1">
      <c r="A231" s="1371" t="s">
        <v>1258</v>
      </c>
      <c r="B231" s="597">
        <v>300</v>
      </c>
      <c r="C231" s="597">
        <v>300</v>
      </c>
      <c r="D231" s="596" t="s">
        <v>1422</v>
      </c>
    </row>
    <row r="232" spans="1:4" ht="11.25" customHeight="1">
      <c r="A232" s="1371"/>
      <c r="B232" s="597">
        <v>13.5</v>
      </c>
      <c r="C232" s="597">
        <v>13.5</v>
      </c>
      <c r="D232" s="596" t="s">
        <v>1340</v>
      </c>
    </row>
    <row r="233" spans="1:4" ht="11.25" customHeight="1">
      <c r="A233" s="1371"/>
      <c r="B233" s="597">
        <v>8136</v>
      </c>
      <c r="C233" s="597">
        <v>8136</v>
      </c>
      <c r="D233" s="596" t="s">
        <v>652</v>
      </c>
    </row>
    <row r="234" spans="1:4" ht="11.25" customHeight="1">
      <c r="A234" s="1371"/>
      <c r="B234" s="597">
        <v>2404</v>
      </c>
      <c r="C234" s="597">
        <v>2404</v>
      </c>
      <c r="D234" s="596" t="s">
        <v>1338</v>
      </c>
    </row>
    <row r="235" spans="1:4" ht="11.25" customHeight="1">
      <c r="A235" s="1371"/>
      <c r="B235" s="597">
        <v>126</v>
      </c>
      <c r="C235" s="597">
        <v>126</v>
      </c>
      <c r="D235" s="596" t="s">
        <v>1337</v>
      </c>
    </row>
    <row r="236" spans="1:4" ht="11.25" customHeight="1">
      <c r="A236" s="1371"/>
      <c r="B236" s="597">
        <v>260</v>
      </c>
      <c r="C236" s="597">
        <v>260</v>
      </c>
      <c r="D236" s="596" t="s">
        <v>1421</v>
      </c>
    </row>
    <row r="237" spans="1:4" ht="11.25" customHeight="1">
      <c r="A237" s="1371"/>
      <c r="B237" s="597">
        <v>11.65</v>
      </c>
      <c r="C237" s="597">
        <v>11.648</v>
      </c>
      <c r="D237" s="596" t="s">
        <v>1339</v>
      </c>
    </row>
    <row r="238" spans="1:4" ht="11.25" customHeight="1">
      <c r="A238" s="1371"/>
      <c r="B238" s="597">
        <v>31.07</v>
      </c>
      <c r="C238" s="597">
        <v>31.067</v>
      </c>
      <c r="D238" s="596" t="s">
        <v>1336</v>
      </c>
    </row>
    <row r="239" spans="1:4" ht="11.25" customHeight="1">
      <c r="A239" s="1371"/>
      <c r="B239" s="597">
        <v>11282.22</v>
      </c>
      <c r="C239" s="597">
        <v>11282.214999999998</v>
      </c>
      <c r="D239" s="596" t="s">
        <v>1293</v>
      </c>
    </row>
    <row r="240" spans="1:4" ht="11.25" customHeight="1">
      <c r="A240" s="1370" t="s">
        <v>1262</v>
      </c>
      <c r="B240" s="594">
        <v>13.5</v>
      </c>
      <c r="C240" s="594">
        <v>13.5</v>
      </c>
      <c r="D240" s="593" t="s">
        <v>1340</v>
      </c>
    </row>
    <row r="241" spans="1:4" ht="11.25" customHeight="1">
      <c r="A241" s="1371"/>
      <c r="B241" s="597">
        <v>15645</v>
      </c>
      <c r="C241" s="597">
        <v>15645</v>
      </c>
      <c r="D241" s="596" t="s">
        <v>652</v>
      </c>
    </row>
    <row r="242" spans="1:4" ht="11.25" customHeight="1">
      <c r="A242" s="1371"/>
      <c r="B242" s="597">
        <v>5211</v>
      </c>
      <c r="C242" s="597">
        <v>5211</v>
      </c>
      <c r="D242" s="596" t="s">
        <v>1338</v>
      </c>
    </row>
    <row r="243" spans="1:4" ht="11.25" customHeight="1">
      <c r="A243" s="1371"/>
      <c r="B243" s="597">
        <v>181</v>
      </c>
      <c r="C243" s="597">
        <v>181</v>
      </c>
      <c r="D243" s="596" t="s">
        <v>1337</v>
      </c>
    </row>
    <row r="244" spans="1:4" ht="11.25" customHeight="1">
      <c r="A244" s="1371"/>
      <c r="B244" s="597">
        <v>14.06</v>
      </c>
      <c r="C244" s="597">
        <v>14.058</v>
      </c>
      <c r="D244" s="596" t="s">
        <v>1339</v>
      </c>
    </row>
    <row r="245" spans="1:4" ht="11.25" customHeight="1">
      <c r="A245" s="1371"/>
      <c r="B245" s="597">
        <v>47.67</v>
      </c>
      <c r="C245" s="597">
        <v>47.670999999999999</v>
      </c>
      <c r="D245" s="596" t="s">
        <v>1336</v>
      </c>
    </row>
    <row r="246" spans="1:4" ht="11.25" customHeight="1">
      <c r="A246" s="1372"/>
      <c r="B246" s="592">
        <v>21112.23</v>
      </c>
      <c r="C246" s="592">
        <v>21112.228999999999</v>
      </c>
      <c r="D246" s="591" t="s">
        <v>1293</v>
      </c>
    </row>
    <row r="247" spans="1:4" ht="11.25" customHeight="1">
      <c r="A247" s="1371" t="s">
        <v>1255</v>
      </c>
      <c r="B247" s="597">
        <v>11</v>
      </c>
      <c r="C247" s="597">
        <v>11</v>
      </c>
      <c r="D247" s="596" t="s">
        <v>1340</v>
      </c>
    </row>
    <row r="248" spans="1:4" ht="11.25" customHeight="1">
      <c r="A248" s="1371"/>
      <c r="B248" s="597">
        <v>8136</v>
      </c>
      <c r="C248" s="597">
        <v>8136</v>
      </c>
      <c r="D248" s="596" t="s">
        <v>652</v>
      </c>
    </row>
    <row r="249" spans="1:4" ht="11.25" customHeight="1">
      <c r="A249" s="1371"/>
      <c r="B249" s="597">
        <v>2883</v>
      </c>
      <c r="C249" s="597">
        <v>2883</v>
      </c>
      <c r="D249" s="596" t="s">
        <v>1338</v>
      </c>
    </row>
    <row r="250" spans="1:4" ht="11.25" customHeight="1">
      <c r="A250" s="1371"/>
      <c r="B250" s="597">
        <v>694</v>
      </c>
      <c r="C250" s="597">
        <v>694</v>
      </c>
      <c r="D250" s="596" t="s">
        <v>1337</v>
      </c>
    </row>
    <row r="251" spans="1:4" ht="11.25" customHeight="1">
      <c r="A251" s="1371"/>
      <c r="B251" s="597">
        <v>10.44</v>
      </c>
      <c r="C251" s="597">
        <v>10.443</v>
      </c>
      <c r="D251" s="596" t="s">
        <v>1339</v>
      </c>
    </row>
    <row r="252" spans="1:4" ht="11.25" customHeight="1">
      <c r="A252" s="1371"/>
      <c r="B252" s="597">
        <v>31.76</v>
      </c>
      <c r="C252" s="597">
        <v>31.760999999999999</v>
      </c>
      <c r="D252" s="596" t="s">
        <v>1336</v>
      </c>
    </row>
    <row r="253" spans="1:4" ht="11.25" customHeight="1">
      <c r="A253" s="1371"/>
      <c r="B253" s="597">
        <v>11766.2</v>
      </c>
      <c r="C253" s="597">
        <v>11766.204</v>
      </c>
      <c r="D253" s="596" t="s">
        <v>1293</v>
      </c>
    </row>
    <row r="254" spans="1:4" ht="11.25" customHeight="1">
      <c r="A254" s="1370" t="s">
        <v>1254</v>
      </c>
      <c r="B254" s="594">
        <v>600</v>
      </c>
      <c r="C254" s="594">
        <v>528.82299999999998</v>
      </c>
      <c r="D254" s="593" t="s">
        <v>1399</v>
      </c>
    </row>
    <row r="255" spans="1:4" ht="11.25" customHeight="1">
      <c r="A255" s="1371"/>
      <c r="B255" s="597">
        <v>13.5</v>
      </c>
      <c r="C255" s="597">
        <v>13.5</v>
      </c>
      <c r="D255" s="596" t="s">
        <v>1340</v>
      </c>
    </row>
    <row r="256" spans="1:4" ht="11.25" customHeight="1">
      <c r="A256" s="1371"/>
      <c r="B256" s="597">
        <v>6677</v>
      </c>
      <c r="C256" s="597">
        <v>6677</v>
      </c>
      <c r="D256" s="596" t="s">
        <v>652</v>
      </c>
    </row>
    <row r="257" spans="1:4" ht="11.25" customHeight="1">
      <c r="A257" s="1371"/>
      <c r="B257" s="597">
        <v>3041</v>
      </c>
      <c r="C257" s="597">
        <v>3041</v>
      </c>
      <c r="D257" s="596" t="s">
        <v>1338</v>
      </c>
    </row>
    <row r="258" spans="1:4" ht="11.25" customHeight="1">
      <c r="A258" s="1371"/>
      <c r="B258" s="597">
        <v>111</v>
      </c>
      <c r="C258" s="597">
        <v>111</v>
      </c>
      <c r="D258" s="596" t="s">
        <v>1337</v>
      </c>
    </row>
    <row r="259" spans="1:4" ht="11.25" customHeight="1">
      <c r="A259" s="1371"/>
      <c r="B259" s="597">
        <v>6.43</v>
      </c>
      <c r="C259" s="597">
        <v>6.4269999999999996</v>
      </c>
      <c r="D259" s="596" t="s">
        <v>1339</v>
      </c>
    </row>
    <row r="260" spans="1:4" ht="11.25" customHeight="1">
      <c r="A260" s="1371"/>
      <c r="B260" s="597">
        <v>26.72</v>
      </c>
      <c r="C260" s="597">
        <v>26.722999999999999</v>
      </c>
      <c r="D260" s="596" t="s">
        <v>1336</v>
      </c>
    </row>
    <row r="261" spans="1:4" ht="11.25" customHeight="1">
      <c r="A261" s="1372"/>
      <c r="B261" s="592">
        <v>10475.65</v>
      </c>
      <c r="C261" s="592">
        <v>10404.473</v>
      </c>
      <c r="D261" s="591" t="s">
        <v>1293</v>
      </c>
    </row>
    <row r="262" spans="1:4" ht="11.25" customHeight="1">
      <c r="A262" s="1371" t="s">
        <v>1145</v>
      </c>
      <c r="B262" s="597">
        <v>13.5</v>
      </c>
      <c r="C262" s="597">
        <v>13.5</v>
      </c>
      <c r="D262" s="596" t="s">
        <v>1340</v>
      </c>
    </row>
    <row r="263" spans="1:4" ht="11.25" customHeight="1">
      <c r="A263" s="1371"/>
      <c r="B263" s="597">
        <v>20</v>
      </c>
      <c r="C263" s="597">
        <v>20</v>
      </c>
      <c r="D263" s="596" t="s">
        <v>1342</v>
      </c>
    </row>
    <row r="264" spans="1:4" ht="11.25" customHeight="1">
      <c r="A264" s="1371"/>
      <c r="B264" s="597">
        <v>12250</v>
      </c>
      <c r="C264" s="597">
        <v>12250</v>
      </c>
      <c r="D264" s="596" t="s">
        <v>652</v>
      </c>
    </row>
    <row r="265" spans="1:4" ht="11.25" customHeight="1">
      <c r="A265" s="1371"/>
      <c r="B265" s="597">
        <v>3859</v>
      </c>
      <c r="C265" s="597">
        <v>3859</v>
      </c>
      <c r="D265" s="596" t="s">
        <v>1338</v>
      </c>
    </row>
    <row r="266" spans="1:4" ht="11.25" customHeight="1">
      <c r="A266" s="1371"/>
      <c r="B266" s="597">
        <v>841</v>
      </c>
      <c r="C266" s="597">
        <v>841</v>
      </c>
      <c r="D266" s="596" t="s">
        <v>1337</v>
      </c>
    </row>
    <row r="267" spans="1:4" ht="11.25" customHeight="1">
      <c r="A267" s="1371"/>
      <c r="B267" s="597">
        <v>890</v>
      </c>
      <c r="C267" s="597">
        <v>890</v>
      </c>
      <c r="D267" s="596" t="s">
        <v>1420</v>
      </c>
    </row>
    <row r="268" spans="1:4" ht="11.25" customHeight="1">
      <c r="A268" s="1371"/>
      <c r="B268" s="597">
        <v>13.6</v>
      </c>
      <c r="C268" s="597">
        <v>13.6</v>
      </c>
      <c r="D268" s="596" t="s">
        <v>1339</v>
      </c>
    </row>
    <row r="269" spans="1:4" ht="11.25" customHeight="1">
      <c r="A269" s="1371"/>
      <c r="B269" s="597">
        <v>45.05</v>
      </c>
      <c r="C269" s="597">
        <v>45.048000000000002</v>
      </c>
      <c r="D269" s="596" t="s">
        <v>1336</v>
      </c>
    </row>
    <row r="270" spans="1:4" ht="11.25" customHeight="1">
      <c r="A270" s="1371"/>
      <c r="B270" s="597">
        <v>17932.149999999998</v>
      </c>
      <c r="C270" s="597">
        <v>17932.147999999997</v>
      </c>
      <c r="D270" s="596" t="s">
        <v>1293</v>
      </c>
    </row>
    <row r="271" spans="1:4" ht="11.25" customHeight="1">
      <c r="A271" s="1370" t="s">
        <v>1259</v>
      </c>
      <c r="B271" s="594">
        <v>6837</v>
      </c>
      <c r="C271" s="594">
        <v>6837</v>
      </c>
      <c r="D271" s="593" t="s">
        <v>652</v>
      </c>
    </row>
    <row r="272" spans="1:4" ht="11.25" customHeight="1">
      <c r="A272" s="1371"/>
      <c r="B272" s="597">
        <v>1806</v>
      </c>
      <c r="C272" s="597">
        <v>1806</v>
      </c>
      <c r="D272" s="596" t="s">
        <v>1338</v>
      </c>
    </row>
    <row r="273" spans="1:4" ht="11.25" customHeight="1">
      <c r="A273" s="1371"/>
      <c r="B273" s="597">
        <v>252</v>
      </c>
      <c r="C273" s="597">
        <v>252</v>
      </c>
      <c r="D273" s="596" t="s">
        <v>1337</v>
      </c>
    </row>
    <row r="274" spans="1:4" ht="11.25" customHeight="1">
      <c r="A274" s="1371"/>
      <c r="B274" s="597">
        <v>8.0299999999999994</v>
      </c>
      <c r="C274" s="597">
        <v>8.0329999999999995</v>
      </c>
      <c r="D274" s="596" t="s">
        <v>1339</v>
      </c>
    </row>
    <row r="275" spans="1:4" ht="11.25" customHeight="1">
      <c r="A275" s="1371"/>
      <c r="B275" s="597">
        <v>29.11</v>
      </c>
      <c r="C275" s="597">
        <v>29.109000000000002</v>
      </c>
      <c r="D275" s="596" t="s">
        <v>1336</v>
      </c>
    </row>
    <row r="276" spans="1:4" ht="11.25" customHeight="1">
      <c r="A276" s="1372"/>
      <c r="B276" s="592">
        <v>8932.1400000000012</v>
      </c>
      <c r="C276" s="592">
        <v>8932.1419999999998</v>
      </c>
      <c r="D276" s="591" t="s">
        <v>1293</v>
      </c>
    </row>
    <row r="277" spans="1:4" ht="11.25" customHeight="1">
      <c r="A277" s="1371" t="s">
        <v>1170</v>
      </c>
      <c r="B277" s="597">
        <v>8136</v>
      </c>
      <c r="C277" s="597">
        <v>8136</v>
      </c>
      <c r="D277" s="596" t="s">
        <v>652</v>
      </c>
    </row>
    <row r="278" spans="1:4" ht="11.25" customHeight="1">
      <c r="A278" s="1371"/>
      <c r="B278" s="597">
        <v>3365</v>
      </c>
      <c r="C278" s="597">
        <v>3365</v>
      </c>
      <c r="D278" s="596" t="s">
        <v>1338</v>
      </c>
    </row>
    <row r="279" spans="1:4" ht="11.25" customHeight="1">
      <c r="A279" s="1371"/>
      <c r="B279" s="597">
        <v>88</v>
      </c>
      <c r="C279" s="597">
        <v>88</v>
      </c>
      <c r="D279" s="596" t="s">
        <v>1337</v>
      </c>
    </row>
    <row r="280" spans="1:4" ht="11.25" customHeight="1">
      <c r="A280" s="1371"/>
      <c r="B280" s="597">
        <v>10.44</v>
      </c>
      <c r="C280" s="597">
        <v>10.443</v>
      </c>
      <c r="D280" s="596" t="s">
        <v>1339</v>
      </c>
    </row>
    <row r="281" spans="1:4" ht="11.25" customHeight="1">
      <c r="A281" s="1371"/>
      <c r="B281" s="597">
        <v>29.97</v>
      </c>
      <c r="C281" s="597">
        <v>29.965</v>
      </c>
      <c r="D281" s="596" t="s">
        <v>1336</v>
      </c>
    </row>
    <row r="282" spans="1:4" ht="11.25" customHeight="1">
      <c r="A282" s="1371"/>
      <c r="B282" s="597">
        <v>11629.41</v>
      </c>
      <c r="C282" s="597">
        <v>11629.407999999999</v>
      </c>
      <c r="D282" s="596" t="s">
        <v>1293</v>
      </c>
    </row>
    <row r="283" spans="1:4" ht="11.25" customHeight="1">
      <c r="A283" s="1370" t="s">
        <v>1163</v>
      </c>
      <c r="B283" s="594">
        <v>13.5</v>
      </c>
      <c r="C283" s="594">
        <v>13.5</v>
      </c>
      <c r="D283" s="593" t="s">
        <v>1340</v>
      </c>
    </row>
    <row r="284" spans="1:4" ht="11.25" customHeight="1">
      <c r="A284" s="1371"/>
      <c r="B284" s="597">
        <v>8136</v>
      </c>
      <c r="C284" s="597">
        <v>8136</v>
      </c>
      <c r="D284" s="596" t="s">
        <v>652</v>
      </c>
    </row>
    <row r="285" spans="1:4" ht="11.25" customHeight="1">
      <c r="A285" s="1371"/>
      <c r="B285" s="597">
        <v>2435</v>
      </c>
      <c r="C285" s="597">
        <v>2435</v>
      </c>
      <c r="D285" s="596" t="s">
        <v>1338</v>
      </c>
    </row>
    <row r="286" spans="1:4" ht="11.25" customHeight="1">
      <c r="A286" s="1371"/>
      <c r="B286" s="597">
        <v>343</v>
      </c>
      <c r="C286" s="597">
        <v>343</v>
      </c>
      <c r="D286" s="596" t="s">
        <v>1337</v>
      </c>
    </row>
    <row r="287" spans="1:4" ht="11.25" customHeight="1">
      <c r="A287" s="1371"/>
      <c r="B287" s="597">
        <v>1650</v>
      </c>
      <c r="C287" s="597">
        <v>1193.3311100000001</v>
      </c>
      <c r="D287" s="596" t="s">
        <v>1419</v>
      </c>
    </row>
    <row r="288" spans="1:4" ht="11.25" customHeight="1">
      <c r="A288" s="1371"/>
      <c r="B288" s="597">
        <v>11.25</v>
      </c>
      <c r="C288" s="597">
        <v>11.247</v>
      </c>
      <c r="D288" s="596" t="s">
        <v>1339</v>
      </c>
    </row>
    <row r="289" spans="1:4" ht="11.25" customHeight="1">
      <c r="A289" s="1371"/>
      <c r="B289" s="597">
        <v>36.94</v>
      </c>
      <c r="C289" s="597">
        <v>36.936</v>
      </c>
      <c r="D289" s="596" t="s">
        <v>1336</v>
      </c>
    </row>
    <row r="290" spans="1:4" ht="11.25" customHeight="1">
      <c r="A290" s="1372"/>
      <c r="B290" s="592">
        <v>12625.69</v>
      </c>
      <c r="C290" s="592">
        <v>12169.014109999998</v>
      </c>
      <c r="D290" s="591" t="s">
        <v>1293</v>
      </c>
    </row>
    <row r="291" spans="1:4" ht="11.25" customHeight="1">
      <c r="A291" s="1371" t="s">
        <v>1257</v>
      </c>
      <c r="B291" s="597">
        <v>13.5</v>
      </c>
      <c r="C291" s="597">
        <v>13.5</v>
      </c>
      <c r="D291" s="596" t="s">
        <v>1340</v>
      </c>
    </row>
    <row r="292" spans="1:4" ht="11.25" customHeight="1">
      <c r="A292" s="1371"/>
      <c r="B292" s="597">
        <v>12395</v>
      </c>
      <c r="C292" s="597">
        <v>12395</v>
      </c>
      <c r="D292" s="596" t="s">
        <v>652</v>
      </c>
    </row>
    <row r="293" spans="1:4" ht="11.25" customHeight="1">
      <c r="A293" s="1371"/>
      <c r="B293" s="597">
        <v>4478</v>
      </c>
      <c r="C293" s="597">
        <v>4478</v>
      </c>
      <c r="D293" s="596" t="s">
        <v>1338</v>
      </c>
    </row>
    <row r="294" spans="1:4" ht="11.25" customHeight="1">
      <c r="A294" s="1371"/>
      <c r="B294" s="597">
        <v>385</v>
      </c>
      <c r="C294" s="597">
        <v>385</v>
      </c>
      <c r="D294" s="596" t="s">
        <v>1337</v>
      </c>
    </row>
    <row r="295" spans="1:4" ht="11.25" customHeight="1">
      <c r="A295" s="1371"/>
      <c r="B295" s="597">
        <v>13.66</v>
      </c>
      <c r="C295" s="597">
        <v>13.657</v>
      </c>
      <c r="D295" s="596" t="s">
        <v>1339</v>
      </c>
    </row>
    <row r="296" spans="1:4" ht="11.25" customHeight="1">
      <c r="A296" s="1371"/>
      <c r="B296" s="597">
        <v>1372.56</v>
      </c>
      <c r="C296" s="597">
        <v>1372.56</v>
      </c>
      <c r="D296" s="596" t="s">
        <v>688</v>
      </c>
    </row>
    <row r="297" spans="1:4" ht="11.25" customHeight="1">
      <c r="A297" s="1371"/>
      <c r="B297" s="597">
        <v>53.72</v>
      </c>
      <c r="C297" s="597">
        <v>53.720999999999997</v>
      </c>
      <c r="D297" s="596" t="s">
        <v>1336</v>
      </c>
    </row>
    <row r="298" spans="1:4" ht="11.25" customHeight="1">
      <c r="A298" s="1371"/>
      <c r="B298" s="597">
        <v>18711.440000000002</v>
      </c>
      <c r="C298" s="597">
        <v>18711.438000000002</v>
      </c>
      <c r="D298" s="596" t="s">
        <v>1293</v>
      </c>
    </row>
    <row r="299" spans="1:4" ht="11.25" customHeight="1">
      <c r="A299" s="1370" t="s">
        <v>1241</v>
      </c>
      <c r="B299" s="594">
        <v>13.5</v>
      </c>
      <c r="C299" s="594">
        <v>13.5</v>
      </c>
      <c r="D299" s="593" t="s">
        <v>1340</v>
      </c>
    </row>
    <row r="300" spans="1:4" ht="11.25" customHeight="1">
      <c r="A300" s="1371"/>
      <c r="B300" s="597">
        <v>6519</v>
      </c>
      <c r="C300" s="597">
        <v>6519</v>
      </c>
      <c r="D300" s="596" t="s">
        <v>652</v>
      </c>
    </row>
    <row r="301" spans="1:4" ht="11.25" customHeight="1">
      <c r="A301" s="1371"/>
      <c r="B301" s="597">
        <v>1688</v>
      </c>
      <c r="C301" s="597">
        <v>1688</v>
      </c>
      <c r="D301" s="596" t="s">
        <v>1338</v>
      </c>
    </row>
    <row r="302" spans="1:4" ht="11.25" customHeight="1">
      <c r="A302" s="1371"/>
      <c r="B302" s="597">
        <v>112</v>
      </c>
      <c r="C302" s="597">
        <v>112</v>
      </c>
      <c r="D302" s="596" t="s">
        <v>1337</v>
      </c>
    </row>
    <row r="303" spans="1:4" ht="11.25" customHeight="1">
      <c r="A303" s="1371"/>
      <c r="B303" s="597">
        <v>8.0299999999999994</v>
      </c>
      <c r="C303" s="597">
        <v>8.0329999999999995</v>
      </c>
      <c r="D303" s="596" t="s">
        <v>1339</v>
      </c>
    </row>
    <row r="304" spans="1:4" ht="11.25" customHeight="1">
      <c r="A304" s="1371"/>
      <c r="B304" s="597">
        <v>30.03</v>
      </c>
      <c r="C304" s="597">
        <v>30.033000000000001</v>
      </c>
      <c r="D304" s="596" t="s">
        <v>1336</v>
      </c>
    </row>
    <row r="305" spans="1:4" ht="11.25" customHeight="1">
      <c r="A305" s="1372"/>
      <c r="B305" s="592">
        <v>8370.57</v>
      </c>
      <c r="C305" s="592">
        <v>8370.5659999999989</v>
      </c>
      <c r="D305" s="591" t="s">
        <v>1293</v>
      </c>
    </row>
    <row r="306" spans="1:4" ht="11.25" customHeight="1">
      <c r="A306" s="1371" t="s">
        <v>1016</v>
      </c>
      <c r="B306" s="597">
        <v>6.3</v>
      </c>
      <c r="C306" s="597">
        <v>6.3</v>
      </c>
      <c r="D306" s="596" t="s">
        <v>661</v>
      </c>
    </row>
    <row r="307" spans="1:4" ht="11.25" customHeight="1">
      <c r="A307" s="1371"/>
      <c r="B307" s="597">
        <v>1046.58</v>
      </c>
      <c r="C307" s="597">
        <v>1046.54495</v>
      </c>
      <c r="D307" s="596" t="s">
        <v>1377</v>
      </c>
    </row>
    <row r="308" spans="1:4" ht="11.25" customHeight="1">
      <c r="A308" s="1371"/>
      <c r="B308" s="597">
        <v>40.5</v>
      </c>
      <c r="C308" s="597">
        <v>40.5</v>
      </c>
      <c r="D308" s="596" t="s">
        <v>1340</v>
      </c>
    </row>
    <row r="309" spans="1:4" ht="21.75">
      <c r="A309" s="1371"/>
      <c r="B309" s="597">
        <v>24.83</v>
      </c>
      <c r="C309" s="597">
        <v>24.336000000000002</v>
      </c>
      <c r="D309" s="596" t="s">
        <v>665</v>
      </c>
    </row>
    <row r="310" spans="1:4" ht="11.25" customHeight="1">
      <c r="A310" s="1371"/>
      <c r="B310" s="597">
        <v>4173.75</v>
      </c>
      <c r="C310" s="597">
        <v>4173.7332999999999</v>
      </c>
      <c r="D310" s="596" t="s">
        <v>853</v>
      </c>
    </row>
    <row r="311" spans="1:4" ht="11.25" customHeight="1">
      <c r="A311" s="1371"/>
      <c r="B311" s="597">
        <v>36509</v>
      </c>
      <c r="C311" s="597">
        <v>36474.328999999998</v>
      </c>
      <c r="D311" s="596" t="s">
        <v>652</v>
      </c>
    </row>
    <row r="312" spans="1:4" ht="11.25" customHeight="1">
      <c r="A312" s="1371"/>
      <c r="B312" s="597">
        <v>6311</v>
      </c>
      <c r="C312" s="597">
        <v>6311</v>
      </c>
      <c r="D312" s="596" t="s">
        <v>1338</v>
      </c>
    </row>
    <row r="313" spans="1:4" ht="11.25" customHeight="1">
      <c r="A313" s="1371"/>
      <c r="B313" s="597">
        <v>3495</v>
      </c>
      <c r="C313" s="597">
        <v>3495</v>
      </c>
      <c r="D313" s="596" t="s">
        <v>1337</v>
      </c>
    </row>
    <row r="314" spans="1:4" ht="11.25" customHeight="1">
      <c r="A314" s="1371"/>
      <c r="B314" s="597">
        <v>50.76</v>
      </c>
      <c r="C314" s="597">
        <v>50.762</v>
      </c>
      <c r="D314" s="596" t="s">
        <v>1339</v>
      </c>
    </row>
    <row r="315" spans="1:4" ht="11.25" customHeight="1">
      <c r="A315" s="1371"/>
      <c r="B315" s="597">
        <v>231.7</v>
      </c>
      <c r="C315" s="597">
        <v>231.69800000000001</v>
      </c>
      <c r="D315" s="596" t="s">
        <v>1336</v>
      </c>
    </row>
    <row r="316" spans="1:4" ht="11.25" customHeight="1">
      <c r="A316" s="1371"/>
      <c r="B316" s="597">
        <v>51889.42</v>
      </c>
      <c r="C316" s="597">
        <v>51854.203250000006</v>
      </c>
      <c r="D316" s="596" t="s">
        <v>1293</v>
      </c>
    </row>
    <row r="317" spans="1:4" ht="11.25" customHeight="1">
      <c r="A317" s="1370" t="s">
        <v>1033</v>
      </c>
      <c r="B317" s="594">
        <v>13.5</v>
      </c>
      <c r="C317" s="594">
        <v>13.5</v>
      </c>
      <c r="D317" s="593" t="s">
        <v>1340</v>
      </c>
    </row>
    <row r="318" spans="1:4" ht="11.25" customHeight="1">
      <c r="A318" s="1371"/>
      <c r="B318" s="597">
        <v>19792</v>
      </c>
      <c r="C318" s="597">
        <v>19792</v>
      </c>
      <c r="D318" s="596" t="s">
        <v>652</v>
      </c>
    </row>
    <row r="319" spans="1:4" ht="11.25" customHeight="1">
      <c r="A319" s="1371"/>
      <c r="B319" s="597">
        <v>2374</v>
      </c>
      <c r="C319" s="597">
        <v>2374</v>
      </c>
      <c r="D319" s="596" t="s">
        <v>1338</v>
      </c>
    </row>
    <row r="320" spans="1:4" ht="11.25" customHeight="1">
      <c r="A320" s="1371"/>
      <c r="B320" s="597">
        <v>966</v>
      </c>
      <c r="C320" s="597">
        <v>966</v>
      </c>
      <c r="D320" s="596" t="s">
        <v>1337</v>
      </c>
    </row>
    <row r="321" spans="1:4" ht="11.25" customHeight="1">
      <c r="A321" s="1371"/>
      <c r="B321" s="597">
        <v>28.23</v>
      </c>
      <c r="C321" s="597">
        <v>28.228999999999999</v>
      </c>
      <c r="D321" s="596" t="s">
        <v>1339</v>
      </c>
    </row>
    <row r="322" spans="1:4" ht="11.25" customHeight="1">
      <c r="A322" s="1371"/>
      <c r="B322" s="597">
        <v>106.65</v>
      </c>
      <c r="C322" s="597">
        <v>106.654</v>
      </c>
      <c r="D322" s="596" t="s">
        <v>1336</v>
      </c>
    </row>
    <row r="323" spans="1:4" ht="11.25" customHeight="1">
      <c r="A323" s="1372"/>
      <c r="B323" s="592">
        <v>23280.38</v>
      </c>
      <c r="C323" s="592">
        <v>23280.382999999998</v>
      </c>
      <c r="D323" s="591" t="s">
        <v>1293</v>
      </c>
    </row>
    <row r="324" spans="1:4" ht="11.25" customHeight="1">
      <c r="A324" s="1371" t="s">
        <v>1022</v>
      </c>
      <c r="B324" s="597">
        <v>7.2</v>
      </c>
      <c r="C324" s="597">
        <v>7.2</v>
      </c>
      <c r="D324" s="596" t="s">
        <v>661</v>
      </c>
    </row>
    <row r="325" spans="1:4" ht="11.25" customHeight="1">
      <c r="A325" s="1371"/>
      <c r="B325" s="597">
        <v>4.05</v>
      </c>
      <c r="C325" s="597">
        <v>4.0510000000000002</v>
      </c>
      <c r="D325" s="596" t="s">
        <v>663</v>
      </c>
    </row>
    <row r="326" spans="1:4" ht="11.25" customHeight="1">
      <c r="A326" s="1371"/>
      <c r="B326" s="597">
        <v>13.5</v>
      </c>
      <c r="C326" s="597">
        <v>13.5</v>
      </c>
      <c r="D326" s="596" t="s">
        <v>1340</v>
      </c>
    </row>
    <row r="327" spans="1:4" ht="11.25" customHeight="1">
      <c r="A327" s="1371"/>
      <c r="B327" s="597">
        <v>19012</v>
      </c>
      <c r="C327" s="597">
        <v>19012</v>
      </c>
      <c r="D327" s="596" t="s">
        <v>652</v>
      </c>
    </row>
    <row r="328" spans="1:4" ht="11.25" customHeight="1">
      <c r="A328" s="1371"/>
      <c r="B328" s="597">
        <v>3539</v>
      </c>
      <c r="C328" s="597">
        <v>3539</v>
      </c>
      <c r="D328" s="596" t="s">
        <v>1338</v>
      </c>
    </row>
    <row r="329" spans="1:4" ht="11.25" customHeight="1">
      <c r="A329" s="1371"/>
      <c r="B329" s="597">
        <v>673</v>
      </c>
      <c r="C329" s="597">
        <v>673</v>
      </c>
      <c r="D329" s="596" t="s">
        <v>1337</v>
      </c>
    </row>
    <row r="330" spans="1:4" ht="11.25" customHeight="1">
      <c r="A330" s="1371"/>
      <c r="B330" s="597">
        <v>27.92</v>
      </c>
      <c r="C330" s="597">
        <v>27.923999999999999</v>
      </c>
      <c r="D330" s="596" t="s">
        <v>1339</v>
      </c>
    </row>
    <row r="331" spans="1:4" ht="11.25" customHeight="1">
      <c r="A331" s="1371"/>
      <c r="B331" s="597">
        <v>1000</v>
      </c>
      <c r="C331" s="597">
        <v>1000</v>
      </c>
      <c r="D331" s="596" t="s">
        <v>1418</v>
      </c>
    </row>
    <row r="332" spans="1:4" ht="11.25" customHeight="1">
      <c r="A332" s="1371"/>
      <c r="B332" s="597">
        <v>122.98</v>
      </c>
      <c r="C332" s="597">
        <v>122.98099999999999</v>
      </c>
      <c r="D332" s="596" t="s">
        <v>1336</v>
      </c>
    </row>
    <row r="333" spans="1:4" ht="11.25" customHeight="1">
      <c r="A333" s="1371"/>
      <c r="B333" s="597">
        <v>24399.66</v>
      </c>
      <c r="C333" s="597">
        <v>24399.655999999999</v>
      </c>
      <c r="D333" s="596" t="s">
        <v>1293</v>
      </c>
    </row>
    <row r="334" spans="1:4" ht="11.25" customHeight="1">
      <c r="A334" s="1370" t="s">
        <v>834</v>
      </c>
      <c r="B334" s="594">
        <v>7</v>
      </c>
      <c r="C334" s="594">
        <v>7</v>
      </c>
      <c r="D334" s="593" t="s">
        <v>661</v>
      </c>
    </row>
    <row r="335" spans="1:4" ht="11.25" customHeight="1">
      <c r="A335" s="1371"/>
      <c r="B335" s="597">
        <v>355.74</v>
      </c>
      <c r="C335" s="597">
        <v>355.74</v>
      </c>
      <c r="D335" s="596" t="s">
        <v>825</v>
      </c>
    </row>
    <row r="336" spans="1:4" ht="11.25" customHeight="1">
      <c r="A336" s="1371"/>
      <c r="B336" s="597">
        <v>143.5</v>
      </c>
      <c r="C336" s="597">
        <v>143.5</v>
      </c>
      <c r="D336" s="596" t="s">
        <v>1340</v>
      </c>
    </row>
    <row r="337" spans="1:4" ht="11.25" customHeight="1">
      <c r="A337" s="1371"/>
      <c r="B337" s="597">
        <v>98</v>
      </c>
      <c r="C337" s="597">
        <v>98</v>
      </c>
      <c r="D337" s="596" t="s">
        <v>655</v>
      </c>
    </row>
    <row r="338" spans="1:4" ht="11.25" customHeight="1">
      <c r="A338" s="1371"/>
      <c r="B338" s="597">
        <v>16.3</v>
      </c>
      <c r="C338" s="597">
        <v>3.9259999999999997</v>
      </c>
      <c r="D338" s="596" t="s">
        <v>667</v>
      </c>
    </row>
    <row r="339" spans="1:4" ht="11.25" customHeight="1">
      <c r="A339" s="1371"/>
      <c r="B339" s="597">
        <v>20634</v>
      </c>
      <c r="C339" s="597">
        <v>20634</v>
      </c>
      <c r="D339" s="596" t="s">
        <v>652</v>
      </c>
    </row>
    <row r="340" spans="1:4" ht="11.25" customHeight="1">
      <c r="A340" s="1371"/>
      <c r="B340" s="597">
        <v>4989</v>
      </c>
      <c r="C340" s="597">
        <v>4989</v>
      </c>
      <c r="D340" s="596" t="s">
        <v>1338</v>
      </c>
    </row>
    <row r="341" spans="1:4" ht="11.25" customHeight="1">
      <c r="A341" s="1371"/>
      <c r="B341" s="597">
        <v>1066</v>
      </c>
      <c r="C341" s="597">
        <v>1066</v>
      </c>
      <c r="D341" s="596" t="s">
        <v>1337</v>
      </c>
    </row>
    <row r="342" spans="1:4" ht="11.25" customHeight="1">
      <c r="A342" s="1371"/>
      <c r="B342" s="597">
        <v>28.95</v>
      </c>
      <c r="C342" s="597">
        <v>28.952000000000002</v>
      </c>
      <c r="D342" s="596" t="s">
        <v>1339</v>
      </c>
    </row>
    <row r="343" spans="1:4" ht="11.25" customHeight="1">
      <c r="A343" s="1371"/>
      <c r="B343" s="597">
        <v>123.55</v>
      </c>
      <c r="C343" s="597">
        <v>123.55</v>
      </c>
      <c r="D343" s="596" t="s">
        <v>1336</v>
      </c>
    </row>
    <row r="344" spans="1:4" ht="11.25" customHeight="1">
      <c r="A344" s="1372"/>
      <c r="B344" s="592">
        <v>27462.04</v>
      </c>
      <c r="C344" s="592">
        <v>27449.668000000001</v>
      </c>
      <c r="D344" s="591" t="s">
        <v>1293</v>
      </c>
    </row>
    <row r="345" spans="1:4" ht="11.25" customHeight="1">
      <c r="A345" s="1371" t="s">
        <v>1020</v>
      </c>
      <c r="B345" s="597">
        <v>6.4</v>
      </c>
      <c r="C345" s="597">
        <v>6.4</v>
      </c>
      <c r="D345" s="596" t="s">
        <v>661</v>
      </c>
    </row>
    <row r="346" spans="1:4" ht="11.25" customHeight="1">
      <c r="A346" s="1371"/>
      <c r="B346" s="597">
        <v>238.37</v>
      </c>
      <c r="C346" s="597">
        <v>238.37</v>
      </c>
      <c r="D346" s="596" t="s">
        <v>825</v>
      </c>
    </row>
    <row r="347" spans="1:4" ht="11.25" customHeight="1">
      <c r="A347" s="1371"/>
      <c r="B347" s="597">
        <v>91.15</v>
      </c>
      <c r="C347" s="597">
        <v>91.144999999999996</v>
      </c>
      <c r="D347" s="596" t="s">
        <v>663</v>
      </c>
    </row>
    <row r="348" spans="1:4" ht="11.25" customHeight="1">
      <c r="A348" s="1371"/>
      <c r="B348" s="597">
        <v>1959</v>
      </c>
      <c r="C348" s="597">
        <v>1899.75846</v>
      </c>
      <c r="D348" s="596" t="s">
        <v>1417</v>
      </c>
    </row>
    <row r="349" spans="1:4" ht="11.25" customHeight="1">
      <c r="A349" s="1371"/>
      <c r="B349" s="597">
        <v>223.5</v>
      </c>
      <c r="C349" s="597">
        <v>223.5</v>
      </c>
      <c r="D349" s="596" t="s">
        <v>1340</v>
      </c>
    </row>
    <row r="350" spans="1:4" ht="11.25" customHeight="1">
      <c r="A350" s="1371"/>
      <c r="B350" s="597">
        <v>128</v>
      </c>
      <c r="C350" s="597">
        <v>128</v>
      </c>
      <c r="D350" s="596" t="s">
        <v>655</v>
      </c>
    </row>
    <row r="351" spans="1:4" ht="11.25" customHeight="1">
      <c r="A351" s="1371"/>
      <c r="B351" s="597">
        <v>3690.4300000000003</v>
      </c>
      <c r="C351" s="597">
        <v>3690.4040399999999</v>
      </c>
      <c r="D351" s="596" t="s">
        <v>853</v>
      </c>
    </row>
    <row r="352" spans="1:4" ht="11.25" customHeight="1">
      <c r="A352" s="1371"/>
      <c r="B352" s="597">
        <v>30705</v>
      </c>
      <c r="C352" s="597">
        <v>30702.011999999999</v>
      </c>
      <c r="D352" s="596" t="s">
        <v>652</v>
      </c>
    </row>
    <row r="353" spans="1:4" ht="11.25" customHeight="1">
      <c r="A353" s="1371"/>
      <c r="B353" s="597">
        <v>6781</v>
      </c>
      <c r="C353" s="597">
        <v>6781</v>
      </c>
      <c r="D353" s="596" t="s">
        <v>1338</v>
      </c>
    </row>
    <row r="354" spans="1:4" ht="11.25" customHeight="1">
      <c r="A354" s="1371"/>
      <c r="B354" s="597">
        <v>1560</v>
      </c>
      <c r="C354" s="597">
        <v>1560</v>
      </c>
      <c r="D354" s="596" t="s">
        <v>1337</v>
      </c>
    </row>
    <row r="355" spans="1:4" ht="11.25" customHeight="1">
      <c r="A355" s="1371"/>
      <c r="B355" s="597">
        <v>44.95</v>
      </c>
      <c r="C355" s="597">
        <v>44.954000000000001</v>
      </c>
      <c r="D355" s="596" t="s">
        <v>1339</v>
      </c>
    </row>
    <row r="356" spans="1:4" ht="11.25" customHeight="1">
      <c r="A356" s="1371"/>
      <c r="B356" s="597">
        <v>192.01</v>
      </c>
      <c r="C356" s="597">
        <v>192.01300000000001</v>
      </c>
      <c r="D356" s="596" t="s">
        <v>1336</v>
      </c>
    </row>
    <row r="357" spans="1:4" ht="11.25" customHeight="1">
      <c r="A357" s="1371"/>
      <c r="B357" s="597">
        <v>45619.81</v>
      </c>
      <c r="C357" s="597">
        <v>45557.556499999999</v>
      </c>
      <c r="D357" s="596" t="s">
        <v>1293</v>
      </c>
    </row>
    <row r="358" spans="1:4" ht="11.25" customHeight="1">
      <c r="A358" s="1370" t="s">
        <v>1010</v>
      </c>
      <c r="B358" s="594">
        <v>6.8</v>
      </c>
      <c r="C358" s="594">
        <v>6.8</v>
      </c>
      <c r="D358" s="593" t="s">
        <v>661</v>
      </c>
    </row>
    <row r="359" spans="1:4" ht="11.25" customHeight="1">
      <c r="A359" s="1371"/>
      <c r="B359" s="597">
        <v>13.5</v>
      </c>
      <c r="C359" s="597">
        <v>13.5</v>
      </c>
      <c r="D359" s="596" t="s">
        <v>1340</v>
      </c>
    </row>
    <row r="360" spans="1:4" ht="11.25" customHeight="1">
      <c r="A360" s="1371"/>
      <c r="B360" s="597">
        <v>13215</v>
      </c>
      <c r="C360" s="597">
        <v>13215</v>
      </c>
      <c r="D360" s="596" t="s">
        <v>652</v>
      </c>
    </row>
    <row r="361" spans="1:4" ht="11.25" customHeight="1">
      <c r="A361" s="1371"/>
      <c r="B361" s="597">
        <v>2282</v>
      </c>
      <c r="C361" s="597">
        <v>2282</v>
      </c>
      <c r="D361" s="596" t="s">
        <v>1338</v>
      </c>
    </row>
    <row r="362" spans="1:4" ht="11.25" customHeight="1">
      <c r="A362" s="1371"/>
      <c r="B362" s="597">
        <v>231</v>
      </c>
      <c r="C362" s="597">
        <v>231</v>
      </c>
      <c r="D362" s="596" t="s">
        <v>1337</v>
      </c>
    </row>
    <row r="363" spans="1:4" ht="11.25" customHeight="1">
      <c r="A363" s="1371"/>
      <c r="B363" s="597">
        <v>386.68</v>
      </c>
      <c r="C363" s="597">
        <v>386.68</v>
      </c>
      <c r="D363" s="596" t="s">
        <v>1416</v>
      </c>
    </row>
    <row r="364" spans="1:4" ht="11.25" customHeight="1">
      <c r="A364" s="1371"/>
      <c r="B364" s="597">
        <v>19.78</v>
      </c>
      <c r="C364" s="597">
        <v>19.777999999999999</v>
      </c>
      <c r="D364" s="596" t="s">
        <v>1339</v>
      </c>
    </row>
    <row r="365" spans="1:4" ht="11.25" customHeight="1">
      <c r="A365" s="1371"/>
      <c r="B365" s="597">
        <v>80.83</v>
      </c>
      <c r="C365" s="597">
        <v>80.828999999999994</v>
      </c>
      <c r="D365" s="596" t="s">
        <v>1336</v>
      </c>
    </row>
    <row r="366" spans="1:4" ht="11.25" customHeight="1">
      <c r="A366" s="1372"/>
      <c r="B366" s="592">
        <v>16235.59</v>
      </c>
      <c r="C366" s="592">
        <v>16235.587</v>
      </c>
      <c r="D366" s="591" t="s">
        <v>1293</v>
      </c>
    </row>
    <row r="367" spans="1:4" ht="11.25" customHeight="1">
      <c r="A367" s="1371" t="s">
        <v>997</v>
      </c>
      <c r="B367" s="597">
        <v>6.9</v>
      </c>
      <c r="C367" s="597">
        <v>6.9</v>
      </c>
      <c r="D367" s="596" t="s">
        <v>661</v>
      </c>
    </row>
    <row r="368" spans="1:4" ht="11.25" customHeight="1">
      <c r="A368" s="1371"/>
      <c r="B368" s="597">
        <v>63.5</v>
      </c>
      <c r="C368" s="597">
        <v>63.5</v>
      </c>
      <c r="D368" s="596" t="s">
        <v>1340</v>
      </c>
    </row>
    <row r="369" spans="1:4" ht="11.25" customHeight="1">
      <c r="A369" s="1371"/>
      <c r="B369" s="597">
        <v>5764.01</v>
      </c>
      <c r="C369" s="597">
        <v>5763.9866499999998</v>
      </c>
      <c r="D369" s="596" t="s">
        <v>853</v>
      </c>
    </row>
    <row r="370" spans="1:4" ht="11.25" customHeight="1">
      <c r="A370" s="1371"/>
      <c r="B370" s="597">
        <v>30</v>
      </c>
      <c r="C370" s="597">
        <v>30</v>
      </c>
      <c r="D370" s="596" t="s">
        <v>1342</v>
      </c>
    </row>
    <row r="371" spans="1:4" ht="11.25" customHeight="1">
      <c r="A371" s="1371"/>
      <c r="B371" s="597">
        <v>21084</v>
      </c>
      <c r="C371" s="597">
        <v>21084</v>
      </c>
      <c r="D371" s="596" t="s">
        <v>652</v>
      </c>
    </row>
    <row r="372" spans="1:4" ht="11.25" customHeight="1">
      <c r="A372" s="1371"/>
      <c r="B372" s="597">
        <v>2680</v>
      </c>
      <c r="C372" s="597">
        <v>2680</v>
      </c>
      <c r="D372" s="596" t="s">
        <v>1338</v>
      </c>
    </row>
    <row r="373" spans="1:4" ht="11.25" customHeight="1">
      <c r="A373" s="1371"/>
      <c r="B373" s="597">
        <v>489</v>
      </c>
      <c r="C373" s="597">
        <v>489</v>
      </c>
      <c r="D373" s="596" t="s">
        <v>1337</v>
      </c>
    </row>
    <row r="374" spans="1:4" ht="11.25" customHeight="1">
      <c r="A374" s="1371"/>
      <c r="B374" s="597">
        <v>32.06</v>
      </c>
      <c r="C374" s="597">
        <v>32.061</v>
      </c>
      <c r="D374" s="596" t="s">
        <v>1339</v>
      </c>
    </row>
    <row r="375" spans="1:4" ht="11.25" customHeight="1">
      <c r="A375" s="1371"/>
      <c r="B375" s="597">
        <v>143.84</v>
      </c>
      <c r="C375" s="597">
        <v>140.57924</v>
      </c>
      <c r="D375" s="596" t="s">
        <v>1415</v>
      </c>
    </row>
    <row r="376" spans="1:4" ht="11.25" customHeight="1">
      <c r="A376" s="1371"/>
      <c r="B376" s="597">
        <v>135.5</v>
      </c>
      <c r="C376" s="597">
        <v>135.5</v>
      </c>
      <c r="D376" s="596" t="s">
        <v>1359</v>
      </c>
    </row>
    <row r="377" spans="1:4" ht="11.25" customHeight="1">
      <c r="A377" s="1371"/>
      <c r="B377" s="597">
        <v>122.82</v>
      </c>
      <c r="C377" s="597">
        <v>122.815</v>
      </c>
      <c r="D377" s="596" t="s">
        <v>1336</v>
      </c>
    </row>
    <row r="378" spans="1:4" ht="11.25" customHeight="1">
      <c r="A378" s="1371"/>
      <c r="B378" s="597">
        <v>30551.63</v>
      </c>
      <c r="C378" s="597">
        <v>30548.34189</v>
      </c>
      <c r="D378" s="596" t="s">
        <v>1293</v>
      </c>
    </row>
    <row r="379" spans="1:4" ht="11.25" customHeight="1">
      <c r="A379" s="1370" t="s">
        <v>1026</v>
      </c>
      <c r="B379" s="594">
        <v>7.3</v>
      </c>
      <c r="C379" s="594">
        <v>7.3</v>
      </c>
      <c r="D379" s="593" t="s">
        <v>661</v>
      </c>
    </row>
    <row r="380" spans="1:4" ht="11.25" customHeight="1">
      <c r="A380" s="1371"/>
      <c r="B380" s="597">
        <v>40.51</v>
      </c>
      <c r="C380" s="597">
        <v>40.509</v>
      </c>
      <c r="D380" s="596" t="s">
        <v>663</v>
      </c>
    </row>
    <row r="381" spans="1:4" ht="11.25" customHeight="1">
      <c r="A381" s="1371"/>
      <c r="B381" s="597">
        <v>1238.8499999999999</v>
      </c>
      <c r="C381" s="597">
        <v>1237.9400799999999</v>
      </c>
      <c r="D381" s="596" t="s">
        <v>1362</v>
      </c>
    </row>
    <row r="382" spans="1:4" ht="11.25" customHeight="1">
      <c r="A382" s="1371"/>
      <c r="B382" s="597">
        <v>13.5</v>
      </c>
      <c r="C382" s="597">
        <v>13.5</v>
      </c>
      <c r="D382" s="596" t="s">
        <v>1340</v>
      </c>
    </row>
    <row r="383" spans="1:4" ht="11.25" customHeight="1">
      <c r="A383" s="1371"/>
      <c r="B383" s="597">
        <v>12018</v>
      </c>
      <c r="C383" s="597">
        <v>12018</v>
      </c>
      <c r="D383" s="596" t="s">
        <v>652</v>
      </c>
    </row>
    <row r="384" spans="1:4" ht="11.25" customHeight="1">
      <c r="A384" s="1371"/>
      <c r="B384" s="597">
        <v>2290</v>
      </c>
      <c r="C384" s="597">
        <v>2290</v>
      </c>
      <c r="D384" s="596" t="s">
        <v>1338</v>
      </c>
    </row>
    <row r="385" spans="1:4" ht="11.25" customHeight="1">
      <c r="A385" s="1371"/>
      <c r="B385" s="597">
        <v>210</v>
      </c>
      <c r="C385" s="597">
        <v>210</v>
      </c>
      <c r="D385" s="596" t="s">
        <v>1337</v>
      </c>
    </row>
    <row r="386" spans="1:4" ht="11.25" customHeight="1">
      <c r="A386" s="1371"/>
      <c r="B386" s="597">
        <v>17.670000000000002</v>
      </c>
      <c r="C386" s="597">
        <v>17.672999999999998</v>
      </c>
      <c r="D386" s="596" t="s">
        <v>1339</v>
      </c>
    </row>
    <row r="387" spans="1:4" ht="11.25" customHeight="1">
      <c r="A387" s="1371"/>
      <c r="B387" s="597">
        <v>80.680000000000007</v>
      </c>
      <c r="C387" s="597">
        <v>80.676000000000002</v>
      </c>
      <c r="D387" s="596" t="s">
        <v>1336</v>
      </c>
    </row>
    <row r="388" spans="1:4" ht="11.25" customHeight="1">
      <c r="A388" s="1372"/>
      <c r="B388" s="592">
        <v>15916.51</v>
      </c>
      <c r="C388" s="592">
        <v>15915.598080000002</v>
      </c>
      <c r="D388" s="591" t="s">
        <v>1293</v>
      </c>
    </row>
    <row r="389" spans="1:4" ht="11.25" customHeight="1">
      <c r="A389" s="1371" t="s">
        <v>1018</v>
      </c>
      <c r="B389" s="597">
        <v>7.2</v>
      </c>
      <c r="C389" s="597">
        <v>7.2</v>
      </c>
      <c r="D389" s="596" t="s">
        <v>661</v>
      </c>
    </row>
    <row r="390" spans="1:4" ht="11.25" customHeight="1">
      <c r="A390" s="1371"/>
      <c r="B390" s="597">
        <v>303.5</v>
      </c>
      <c r="C390" s="597">
        <v>303.5</v>
      </c>
      <c r="D390" s="596" t="s">
        <v>825</v>
      </c>
    </row>
    <row r="391" spans="1:4" ht="11.25" customHeight="1">
      <c r="A391" s="1371"/>
      <c r="B391" s="597">
        <v>95.2</v>
      </c>
      <c r="C391" s="597">
        <v>95.195999999999998</v>
      </c>
      <c r="D391" s="596" t="s">
        <v>663</v>
      </c>
    </row>
    <row r="392" spans="1:4" ht="11.25" customHeight="1">
      <c r="A392" s="1371"/>
      <c r="B392" s="597">
        <v>1004.9</v>
      </c>
      <c r="C392" s="597">
        <v>995.00619999999992</v>
      </c>
      <c r="D392" s="596" t="s">
        <v>1369</v>
      </c>
    </row>
    <row r="393" spans="1:4" ht="11.25" customHeight="1">
      <c r="A393" s="1371"/>
      <c r="B393" s="597">
        <v>3192.3599999999997</v>
      </c>
      <c r="C393" s="597">
        <v>3192.3157299999998</v>
      </c>
      <c r="D393" s="596" t="s">
        <v>1362</v>
      </c>
    </row>
    <row r="394" spans="1:4" ht="11.25" customHeight="1">
      <c r="A394" s="1371"/>
      <c r="B394" s="597">
        <v>300</v>
      </c>
      <c r="C394" s="597">
        <v>300</v>
      </c>
      <c r="D394" s="596" t="s">
        <v>1414</v>
      </c>
    </row>
    <row r="395" spans="1:4" ht="11.25" customHeight="1">
      <c r="A395" s="1371"/>
      <c r="B395" s="597">
        <v>13.5</v>
      </c>
      <c r="C395" s="597">
        <v>13.5</v>
      </c>
      <c r="D395" s="596" t="s">
        <v>1340</v>
      </c>
    </row>
    <row r="396" spans="1:4" ht="11.25" customHeight="1">
      <c r="A396" s="1371"/>
      <c r="B396" s="597">
        <v>19504</v>
      </c>
      <c r="C396" s="597">
        <v>19504</v>
      </c>
      <c r="D396" s="596" t="s">
        <v>652</v>
      </c>
    </row>
    <row r="397" spans="1:4" ht="11.25" customHeight="1">
      <c r="A397" s="1371"/>
      <c r="B397" s="597">
        <v>3855</v>
      </c>
      <c r="C397" s="597">
        <v>3855</v>
      </c>
      <c r="D397" s="596" t="s">
        <v>1338</v>
      </c>
    </row>
    <row r="398" spans="1:4" ht="11.25" customHeight="1">
      <c r="A398" s="1371"/>
      <c r="B398" s="597">
        <v>918</v>
      </c>
      <c r="C398" s="597">
        <v>918</v>
      </c>
      <c r="D398" s="596" t="s">
        <v>1337</v>
      </c>
    </row>
    <row r="399" spans="1:4" ht="11.25" customHeight="1">
      <c r="A399" s="1371"/>
      <c r="B399" s="597">
        <v>500</v>
      </c>
      <c r="C399" s="597">
        <v>367.017</v>
      </c>
      <c r="D399" s="596" t="s">
        <v>1413</v>
      </c>
    </row>
    <row r="400" spans="1:4" ht="11.25" customHeight="1">
      <c r="A400" s="1371"/>
      <c r="B400" s="597">
        <v>26.41</v>
      </c>
      <c r="C400" s="597">
        <v>26.413</v>
      </c>
      <c r="D400" s="596" t="s">
        <v>1339</v>
      </c>
    </row>
    <row r="401" spans="1:4" ht="11.25" customHeight="1">
      <c r="A401" s="1371"/>
      <c r="B401" s="597">
        <v>225.4</v>
      </c>
      <c r="C401" s="597">
        <v>225.4</v>
      </c>
      <c r="D401" s="596" t="s">
        <v>1359</v>
      </c>
    </row>
    <row r="402" spans="1:4" ht="11.25" customHeight="1">
      <c r="A402" s="1371"/>
      <c r="B402" s="597">
        <v>121.75</v>
      </c>
      <c r="C402" s="597">
        <v>121.751</v>
      </c>
      <c r="D402" s="596" t="s">
        <v>1336</v>
      </c>
    </row>
    <row r="403" spans="1:4" ht="11.25" customHeight="1">
      <c r="A403" s="1371"/>
      <c r="B403" s="597">
        <v>30067.22</v>
      </c>
      <c r="C403" s="597">
        <v>29924.298930000001</v>
      </c>
      <c r="D403" s="596" t="s">
        <v>1293</v>
      </c>
    </row>
    <row r="404" spans="1:4" ht="11.25" customHeight="1">
      <c r="A404" s="1370" t="s">
        <v>1001</v>
      </c>
      <c r="B404" s="594">
        <v>14.4</v>
      </c>
      <c r="C404" s="594">
        <v>14.4</v>
      </c>
      <c r="D404" s="593" t="s">
        <v>661</v>
      </c>
    </row>
    <row r="405" spans="1:4" ht="11.25" customHeight="1">
      <c r="A405" s="1371"/>
      <c r="B405" s="597">
        <v>30.38</v>
      </c>
      <c r="C405" s="597">
        <v>30.382000000000001</v>
      </c>
      <c r="D405" s="596" t="s">
        <v>663</v>
      </c>
    </row>
    <row r="406" spans="1:4" ht="11.25" customHeight="1">
      <c r="A406" s="1371"/>
      <c r="B406" s="597">
        <v>53.5</v>
      </c>
      <c r="C406" s="597">
        <v>53.5</v>
      </c>
      <c r="D406" s="596" t="s">
        <v>1340</v>
      </c>
    </row>
    <row r="407" spans="1:4" ht="11.25" customHeight="1">
      <c r="A407" s="1371"/>
      <c r="B407" s="597">
        <v>26081</v>
      </c>
      <c r="C407" s="597">
        <v>26081</v>
      </c>
      <c r="D407" s="596" t="s">
        <v>652</v>
      </c>
    </row>
    <row r="408" spans="1:4" ht="11.25" customHeight="1">
      <c r="A408" s="1371"/>
      <c r="B408" s="597">
        <v>2293</v>
      </c>
      <c r="C408" s="597">
        <v>2293</v>
      </c>
      <c r="D408" s="596" t="s">
        <v>1338</v>
      </c>
    </row>
    <row r="409" spans="1:4" ht="11.25" customHeight="1">
      <c r="A409" s="1371"/>
      <c r="B409" s="597">
        <v>778</v>
      </c>
      <c r="C409" s="597">
        <v>778</v>
      </c>
      <c r="D409" s="596" t="s">
        <v>1337</v>
      </c>
    </row>
    <row r="410" spans="1:4" ht="11.25" customHeight="1">
      <c r="A410" s="1371"/>
      <c r="B410" s="597">
        <v>1500</v>
      </c>
      <c r="C410" s="597">
        <v>1500</v>
      </c>
      <c r="D410" s="596" t="s">
        <v>1412</v>
      </c>
    </row>
    <row r="411" spans="1:4" ht="11.25" customHeight="1">
      <c r="A411" s="1371"/>
      <c r="B411" s="597">
        <v>35.85</v>
      </c>
      <c r="C411" s="597">
        <v>35.844999999999999</v>
      </c>
      <c r="D411" s="596" t="s">
        <v>1339</v>
      </c>
    </row>
    <row r="412" spans="1:4" ht="11.25" customHeight="1">
      <c r="A412" s="1371"/>
      <c r="B412" s="597">
        <v>137.05000000000001</v>
      </c>
      <c r="C412" s="597">
        <v>137.04499999999999</v>
      </c>
      <c r="D412" s="596" t="s">
        <v>1336</v>
      </c>
    </row>
    <row r="413" spans="1:4" ht="11.25" customHeight="1">
      <c r="A413" s="1372"/>
      <c r="B413" s="592">
        <v>30923.179999999997</v>
      </c>
      <c r="C413" s="592">
        <v>30923.171999999999</v>
      </c>
      <c r="D413" s="591" t="s">
        <v>1293</v>
      </c>
    </row>
    <row r="414" spans="1:4" ht="11.25" customHeight="1">
      <c r="A414" s="1371" t="s">
        <v>1031</v>
      </c>
      <c r="B414" s="597">
        <v>17.7</v>
      </c>
      <c r="C414" s="597">
        <v>17.7</v>
      </c>
      <c r="D414" s="596" t="s">
        <v>661</v>
      </c>
    </row>
    <row r="415" spans="1:4" ht="11.25" customHeight="1">
      <c r="A415" s="1371"/>
      <c r="B415" s="597">
        <v>64.81</v>
      </c>
      <c r="C415" s="597">
        <v>64.813999999999993</v>
      </c>
      <c r="D415" s="596" t="s">
        <v>663</v>
      </c>
    </row>
    <row r="416" spans="1:4" ht="11.25" customHeight="1">
      <c r="A416" s="1371"/>
      <c r="B416" s="597">
        <v>13.5</v>
      </c>
      <c r="C416" s="597">
        <v>13.5</v>
      </c>
      <c r="D416" s="596" t="s">
        <v>1340</v>
      </c>
    </row>
    <row r="417" spans="1:4" ht="11.25" customHeight="1">
      <c r="A417" s="1371"/>
      <c r="B417" s="597">
        <v>20146</v>
      </c>
      <c r="C417" s="597">
        <v>20146</v>
      </c>
      <c r="D417" s="596" t="s">
        <v>652</v>
      </c>
    </row>
    <row r="418" spans="1:4" ht="11.25" customHeight="1">
      <c r="A418" s="1371"/>
      <c r="B418" s="597">
        <v>3213</v>
      </c>
      <c r="C418" s="597">
        <v>3213</v>
      </c>
      <c r="D418" s="596" t="s">
        <v>1338</v>
      </c>
    </row>
    <row r="419" spans="1:4" ht="11.25" customHeight="1">
      <c r="A419" s="1371"/>
      <c r="B419" s="597">
        <v>491</v>
      </c>
      <c r="C419" s="597">
        <v>491</v>
      </c>
      <c r="D419" s="596" t="s">
        <v>1337</v>
      </c>
    </row>
    <row r="420" spans="1:4" ht="11.25" customHeight="1">
      <c r="A420" s="1371"/>
      <c r="B420" s="597">
        <v>30.14</v>
      </c>
      <c r="C420" s="597">
        <v>30.140999999999998</v>
      </c>
      <c r="D420" s="596" t="s">
        <v>1339</v>
      </c>
    </row>
    <row r="421" spans="1:4" ht="11.25" customHeight="1">
      <c r="A421" s="1371"/>
      <c r="B421" s="597">
        <v>123.83</v>
      </c>
      <c r="C421" s="597">
        <v>123.83</v>
      </c>
      <c r="D421" s="596" t="s">
        <v>1336</v>
      </c>
    </row>
    <row r="422" spans="1:4" ht="11.25" customHeight="1">
      <c r="A422" s="1371"/>
      <c r="B422" s="597">
        <v>24099.99</v>
      </c>
      <c r="C422" s="597">
        <v>24099.985000000001</v>
      </c>
      <c r="D422" s="596" t="s">
        <v>1293</v>
      </c>
    </row>
    <row r="423" spans="1:4" ht="11.25" customHeight="1">
      <c r="A423" s="1370" t="s">
        <v>1011</v>
      </c>
      <c r="B423" s="594">
        <v>7</v>
      </c>
      <c r="C423" s="594">
        <v>7</v>
      </c>
      <c r="D423" s="593" t="s">
        <v>661</v>
      </c>
    </row>
    <row r="424" spans="1:4" ht="11.25" customHeight="1">
      <c r="A424" s="1371"/>
      <c r="B424" s="597">
        <v>42.53</v>
      </c>
      <c r="C424" s="597">
        <v>42.533999999999999</v>
      </c>
      <c r="D424" s="596" t="s">
        <v>663</v>
      </c>
    </row>
    <row r="425" spans="1:4" ht="11.25" customHeight="1">
      <c r="A425" s="1371"/>
      <c r="B425" s="597">
        <v>350</v>
      </c>
      <c r="C425" s="597">
        <v>350</v>
      </c>
      <c r="D425" s="596" t="s">
        <v>1411</v>
      </c>
    </row>
    <row r="426" spans="1:4" ht="11.25" customHeight="1">
      <c r="A426" s="1371"/>
      <c r="B426" s="597">
        <v>119.99</v>
      </c>
      <c r="C426" s="597">
        <v>119.98699999999999</v>
      </c>
      <c r="D426" s="596" t="s">
        <v>1410</v>
      </c>
    </row>
    <row r="427" spans="1:4" ht="11.25" customHeight="1">
      <c r="A427" s="1371"/>
      <c r="B427" s="597">
        <v>13.5</v>
      </c>
      <c r="C427" s="597">
        <v>13.5</v>
      </c>
      <c r="D427" s="596" t="s">
        <v>1340</v>
      </c>
    </row>
    <row r="428" spans="1:4" ht="11.25" customHeight="1">
      <c r="A428" s="1371"/>
      <c r="B428" s="597">
        <v>16324</v>
      </c>
      <c r="C428" s="597">
        <v>16324</v>
      </c>
      <c r="D428" s="596" t="s">
        <v>652</v>
      </c>
    </row>
    <row r="429" spans="1:4" ht="11.25" customHeight="1">
      <c r="A429" s="1371"/>
      <c r="B429" s="597">
        <v>3386</v>
      </c>
      <c r="C429" s="597">
        <v>3386</v>
      </c>
      <c r="D429" s="596" t="s">
        <v>1338</v>
      </c>
    </row>
    <row r="430" spans="1:4" ht="11.25" customHeight="1">
      <c r="A430" s="1371"/>
      <c r="B430" s="597">
        <v>1053</v>
      </c>
      <c r="C430" s="597">
        <v>1053</v>
      </c>
      <c r="D430" s="596" t="s">
        <v>1337</v>
      </c>
    </row>
    <row r="431" spans="1:4" ht="11.25" customHeight="1">
      <c r="A431" s="1371"/>
      <c r="B431" s="597">
        <v>23.26</v>
      </c>
      <c r="C431" s="597">
        <v>23.256</v>
      </c>
      <c r="D431" s="596" t="s">
        <v>1339</v>
      </c>
    </row>
    <row r="432" spans="1:4" ht="11.25" customHeight="1">
      <c r="A432" s="1371"/>
      <c r="B432" s="597">
        <v>106.66</v>
      </c>
      <c r="C432" s="597">
        <v>106.658</v>
      </c>
      <c r="D432" s="596" t="s">
        <v>1336</v>
      </c>
    </row>
    <row r="433" spans="1:4" ht="11.25" customHeight="1">
      <c r="A433" s="1372"/>
      <c r="B433" s="592">
        <v>21425.94</v>
      </c>
      <c r="C433" s="592">
        <v>21425.935000000001</v>
      </c>
      <c r="D433" s="591" t="s">
        <v>1293</v>
      </c>
    </row>
    <row r="434" spans="1:4" ht="11.25" customHeight="1">
      <c r="A434" s="1371" t="s">
        <v>1409</v>
      </c>
      <c r="B434" s="597">
        <v>6.4</v>
      </c>
      <c r="C434" s="597">
        <v>6.4</v>
      </c>
      <c r="D434" s="596" t="s">
        <v>661</v>
      </c>
    </row>
    <row r="435" spans="1:4" ht="11.25" customHeight="1">
      <c r="A435" s="1371"/>
      <c r="B435" s="597">
        <v>89.54</v>
      </c>
      <c r="C435" s="597">
        <v>89.54</v>
      </c>
      <c r="D435" s="596" t="s">
        <v>825</v>
      </c>
    </row>
    <row r="436" spans="1:4" ht="11.25" customHeight="1">
      <c r="A436" s="1371"/>
      <c r="B436" s="597">
        <v>113.43</v>
      </c>
      <c r="C436" s="597">
        <v>113.425</v>
      </c>
      <c r="D436" s="596" t="s">
        <v>663</v>
      </c>
    </row>
    <row r="437" spans="1:4" ht="11.25" customHeight="1">
      <c r="A437" s="1371"/>
      <c r="B437" s="597">
        <v>407.96</v>
      </c>
      <c r="C437" s="597">
        <v>407.96</v>
      </c>
      <c r="D437" s="596" t="s">
        <v>1340</v>
      </c>
    </row>
    <row r="438" spans="1:4" ht="11.25" customHeight="1">
      <c r="A438" s="1371"/>
      <c r="B438" s="597">
        <v>12544</v>
      </c>
      <c r="C438" s="597">
        <v>12544</v>
      </c>
      <c r="D438" s="596" t="s">
        <v>652</v>
      </c>
    </row>
    <row r="439" spans="1:4" ht="11.25" customHeight="1">
      <c r="A439" s="1371"/>
      <c r="B439" s="597">
        <v>2137</v>
      </c>
      <c r="C439" s="597">
        <v>2137</v>
      </c>
      <c r="D439" s="596" t="s">
        <v>1338</v>
      </c>
    </row>
    <row r="440" spans="1:4" ht="11.25" customHeight="1">
      <c r="A440" s="1371"/>
      <c r="B440" s="597">
        <v>465</v>
      </c>
      <c r="C440" s="597">
        <v>465</v>
      </c>
      <c r="D440" s="596" t="s">
        <v>1337</v>
      </c>
    </row>
    <row r="441" spans="1:4" ht="11.25" customHeight="1">
      <c r="A441" s="1371"/>
      <c r="B441" s="597">
        <v>18.28</v>
      </c>
      <c r="C441" s="597">
        <v>18.283999999999999</v>
      </c>
      <c r="D441" s="596" t="s">
        <v>1339</v>
      </c>
    </row>
    <row r="442" spans="1:4" ht="11.25" customHeight="1">
      <c r="A442" s="1371"/>
      <c r="B442" s="597">
        <v>81.12</v>
      </c>
      <c r="C442" s="597">
        <v>81.119</v>
      </c>
      <c r="D442" s="596" t="s">
        <v>1336</v>
      </c>
    </row>
    <row r="443" spans="1:4" ht="11.25" customHeight="1">
      <c r="A443" s="1371"/>
      <c r="B443" s="597">
        <v>15862.730000000001</v>
      </c>
      <c r="C443" s="597">
        <v>15862.728000000001</v>
      </c>
      <c r="D443" s="596" t="s">
        <v>1293</v>
      </c>
    </row>
    <row r="444" spans="1:4" ht="11.25" customHeight="1">
      <c r="A444" s="1370" t="s">
        <v>1013</v>
      </c>
      <c r="B444" s="594">
        <v>6.4</v>
      </c>
      <c r="C444" s="594">
        <v>6.4</v>
      </c>
      <c r="D444" s="593" t="s">
        <v>661</v>
      </c>
    </row>
    <row r="445" spans="1:4" ht="11.25" customHeight="1">
      <c r="A445" s="1371"/>
      <c r="B445" s="597">
        <v>32.409999999999997</v>
      </c>
      <c r="C445" s="597">
        <v>32.406999999999996</v>
      </c>
      <c r="D445" s="596" t="s">
        <v>663</v>
      </c>
    </row>
    <row r="446" spans="1:4" ht="11.25" customHeight="1">
      <c r="A446" s="1371"/>
      <c r="B446" s="597">
        <v>213.5</v>
      </c>
      <c r="C446" s="597">
        <v>213.5</v>
      </c>
      <c r="D446" s="596" t="s">
        <v>1340</v>
      </c>
    </row>
    <row r="447" spans="1:4" ht="11.25" customHeight="1">
      <c r="A447" s="1371"/>
      <c r="B447" s="597">
        <v>15917</v>
      </c>
      <c r="C447" s="597">
        <v>15917</v>
      </c>
      <c r="D447" s="596" t="s">
        <v>652</v>
      </c>
    </row>
    <row r="448" spans="1:4" ht="11.25" customHeight="1">
      <c r="A448" s="1371"/>
      <c r="B448" s="597">
        <v>2255</v>
      </c>
      <c r="C448" s="597">
        <v>2255</v>
      </c>
      <c r="D448" s="596" t="s">
        <v>1338</v>
      </c>
    </row>
    <row r="449" spans="1:4" ht="11.25" customHeight="1">
      <c r="A449" s="1371"/>
      <c r="B449" s="597">
        <v>319</v>
      </c>
      <c r="C449" s="597">
        <v>319</v>
      </c>
      <c r="D449" s="596" t="s">
        <v>1337</v>
      </c>
    </row>
    <row r="450" spans="1:4" ht="11.25" customHeight="1">
      <c r="A450" s="1371"/>
      <c r="B450" s="597">
        <v>250</v>
      </c>
      <c r="C450" s="597">
        <v>250</v>
      </c>
      <c r="D450" s="596" t="s">
        <v>1408</v>
      </c>
    </row>
    <row r="451" spans="1:4" ht="11.25" customHeight="1">
      <c r="A451" s="1371"/>
      <c r="B451" s="597">
        <v>1400</v>
      </c>
      <c r="C451" s="597">
        <v>1376.9811200000001</v>
      </c>
      <c r="D451" s="596" t="s">
        <v>1407</v>
      </c>
    </row>
    <row r="452" spans="1:4" ht="11.25" customHeight="1">
      <c r="A452" s="1371"/>
      <c r="B452" s="597">
        <v>24.1</v>
      </c>
      <c r="C452" s="597">
        <v>24.1</v>
      </c>
      <c r="D452" s="596" t="s">
        <v>1339</v>
      </c>
    </row>
    <row r="453" spans="1:4" ht="11.25" customHeight="1">
      <c r="A453" s="1371"/>
      <c r="B453" s="597">
        <v>95.86</v>
      </c>
      <c r="C453" s="597">
        <v>95.863</v>
      </c>
      <c r="D453" s="596" t="s">
        <v>1336</v>
      </c>
    </row>
    <row r="454" spans="1:4" ht="11.25" customHeight="1">
      <c r="A454" s="1372"/>
      <c r="B454" s="592">
        <v>20513.269999999997</v>
      </c>
      <c r="C454" s="592">
        <v>20490.251120000001</v>
      </c>
      <c r="D454" s="591" t="s">
        <v>1293</v>
      </c>
    </row>
    <row r="455" spans="1:4" ht="11.25" customHeight="1">
      <c r="A455" s="1371" t="s">
        <v>1014</v>
      </c>
      <c r="B455" s="597">
        <v>10.3</v>
      </c>
      <c r="C455" s="597">
        <v>10.3</v>
      </c>
      <c r="D455" s="596" t="s">
        <v>661</v>
      </c>
    </row>
    <row r="456" spans="1:4" ht="11.25" customHeight="1">
      <c r="A456" s="1371"/>
      <c r="B456" s="597">
        <v>474.32</v>
      </c>
      <c r="C456" s="597">
        <v>474.32</v>
      </c>
      <c r="D456" s="596" t="s">
        <v>825</v>
      </c>
    </row>
    <row r="457" spans="1:4" ht="11.25" customHeight="1">
      <c r="A457" s="1371"/>
      <c r="B457" s="597">
        <v>52.66</v>
      </c>
      <c r="C457" s="597">
        <v>52.661999999999999</v>
      </c>
      <c r="D457" s="596" t="s">
        <v>663</v>
      </c>
    </row>
    <row r="458" spans="1:4" ht="11.25" customHeight="1">
      <c r="A458" s="1371"/>
      <c r="B458" s="597">
        <v>382.59999999999997</v>
      </c>
      <c r="C458" s="597">
        <v>382.59836000000001</v>
      </c>
      <c r="D458" s="596" t="s">
        <v>1362</v>
      </c>
    </row>
    <row r="459" spans="1:4" ht="11.25" customHeight="1">
      <c r="A459" s="1371"/>
      <c r="B459" s="597">
        <v>13.5</v>
      </c>
      <c r="C459" s="597">
        <v>13.5</v>
      </c>
      <c r="D459" s="596" t="s">
        <v>1340</v>
      </c>
    </row>
    <row r="460" spans="1:4" ht="11.25" customHeight="1">
      <c r="A460" s="1371"/>
      <c r="B460" s="597">
        <v>19818</v>
      </c>
      <c r="C460" s="597">
        <v>19818</v>
      </c>
      <c r="D460" s="596" t="s">
        <v>652</v>
      </c>
    </row>
    <row r="461" spans="1:4" ht="11.25" customHeight="1">
      <c r="A461" s="1371"/>
      <c r="B461" s="597">
        <v>3049</v>
      </c>
      <c r="C461" s="597">
        <v>3049</v>
      </c>
      <c r="D461" s="596" t="s">
        <v>1338</v>
      </c>
    </row>
    <row r="462" spans="1:4" ht="11.25" customHeight="1">
      <c r="A462" s="1371"/>
      <c r="B462" s="597">
        <v>353</v>
      </c>
      <c r="C462" s="597">
        <v>353</v>
      </c>
      <c r="D462" s="596" t="s">
        <v>1337</v>
      </c>
    </row>
    <row r="463" spans="1:4" ht="11.25" customHeight="1">
      <c r="A463" s="1371"/>
      <c r="B463" s="597">
        <v>29.64</v>
      </c>
      <c r="C463" s="597">
        <v>29.643000000000001</v>
      </c>
      <c r="D463" s="596" t="s">
        <v>1339</v>
      </c>
    </row>
    <row r="464" spans="1:4" ht="11.25" customHeight="1">
      <c r="A464" s="1371"/>
      <c r="B464" s="597">
        <v>133.69</v>
      </c>
      <c r="C464" s="597">
        <v>133.69300000000001</v>
      </c>
      <c r="D464" s="596" t="s">
        <v>1336</v>
      </c>
    </row>
    <row r="465" spans="1:4" ht="11.25" customHeight="1">
      <c r="A465" s="1371"/>
      <c r="B465" s="597">
        <v>24316.720000000001</v>
      </c>
      <c r="C465" s="597">
        <v>24316.716359999999</v>
      </c>
      <c r="D465" s="596" t="s">
        <v>1293</v>
      </c>
    </row>
    <row r="466" spans="1:4" ht="11.25" customHeight="1">
      <c r="A466" s="1370" t="s">
        <v>1015</v>
      </c>
      <c r="B466" s="594">
        <v>5.3</v>
      </c>
      <c r="C466" s="594">
        <v>5.3</v>
      </c>
      <c r="D466" s="593" t="s">
        <v>661</v>
      </c>
    </row>
    <row r="467" spans="1:4" ht="11.25" customHeight="1">
      <c r="A467" s="1371"/>
      <c r="B467" s="597">
        <v>147.86000000000001</v>
      </c>
      <c r="C467" s="597">
        <v>147.858</v>
      </c>
      <c r="D467" s="596" t="s">
        <v>663</v>
      </c>
    </row>
    <row r="468" spans="1:4" ht="11.25" customHeight="1">
      <c r="A468" s="1371"/>
      <c r="B468" s="597">
        <v>481.16</v>
      </c>
      <c r="C468" s="597">
        <v>481.16</v>
      </c>
      <c r="D468" s="596" t="s">
        <v>1340</v>
      </c>
    </row>
    <row r="469" spans="1:4" ht="11.25" customHeight="1">
      <c r="A469" s="1371"/>
      <c r="B469" s="597">
        <v>40</v>
      </c>
      <c r="C469" s="597">
        <v>40</v>
      </c>
      <c r="D469" s="596" t="s">
        <v>1388</v>
      </c>
    </row>
    <row r="470" spans="1:4" ht="11.25" customHeight="1">
      <c r="A470" s="1371"/>
      <c r="B470" s="597">
        <v>20251</v>
      </c>
      <c r="C470" s="597">
        <v>20251</v>
      </c>
      <c r="D470" s="596" t="s">
        <v>652</v>
      </c>
    </row>
    <row r="471" spans="1:4" ht="11.25" customHeight="1">
      <c r="A471" s="1371"/>
      <c r="B471" s="597">
        <v>3941</v>
      </c>
      <c r="C471" s="597">
        <v>3941</v>
      </c>
      <c r="D471" s="596" t="s">
        <v>1338</v>
      </c>
    </row>
    <row r="472" spans="1:4" ht="11.25" customHeight="1">
      <c r="A472" s="1371"/>
      <c r="B472" s="597">
        <v>659</v>
      </c>
      <c r="C472" s="597">
        <v>659</v>
      </c>
      <c r="D472" s="596" t="s">
        <v>1337</v>
      </c>
    </row>
    <row r="473" spans="1:4" ht="11.25" customHeight="1">
      <c r="A473" s="1371"/>
      <c r="B473" s="597">
        <v>25.94</v>
      </c>
      <c r="C473" s="597">
        <v>25.94</v>
      </c>
      <c r="D473" s="596" t="s">
        <v>1339</v>
      </c>
    </row>
    <row r="474" spans="1:4" ht="11.25" customHeight="1">
      <c r="A474" s="1371"/>
      <c r="B474" s="597">
        <v>5600</v>
      </c>
      <c r="C474" s="597">
        <v>5600</v>
      </c>
      <c r="D474" s="596" t="s">
        <v>1346</v>
      </c>
    </row>
    <row r="475" spans="1:4" ht="11.25" customHeight="1">
      <c r="A475" s="1371"/>
      <c r="B475" s="597">
        <v>122.77</v>
      </c>
      <c r="C475" s="597">
        <v>122.773</v>
      </c>
      <c r="D475" s="596" t="s">
        <v>1336</v>
      </c>
    </row>
    <row r="476" spans="1:4" ht="11.25" customHeight="1">
      <c r="A476" s="1372"/>
      <c r="B476" s="592">
        <v>31274.03</v>
      </c>
      <c r="C476" s="592">
        <v>31274.030999999999</v>
      </c>
      <c r="D476" s="591" t="s">
        <v>1293</v>
      </c>
    </row>
    <row r="477" spans="1:4" ht="11.25" customHeight="1">
      <c r="A477" s="1370" t="s">
        <v>1041</v>
      </c>
      <c r="B477" s="594">
        <v>7.1</v>
      </c>
      <c r="C477" s="594">
        <v>7.1</v>
      </c>
      <c r="D477" s="593" t="s">
        <v>661</v>
      </c>
    </row>
    <row r="478" spans="1:4" ht="11.25" customHeight="1">
      <c r="A478" s="1371"/>
      <c r="B478" s="597">
        <v>14.18</v>
      </c>
      <c r="C478" s="597">
        <v>14.178000000000001</v>
      </c>
      <c r="D478" s="596" t="s">
        <v>663</v>
      </c>
    </row>
    <row r="479" spans="1:4" ht="11.25" customHeight="1">
      <c r="A479" s="1371"/>
      <c r="B479" s="597">
        <v>73.5</v>
      </c>
      <c r="C479" s="597">
        <v>73.5</v>
      </c>
      <c r="D479" s="596" t="s">
        <v>1340</v>
      </c>
    </row>
    <row r="480" spans="1:4" ht="11.25" customHeight="1">
      <c r="A480" s="1371"/>
      <c r="B480" s="597">
        <v>13979</v>
      </c>
      <c r="C480" s="597">
        <v>13979</v>
      </c>
      <c r="D480" s="596" t="s">
        <v>652</v>
      </c>
    </row>
    <row r="481" spans="1:4" ht="11.25" customHeight="1">
      <c r="A481" s="1371"/>
      <c r="B481" s="597">
        <v>2620</v>
      </c>
      <c r="C481" s="597">
        <v>2620</v>
      </c>
      <c r="D481" s="596" t="s">
        <v>1338</v>
      </c>
    </row>
    <row r="482" spans="1:4" ht="11.25" customHeight="1">
      <c r="A482" s="1371"/>
      <c r="B482" s="597">
        <v>238</v>
      </c>
      <c r="C482" s="597">
        <v>238</v>
      </c>
      <c r="D482" s="596" t="s">
        <v>1337</v>
      </c>
    </row>
    <row r="483" spans="1:4" ht="11.25" customHeight="1">
      <c r="A483" s="1371"/>
      <c r="B483" s="597">
        <v>21.8</v>
      </c>
      <c r="C483" s="597">
        <v>21.802</v>
      </c>
      <c r="D483" s="596" t="s">
        <v>1339</v>
      </c>
    </row>
    <row r="484" spans="1:4" ht="11.25" customHeight="1">
      <c r="A484" s="1371"/>
      <c r="B484" s="597">
        <v>3900</v>
      </c>
      <c r="C484" s="597">
        <v>3900</v>
      </c>
      <c r="D484" s="596" t="s">
        <v>1406</v>
      </c>
    </row>
    <row r="485" spans="1:4" ht="11.25" customHeight="1">
      <c r="A485" s="1371"/>
      <c r="B485" s="597">
        <v>98.63</v>
      </c>
      <c r="C485" s="597">
        <v>98.63</v>
      </c>
      <c r="D485" s="596" t="s">
        <v>1336</v>
      </c>
    </row>
    <row r="486" spans="1:4" ht="11.25" customHeight="1">
      <c r="A486" s="1372"/>
      <c r="B486" s="592">
        <v>20952.21</v>
      </c>
      <c r="C486" s="592">
        <v>20952.21</v>
      </c>
      <c r="D486" s="591" t="s">
        <v>1293</v>
      </c>
    </row>
    <row r="487" spans="1:4" ht="11.25" customHeight="1">
      <c r="A487" s="1370" t="s">
        <v>999</v>
      </c>
      <c r="B487" s="594">
        <v>13.9</v>
      </c>
      <c r="C487" s="594">
        <v>13.9</v>
      </c>
      <c r="D487" s="593" t="s">
        <v>661</v>
      </c>
    </row>
    <row r="488" spans="1:4" ht="11.25" customHeight="1">
      <c r="A488" s="1371"/>
      <c r="B488" s="597">
        <v>30.38</v>
      </c>
      <c r="C488" s="597">
        <v>30.382000000000001</v>
      </c>
      <c r="D488" s="596" t="s">
        <v>663</v>
      </c>
    </row>
    <row r="489" spans="1:4" ht="11.25" customHeight="1">
      <c r="A489" s="1371"/>
      <c r="B489" s="597">
        <v>495</v>
      </c>
      <c r="C489" s="597">
        <v>220.28853999999998</v>
      </c>
      <c r="D489" s="596" t="s">
        <v>1369</v>
      </c>
    </row>
    <row r="490" spans="1:4" ht="11.25" customHeight="1">
      <c r="A490" s="1371"/>
      <c r="B490" s="597">
        <v>432.58</v>
      </c>
      <c r="C490" s="597">
        <v>432.57601999999997</v>
      </c>
      <c r="D490" s="596" t="s">
        <v>1362</v>
      </c>
    </row>
    <row r="491" spans="1:4" ht="11.25" customHeight="1">
      <c r="A491" s="1371"/>
      <c r="B491" s="597">
        <v>13.5</v>
      </c>
      <c r="C491" s="597">
        <v>13.5</v>
      </c>
      <c r="D491" s="596" t="s">
        <v>1340</v>
      </c>
    </row>
    <row r="492" spans="1:4" ht="11.25" customHeight="1">
      <c r="A492" s="1371"/>
      <c r="B492" s="597">
        <v>23868</v>
      </c>
      <c r="C492" s="597">
        <v>23868</v>
      </c>
      <c r="D492" s="596" t="s">
        <v>652</v>
      </c>
    </row>
    <row r="493" spans="1:4" ht="11.25" customHeight="1">
      <c r="A493" s="1371"/>
      <c r="B493" s="597">
        <v>2910</v>
      </c>
      <c r="C493" s="597">
        <v>2910</v>
      </c>
      <c r="D493" s="596" t="s">
        <v>1338</v>
      </c>
    </row>
    <row r="494" spans="1:4" ht="11.25" customHeight="1">
      <c r="A494" s="1371"/>
      <c r="B494" s="597">
        <v>993</v>
      </c>
      <c r="C494" s="597">
        <v>993</v>
      </c>
      <c r="D494" s="596" t="s">
        <v>1337</v>
      </c>
    </row>
    <row r="495" spans="1:4" ht="11.25" customHeight="1">
      <c r="A495" s="1371"/>
      <c r="B495" s="597">
        <v>3000</v>
      </c>
      <c r="C495" s="597">
        <v>3000</v>
      </c>
      <c r="D495" s="596" t="s">
        <v>1405</v>
      </c>
    </row>
    <row r="496" spans="1:4" ht="11.25" customHeight="1">
      <c r="A496" s="1371"/>
      <c r="B496" s="597">
        <v>36.020000000000003</v>
      </c>
      <c r="C496" s="597">
        <v>36.021000000000001</v>
      </c>
      <c r="D496" s="596" t="s">
        <v>1339</v>
      </c>
    </row>
    <row r="497" spans="1:4" ht="11.25" customHeight="1">
      <c r="A497" s="1371"/>
      <c r="B497" s="597">
        <v>200.4</v>
      </c>
      <c r="C497" s="597">
        <v>200.4</v>
      </c>
      <c r="D497" s="596" t="s">
        <v>1359</v>
      </c>
    </row>
    <row r="498" spans="1:4" ht="11.25" customHeight="1">
      <c r="A498" s="1371"/>
      <c r="B498" s="597">
        <v>150.25</v>
      </c>
      <c r="C498" s="597">
        <v>150.24799999999999</v>
      </c>
      <c r="D498" s="596" t="s">
        <v>1336</v>
      </c>
    </row>
    <row r="499" spans="1:4" ht="11.25" customHeight="1">
      <c r="A499" s="1372"/>
      <c r="B499" s="592">
        <v>32143.030000000002</v>
      </c>
      <c r="C499" s="592">
        <v>31868.315559999999</v>
      </c>
      <c r="D499" s="591" t="s">
        <v>1293</v>
      </c>
    </row>
    <row r="500" spans="1:4" ht="11.25" customHeight="1">
      <c r="A500" s="1371" t="s">
        <v>1005</v>
      </c>
      <c r="B500" s="597">
        <v>14.3</v>
      </c>
      <c r="C500" s="597">
        <v>14.3</v>
      </c>
      <c r="D500" s="596" t="s">
        <v>661</v>
      </c>
    </row>
    <row r="501" spans="1:4" ht="11.25" customHeight="1">
      <c r="A501" s="1371"/>
      <c r="B501" s="597">
        <v>142.78</v>
      </c>
      <c r="C501" s="597">
        <v>142.78</v>
      </c>
      <c r="D501" s="596" t="s">
        <v>825</v>
      </c>
    </row>
    <row r="502" spans="1:4" ht="11.25" customHeight="1">
      <c r="A502" s="1371"/>
      <c r="B502" s="597">
        <v>52.66</v>
      </c>
      <c r="C502" s="597">
        <v>52.661999999999999</v>
      </c>
      <c r="D502" s="596" t="s">
        <v>663</v>
      </c>
    </row>
    <row r="503" spans="1:4" ht="11.25" customHeight="1">
      <c r="A503" s="1371"/>
      <c r="B503" s="597">
        <v>20</v>
      </c>
      <c r="C503" s="597">
        <v>20</v>
      </c>
      <c r="D503" s="596" t="s">
        <v>719</v>
      </c>
    </row>
    <row r="504" spans="1:4" ht="11.25" customHeight="1">
      <c r="A504" s="1371"/>
      <c r="B504" s="597">
        <v>13.5</v>
      </c>
      <c r="C504" s="597">
        <v>13.5</v>
      </c>
      <c r="D504" s="596" t="s">
        <v>1340</v>
      </c>
    </row>
    <row r="505" spans="1:4" ht="11.25" customHeight="1">
      <c r="A505" s="1371"/>
      <c r="B505" s="597">
        <v>17142</v>
      </c>
      <c r="C505" s="597">
        <v>17142</v>
      </c>
      <c r="D505" s="596" t="s">
        <v>652</v>
      </c>
    </row>
    <row r="506" spans="1:4" ht="11.25" customHeight="1">
      <c r="A506" s="1371"/>
      <c r="B506" s="597">
        <v>2958</v>
      </c>
      <c r="C506" s="597">
        <v>2958</v>
      </c>
      <c r="D506" s="596" t="s">
        <v>1338</v>
      </c>
    </row>
    <row r="507" spans="1:4" ht="11.25" customHeight="1">
      <c r="A507" s="1371"/>
      <c r="B507" s="597">
        <v>113</v>
      </c>
      <c r="C507" s="597">
        <v>113</v>
      </c>
      <c r="D507" s="596" t="s">
        <v>1337</v>
      </c>
    </row>
    <row r="508" spans="1:4" ht="11.25" customHeight="1">
      <c r="A508" s="1371"/>
      <c r="B508" s="597">
        <v>42.98</v>
      </c>
      <c r="C508" s="597">
        <v>42.981999999999999</v>
      </c>
      <c r="D508" s="596" t="s">
        <v>1339</v>
      </c>
    </row>
    <row r="509" spans="1:4" ht="11.25" customHeight="1">
      <c r="A509" s="1371"/>
      <c r="B509" s="597">
        <v>101.56</v>
      </c>
      <c r="C509" s="597">
        <v>101.55800000000001</v>
      </c>
      <c r="D509" s="596" t="s">
        <v>1336</v>
      </c>
    </row>
    <row r="510" spans="1:4" ht="11.25" customHeight="1">
      <c r="A510" s="1371"/>
      <c r="B510" s="597">
        <v>20600.780000000002</v>
      </c>
      <c r="C510" s="597">
        <v>20600.781999999999</v>
      </c>
      <c r="D510" s="596" t="s">
        <v>1293</v>
      </c>
    </row>
    <row r="511" spans="1:4" ht="11.25" customHeight="1">
      <c r="A511" s="1370" t="s">
        <v>1037</v>
      </c>
      <c r="B511" s="594">
        <v>10.9</v>
      </c>
      <c r="C511" s="594">
        <v>10.9</v>
      </c>
      <c r="D511" s="593" t="s">
        <v>661</v>
      </c>
    </row>
    <row r="512" spans="1:4" ht="11.25" customHeight="1">
      <c r="A512" s="1371"/>
      <c r="B512" s="597">
        <v>101.27</v>
      </c>
      <c r="C512" s="597">
        <v>101.27200000000001</v>
      </c>
      <c r="D512" s="596" t="s">
        <v>663</v>
      </c>
    </row>
    <row r="513" spans="1:4" ht="11.25" customHeight="1">
      <c r="A513" s="1371"/>
      <c r="B513" s="597">
        <v>13.5</v>
      </c>
      <c r="C513" s="597">
        <v>13.5</v>
      </c>
      <c r="D513" s="596" t="s">
        <v>1340</v>
      </c>
    </row>
    <row r="514" spans="1:4" ht="11.25" customHeight="1">
      <c r="A514" s="1371"/>
      <c r="B514" s="597">
        <v>22536</v>
      </c>
      <c r="C514" s="597">
        <v>22536</v>
      </c>
      <c r="D514" s="596" t="s">
        <v>652</v>
      </c>
    </row>
    <row r="515" spans="1:4" ht="11.25" customHeight="1">
      <c r="A515" s="1371"/>
      <c r="B515" s="597">
        <v>3153</v>
      </c>
      <c r="C515" s="597">
        <v>3153</v>
      </c>
      <c r="D515" s="596" t="s">
        <v>1338</v>
      </c>
    </row>
    <row r="516" spans="1:4" ht="11.25" customHeight="1">
      <c r="A516" s="1371"/>
      <c r="B516" s="597">
        <v>730</v>
      </c>
      <c r="C516" s="597">
        <v>730</v>
      </c>
      <c r="D516" s="596" t="s">
        <v>1337</v>
      </c>
    </row>
    <row r="517" spans="1:4" ht="11.25" customHeight="1">
      <c r="A517" s="1371"/>
      <c r="B517" s="597">
        <v>32.520000000000003</v>
      </c>
      <c r="C517" s="597">
        <v>32.518999999999998</v>
      </c>
      <c r="D517" s="596" t="s">
        <v>1339</v>
      </c>
    </row>
    <row r="518" spans="1:4" ht="11.25" customHeight="1">
      <c r="A518" s="1371"/>
      <c r="B518" s="597">
        <v>153.04</v>
      </c>
      <c r="C518" s="597">
        <v>153.04300000000001</v>
      </c>
      <c r="D518" s="596" t="s">
        <v>1336</v>
      </c>
    </row>
    <row r="519" spans="1:4" ht="11.25" customHeight="1">
      <c r="A519" s="1372"/>
      <c r="B519" s="592">
        <v>26730.23</v>
      </c>
      <c r="C519" s="592">
        <v>26730.234</v>
      </c>
      <c r="D519" s="591" t="s">
        <v>1293</v>
      </c>
    </row>
    <row r="520" spans="1:4" ht="11.25" customHeight="1">
      <c r="A520" s="1371" t="s">
        <v>1112</v>
      </c>
      <c r="B520" s="597">
        <v>2.42</v>
      </c>
      <c r="C520" s="597">
        <v>2.42</v>
      </c>
      <c r="D520" s="596" t="s">
        <v>824</v>
      </c>
    </row>
    <row r="521" spans="1:4" ht="11.25" customHeight="1">
      <c r="A521" s="1371"/>
      <c r="B521" s="597">
        <v>13.5</v>
      </c>
      <c r="C521" s="597">
        <v>13.5</v>
      </c>
      <c r="D521" s="596" t="s">
        <v>1340</v>
      </c>
    </row>
    <row r="522" spans="1:4" ht="11.25" customHeight="1">
      <c r="A522" s="1371"/>
      <c r="B522" s="597">
        <v>35</v>
      </c>
      <c r="C522" s="597">
        <v>35</v>
      </c>
      <c r="D522" s="596" t="s">
        <v>655</v>
      </c>
    </row>
    <row r="523" spans="1:4" ht="21.75">
      <c r="A523" s="1371"/>
      <c r="B523" s="597">
        <v>47.09</v>
      </c>
      <c r="C523" s="597">
        <v>45.78</v>
      </c>
      <c r="D523" s="596" t="s">
        <v>665</v>
      </c>
    </row>
    <row r="524" spans="1:4" ht="11.25" customHeight="1">
      <c r="A524" s="1371"/>
      <c r="B524" s="597">
        <v>14</v>
      </c>
      <c r="C524" s="597">
        <v>14</v>
      </c>
      <c r="D524" s="596" t="s">
        <v>1342</v>
      </c>
    </row>
    <row r="525" spans="1:4" ht="11.25" customHeight="1">
      <c r="A525" s="1371"/>
      <c r="B525" s="597">
        <v>6</v>
      </c>
      <c r="C525" s="597">
        <v>4.25</v>
      </c>
      <c r="D525" s="596" t="s">
        <v>667</v>
      </c>
    </row>
    <row r="526" spans="1:4" ht="11.25" customHeight="1">
      <c r="A526" s="1371"/>
      <c r="B526" s="597">
        <v>27242</v>
      </c>
      <c r="C526" s="597">
        <v>27242</v>
      </c>
      <c r="D526" s="596" t="s">
        <v>652</v>
      </c>
    </row>
    <row r="527" spans="1:4" ht="11.25" customHeight="1">
      <c r="A527" s="1371"/>
      <c r="B527" s="597">
        <v>4414</v>
      </c>
      <c r="C527" s="597">
        <v>4414</v>
      </c>
      <c r="D527" s="596" t="s">
        <v>1338</v>
      </c>
    </row>
    <row r="528" spans="1:4" ht="11.25" customHeight="1">
      <c r="A528" s="1371"/>
      <c r="B528" s="597">
        <v>1500</v>
      </c>
      <c r="C528" s="597">
        <v>1500</v>
      </c>
      <c r="D528" s="596" t="s">
        <v>1337</v>
      </c>
    </row>
    <row r="529" spans="1:4" ht="11.25" customHeight="1">
      <c r="A529" s="1371"/>
      <c r="B529" s="597">
        <v>39.49</v>
      </c>
      <c r="C529" s="597">
        <v>39.491999999999997</v>
      </c>
      <c r="D529" s="596" t="s">
        <v>1339</v>
      </c>
    </row>
    <row r="530" spans="1:4" ht="11.25" customHeight="1">
      <c r="A530" s="1371"/>
      <c r="B530" s="597">
        <v>225.8</v>
      </c>
      <c r="C530" s="597">
        <v>225.8</v>
      </c>
      <c r="D530" s="596" t="s">
        <v>1359</v>
      </c>
    </row>
    <row r="531" spans="1:4" ht="11.25" customHeight="1">
      <c r="A531" s="1371"/>
      <c r="B531" s="597">
        <v>170.42</v>
      </c>
      <c r="C531" s="597">
        <v>170.42099999999999</v>
      </c>
      <c r="D531" s="596" t="s">
        <v>1336</v>
      </c>
    </row>
    <row r="532" spans="1:4" ht="11.25" customHeight="1">
      <c r="A532" s="1371"/>
      <c r="B532" s="597">
        <v>33709.719999999994</v>
      </c>
      <c r="C532" s="597">
        <v>33706.663</v>
      </c>
      <c r="D532" s="596" t="s">
        <v>1293</v>
      </c>
    </row>
    <row r="533" spans="1:4" ht="11.25" customHeight="1">
      <c r="A533" s="1370" t="s">
        <v>1058</v>
      </c>
      <c r="B533" s="594">
        <v>2.2999999999999998</v>
      </c>
      <c r="C533" s="594">
        <v>2.2999999999999998</v>
      </c>
      <c r="D533" s="593" t="s">
        <v>661</v>
      </c>
    </row>
    <row r="534" spans="1:4" ht="11.25" customHeight="1">
      <c r="A534" s="1371"/>
      <c r="B534" s="597">
        <v>22.28</v>
      </c>
      <c r="C534" s="597">
        <v>22.28</v>
      </c>
      <c r="D534" s="596" t="s">
        <v>663</v>
      </c>
    </row>
    <row r="535" spans="1:4" ht="11.25" customHeight="1">
      <c r="A535" s="1371"/>
      <c r="B535" s="597">
        <v>81</v>
      </c>
      <c r="C535" s="597">
        <v>81</v>
      </c>
      <c r="D535" s="596" t="s">
        <v>1340</v>
      </c>
    </row>
    <row r="536" spans="1:4" ht="11.25" customHeight="1">
      <c r="A536" s="1371"/>
      <c r="B536" s="597">
        <v>50</v>
      </c>
      <c r="C536" s="597">
        <v>50</v>
      </c>
      <c r="D536" s="596" t="s">
        <v>1342</v>
      </c>
    </row>
    <row r="537" spans="1:4" ht="11.25" customHeight="1">
      <c r="A537" s="1371"/>
      <c r="B537" s="597">
        <v>57262</v>
      </c>
      <c r="C537" s="597">
        <v>57262</v>
      </c>
      <c r="D537" s="596" t="s">
        <v>652</v>
      </c>
    </row>
    <row r="538" spans="1:4" ht="11.25" customHeight="1">
      <c r="A538" s="1371"/>
      <c r="B538" s="597">
        <v>3367</v>
      </c>
      <c r="C538" s="597">
        <v>3367</v>
      </c>
      <c r="D538" s="596" t="s">
        <v>1338</v>
      </c>
    </row>
    <row r="539" spans="1:4" ht="11.25" customHeight="1">
      <c r="A539" s="1371"/>
      <c r="B539" s="597">
        <v>3791</v>
      </c>
      <c r="C539" s="597">
        <v>3778.1370000000002</v>
      </c>
      <c r="D539" s="596" t="s">
        <v>1337</v>
      </c>
    </row>
    <row r="540" spans="1:4" ht="11.25" customHeight="1">
      <c r="A540" s="1371"/>
      <c r="B540" s="597">
        <v>89.09</v>
      </c>
      <c r="C540" s="597">
        <v>89.088999999999999</v>
      </c>
      <c r="D540" s="596" t="s">
        <v>1339</v>
      </c>
    </row>
    <row r="541" spans="1:4" ht="11.25" customHeight="1">
      <c r="A541" s="1371"/>
      <c r="B541" s="597">
        <v>1080</v>
      </c>
      <c r="C541" s="597">
        <v>1080</v>
      </c>
      <c r="D541" s="596" t="s">
        <v>547</v>
      </c>
    </row>
    <row r="542" spans="1:4" ht="11.25" customHeight="1">
      <c r="A542" s="1371"/>
      <c r="B542" s="597">
        <v>354.68</v>
      </c>
      <c r="C542" s="597">
        <v>354.67899999999997</v>
      </c>
      <c r="D542" s="596" t="s">
        <v>1336</v>
      </c>
    </row>
    <row r="543" spans="1:4" ht="11.25" customHeight="1">
      <c r="A543" s="1372"/>
      <c r="B543" s="592">
        <v>66099.349999999991</v>
      </c>
      <c r="C543" s="592">
        <v>66086.485000000001</v>
      </c>
      <c r="D543" s="591" t="s">
        <v>1293</v>
      </c>
    </row>
    <row r="544" spans="1:4" ht="11.25" customHeight="1">
      <c r="A544" s="1371" t="s">
        <v>1007</v>
      </c>
      <c r="B544" s="597">
        <v>7.4</v>
      </c>
      <c r="C544" s="597">
        <v>7.4</v>
      </c>
      <c r="D544" s="596" t="s">
        <v>661</v>
      </c>
    </row>
    <row r="545" spans="1:4" ht="11.25" customHeight="1">
      <c r="A545" s="1371"/>
      <c r="B545" s="597">
        <v>8.1</v>
      </c>
      <c r="C545" s="597">
        <v>8.1020000000000003</v>
      </c>
      <c r="D545" s="596" t="s">
        <v>663</v>
      </c>
    </row>
    <row r="546" spans="1:4" ht="11.25" customHeight="1">
      <c r="A546" s="1371"/>
      <c r="B546" s="597">
        <v>200.48000000000002</v>
      </c>
      <c r="C546" s="597">
        <v>100.22661000000001</v>
      </c>
      <c r="D546" s="596" t="s">
        <v>1362</v>
      </c>
    </row>
    <row r="547" spans="1:4" ht="11.25" customHeight="1">
      <c r="A547" s="1371"/>
      <c r="B547" s="597">
        <v>13.5</v>
      </c>
      <c r="C547" s="597">
        <v>13.5</v>
      </c>
      <c r="D547" s="596" t="s">
        <v>1340</v>
      </c>
    </row>
    <row r="548" spans="1:4" ht="11.25" customHeight="1">
      <c r="A548" s="1371"/>
      <c r="B548" s="597">
        <v>21300</v>
      </c>
      <c r="C548" s="597">
        <v>21300</v>
      </c>
      <c r="D548" s="596" t="s">
        <v>652</v>
      </c>
    </row>
    <row r="549" spans="1:4" ht="11.25" customHeight="1">
      <c r="A549" s="1371"/>
      <c r="B549" s="597">
        <v>2645</v>
      </c>
      <c r="C549" s="597">
        <v>2645</v>
      </c>
      <c r="D549" s="596" t="s">
        <v>1338</v>
      </c>
    </row>
    <row r="550" spans="1:4" ht="11.25" customHeight="1">
      <c r="A550" s="1371"/>
      <c r="B550" s="597">
        <v>489</v>
      </c>
      <c r="C550" s="597">
        <v>489</v>
      </c>
      <c r="D550" s="596" t="s">
        <v>1337</v>
      </c>
    </row>
    <row r="551" spans="1:4" ht="11.25" customHeight="1">
      <c r="A551" s="1371"/>
      <c r="B551" s="597">
        <v>42.34</v>
      </c>
      <c r="C551" s="597">
        <v>42.335999999999999</v>
      </c>
      <c r="D551" s="596" t="s">
        <v>1339</v>
      </c>
    </row>
    <row r="552" spans="1:4" ht="11.25" customHeight="1">
      <c r="A552" s="1371"/>
      <c r="B552" s="597">
        <v>135.87</v>
      </c>
      <c r="C552" s="597">
        <v>135.87</v>
      </c>
      <c r="D552" s="596" t="s">
        <v>1336</v>
      </c>
    </row>
    <row r="553" spans="1:4" ht="11.25" customHeight="1">
      <c r="A553" s="1371"/>
      <c r="B553" s="597">
        <v>24841.69</v>
      </c>
      <c r="C553" s="597">
        <v>24741.434609999997</v>
      </c>
      <c r="D553" s="596" t="s">
        <v>1293</v>
      </c>
    </row>
    <row r="554" spans="1:4" ht="11.25" customHeight="1">
      <c r="A554" s="1370" t="s">
        <v>1404</v>
      </c>
      <c r="B554" s="594">
        <v>143</v>
      </c>
      <c r="C554" s="594">
        <v>143</v>
      </c>
      <c r="D554" s="593" t="s">
        <v>715</v>
      </c>
    </row>
    <row r="555" spans="1:4" ht="11.25" customHeight="1">
      <c r="A555" s="1371"/>
      <c r="B555" s="597">
        <v>13.5</v>
      </c>
      <c r="C555" s="597">
        <v>13.5</v>
      </c>
      <c r="D555" s="596" t="s">
        <v>1340</v>
      </c>
    </row>
    <row r="556" spans="1:4" ht="11.25" customHeight="1">
      <c r="A556" s="1371"/>
      <c r="B556" s="597">
        <v>327</v>
      </c>
      <c r="C556" s="597">
        <v>327</v>
      </c>
      <c r="D556" s="596" t="s">
        <v>1347</v>
      </c>
    </row>
    <row r="557" spans="1:4" ht="11.25" customHeight="1">
      <c r="A557" s="1371"/>
      <c r="B557" s="597">
        <v>12094</v>
      </c>
      <c r="C557" s="597">
        <v>12094</v>
      </c>
      <c r="D557" s="596" t="s">
        <v>652</v>
      </c>
    </row>
    <row r="558" spans="1:4" ht="11.25" customHeight="1">
      <c r="A558" s="1371"/>
      <c r="B558" s="597">
        <v>2364</v>
      </c>
      <c r="C558" s="597">
        <v>2364</v>
      </c>
      <c r="D558" s="596" t="s">
        <v>1338</v>
      </c>
    </row>
    <row r="559" spans="1:4" ht="11.25" customHeight="1">
      <c r="A559" s="1371"/>
      <c r="B559" s="597">
        <v>351</v>
      </c>
      <c r="C559" s="597">
        <v>345.95841000000001</v>
      </c>
      <c r="D559" s="596" t="s">
        <v>1337</v>
      </c>
    </row>
    <row r="560" spans="1:4" ht="11.25" customHeight="1">
      <c r="A560" s="1371"/>
      <c r="B560" s="597">
        <v>13.05</v>
      </c>
      <c r="C560" s="597">
        <v>13.054</v>
      </c>
      <c r="D560" s="596" t="s">
        <v>1339</v>
      </c>
    </row>
    <row r="561" spans="1:4" ht="11.25" customHeight="1">
      <c r="A561" s="1371"/>
      <c r="B561" s="597">
        <v>589</v>
      </c>
      <c r="C561" s="597">
        <v>589</v>
      </c>
      <c r="D561" s="596" t="s">
        <v>662</v>
      </c>
    </row>
    <row r="562" spans="1:4" ht="11.25" customHeight="1">
      <c r="A562" s="1371"/>
      <c r="B562" s="597">
        <v>38.68</v>
      </c>
      <c r="C562" s="597">
        <v>38.676000000000002</v>
      </c>
      <c r="D562" s="596" t="s">
        <v>1336</v>
      </c>
    </row>
    <row r="563" spans="1:4" ht="11.25" customHeight="1">
      <c r="A563" s="1372"/>
      <c r="B563" s="592">
        <v>15933.23</v>
      </c>
      <c r="C563" s="592">
        <v>15928.188409999999</v>
      </c>
      <c r="D563" s="591" t="s">
        <v>1293</v>
      </c>
    </row>
    <row r="564" spans="1:4" ht="11.25" customHeight="1">
      <c r="A564" s="1371" t="s">
        <v>1245</v>
      </c>
      <c r="B564" s="597">
        <v>3049.4</v>
      </c>
      <c r="C564" s="597">
        <v>1668.0480400000001</v>
      </c>
      <c r="D564" s="596" t="s">
        <v>1369</v>
      </c>
    </row>
    <row r="565" spans="1:4" ht="11.25" customHeight="1">
      <c r="A565" s="1371"/>
      <c r="B565" s="597">
        <v>415.09</v>
      </c>
      <c r="C565" s="597">
        <v>415.06826000000001</v>
      </c>
      <c r="D565" s="596" t="s">
        <v>1377</v>
      </c>
    </row>
    <row r="566" spans="1:4" ht="11.25" customHeight="1">
      <c r="A566" s="1371"/>
      <c r="B566" s="597">
        <v>8380.86</v>
      </c>
      <c r="C566" s="597">
        <v>8380.793099999999</v>
      </c>
      <c r="D566" s="596" t="s">
        <v>1354</v>
      </c>
    </row>
    <row r="567" spans="1:4" ht="11.25" customHeight="1">
      <c r="A567" s="1371"/>
      <c r="B567" s="597">
        <v>24437.66</v>
      </c>
      <c r="C567" s="597">
        <v>24437.649999999998</v>
      </c>
      <c r="D567" s="596" t="s">
        <v>1356</v>
      </c>
    </row>
    <row r="568" spans="1:4" ht="11.25" customHeight="1">
      <c r="A568" s="1371"/>
      <c r="B568" s="597">
        <v>1120</v>
      </c>
      <c r="C568" s="597">
        <v>1120</v>
      </c>
      <c r="D568" s="596" t="s">
        <v>1403</v>
      </c>
    </row>
    <row r="569" spans="1:4" ht="11.25" customHeight="1">
      <c r="A569" s="1371"/>
      <c r="B569" s="597">
        <v>202</v>
      </c>
      <c r="C569" s="597">
        <v>202</v>
      </c>
      <c r="D569" s="596" t="s">
        <v>1340</v>
      </c>
    </row>
    <row r="570" spans="1:4" ht="11.25" customHeight="1">
      <c r="A570" s="1371"/>
      <c r="B570" s="597">
        <v>3937</v>
      </c>
      <c r="C570" s="597">
        <v>3937</v>
      </c>
      <c r="D570" s="596" t="s">
        <v>1338</v>
      </c>
    </row>
    <row r="571" spans="1:4" ht="11.25" customHeight="1">
      <c r="A571" s="1371"/>
      <c r="B571" s="597">
        <v>275</v>
      </c>
      <c r="C571" s="597">
        <v>275</v>
      </c>
      <c r="D571" s="596" t="s">
        <v>1337</v>
      </c>
    </row>
    <row r="572" spans="1:4" ht="11.25" customHeight="1">
      <c r="A572" s="1371"/>
      <c r="B572" s="597">
        <v>41817.01</v>
      </c>
      <c r="C572" s="597">
        <v>40435.559399999998</v>
      </c>
      <c r="D572" s="596" t="s">
        <v>1293</v>
      </c>
    </row>
    <row r="573" spans="1:4" ht="11.25" customHeight="1">
      <c r="A573" s="1370" t="s">
        <v>1078</v>
      </c>
      <c r="B573" s="594">
        <v>612.96</v>
      </c>
      <c r="C573" s="594">
        <v>612.93475999999998</v>
      </c>
      <c r="D573" s="593" t="s">
        <v>1362</v>
      </c>
    </row>
    <row r="574" spans="1:4" ht="11.25" customHeight="1">
      <c r="A574" s="1371"/>
      <c r="B574" s="597">
        <v>986</v>
      </c>
      <c r="C574" s="597">
        <v>986</v>
      </c>
      <c r="D574" s="596" t="s">
        <v>1402</v>
      </c>
    </row>
    <row r="575" spans="1:4" ht="11.25" customHeight="1">
      <c r="A575" s="1371"/>
      <c r="B575" s="597">
        <v>504.2</v>
      </c>
      <c r="C575" s="597">
        <v>504.2</v>
      </c>
      <c r="D575" s="596" t="s">
        <v>1340</v>
      </c>
    </row>
    <row r="576" spans="1:4" ht="11.25" customHeight="1">
      <c r="A576" s="1371"/>
      <c r="B576" s="597">
        <v>8129.1399999999994</v>
      </c>
      <c r="C576" s="597">
        <v>8124.7088700000004</v>
      </c>
      <c r="D576" s="596" t="s">
        <v>853</v>
      </c>
    </row>
    <row r="577" spans="1:4" ht="11.25" customHeight="1">
      <c r="A577" s="1371"/>
      <c r="B577" s="597">
        <v>34922</v>
      </c>
      <c r="C577" s="597">
        <v>34922</v>
      </c>
      <c r="D577" s="596" t="s">
        <v>652</v>
      </c>
    </row>
    <row r="578" spans="1:4" ht="11.25" customHeight="1">
      <c r="A578" s="1371"/>
      <c r="B578" s="597">
        <v>6921</v>
      </c>
      <c r="C578" s="597">
        <v>6921</v>
      </c>
      <c r="D578" s="596" t="s">
        <v>1338</v>
      </c>
    </row>
    <row r="579" spans="1:4" ht="11.25" customHeight="1">
      <c r="A579" s="1371"/>
      <c r="B579" s="597">
        <v>1040</v>
      </c>
      <c r="C579" s="597">
        <v>1023.42054</v>
      </c>
      <c r="D579" s="596" t="s">
        <v>1337</v>
      </c>
    </row>
    <row r="580" spans="1:4" ht="11.25" customHeight="1">
      <c r="A580" s="1371"/>
      <c r="B580" s="597">
        <v>129.94</v>
      </c>
      <c r="C580" s="597">
        <v>129.93799999999999</v>
      </c>
      <c r="D580" s="596" t="s">
        <v>659</v>
      </c>
    </row>
    <row r="581" spans="1:4" ht="11.25" customHeight="1">
      <c r="A581" s="1371"/>
      <c r="B581" s="597">
        <v>46.67</v>
      </c>
      <c r="C581" s="597">
        <v>46.664999999999999</v>
      </c>
      <c r="D581" s="596" t="s">
        <v>1339</v>
      </c>
    </row>
    <row r="582" spans="1:4" ht="11.25" customHeight="1">
      <c r="A582" s="1371"/>
      <c r="B582" s="597">
        <v>171.96</v>
      </c>
      <c r="C582" s="597">
        <v>171.96299999999999</v>
      </c>
      <c r="D582" s="596" t="s">
        <v>1336</v>
      </c>
    </row>
    <row r="583" spans="1:4" ht="11.25" customHeight="1">
      <c r="A583" s="1372"/>
      <c r="B583" s="592">
        <v>53463.87</v>
      </c>
      <c r="C583" s="592">
        <v>53442.830170000008</v>
      </c>
      <c r="D583" s="591" t="s">
        <v>1293</v>
      </c>
    </row>
    <row r="584" spans="1:4" ht="11.25" customHeight="1">
      <c r="A584" s="1371" t="s">
        <v>1024</v>
      </c>
      <c r="B584" s="597">
        <v>6.9</v>
      </c>
      <c r="C584" s="597">
        <v>6.9</v>
      </c>
      <c r="D584" s="596" t="s">
        <v>661</v>
      </c>
    </row>
    <row r="585" spans="1:4" ht="11.25" customHeight="1">
      <c r="A585" s="1371"/>
      <c r="B585" s="597">
        <v>80</v>
      </c>
      <c r="C585" s="597">
        <v>80</v>
      </c>
      <c r="D585" s="596" t="s">
        <v>1355</v>
      </c>
    </row>
    <row r="586" spans="1:4" ht="11.25" customHeight="1">
      <c r="A586" s="1371"/>
      <c r="B586" s="597">
        <v>16.2</v>
      </c>
      <c r="C586" s="597">
        <v>16.204000000000001</v>
      </c>
      <c r="D586" s="596" t="s">
        <v>663</v>
      </c>
    </row>
    <row r="587" spans="1:4" ht="11.25" customHeight="1">
      <c r="A587" s="1371"/>
      <c r="B587" s="597">
        <v>13.5</v>
      </c>
      <c r="C587" s="597">
        <v>13.5</v>
      </c>
      <c r="D587" s="596" t="s">
        <v>1340</v>
      </c>
    </row>
    <row r="588" spans="1:4" ht="21.75">
      <c r="A588" s="1371"/>
      <c r="B588" s="597">
        <v>24.83</v>
      </c>
      <c r="C588" s="597">
        <v>24.427</v>
      </c>
      <c r="D588" s="596" t="s">
        <v>665</v>
      </c>
    </row>
    <row r="589" spans="1:4" ht="11.25" customHeight="1">
      <c r="A589" s="1371"/>
      <c r="B589" s="597">
        <v>52.1</v>
      </c>
      <c r="C589" s="597">
        <v>52.1</v>
      </c>
      <c r="D589" s="596" t="s">
        <v>676</v>
      </c>
    </row>
    <row r="590" spans="1:4" ht="11.25" customHeight="1">
      <c r="A590" s="1371"/>
      <c r="B590" s="597">
        <v>18301</v>
      </c>
      <c r="C590" s="597">
        <v>18301</v>
      </c>
      <c r="D590" s="596" t="s">
        <v>652</v>
      </c>
    </row>
    <row r="591" spans="1:4" ht="11.25" customHeight="1">
      <c r="A591" s="1371"/>
      <c r="B591" s="597">
        <v>3049</v>
      </c>
      <c r="C591" s="597">
        <v>3049</v>
      </c>
      <c r="D591" s="596" t="s">
        <v>1338</v>
      </c>
    </row>
    <row r="592" spans="1:4" ht="11.25" customHeight="1">
      <c r="A592" s="1371"/>
      <c r="B592" s="597">
        <v>1182</v>
      </c>
      <c r="C592" s="597">
        <v>1182</v>
      </c>
      <c r="D592" s="596" t="s">
        <v>1337</v>
      </c>
    </row>
    <row r="593" spans="1:4" ht="11.25" customHeight="1">
      <c r="A593" s="1371"/>
      <c r="B593" s="597">
        <v>27.69</v>
      </c>
      <c r="C593" s="597">
        <v>27.690999999999999</v>
      </c>
      <c r="D593" s="596" t="s">
        <v>1339</v>
      </c>
    </row>
    <row r="594" spans="1:4" ht="11.25" customHeight="1">
      <c r="A594" s="1371"/>
      <c r="B594" s="597">
        <v>105.73</v>
      </c>
      <c r="C594" s="597">
        <v>105.73</v>
      </c>
      <c r="D594" s="596" t="s">
        <v>1336</v>
      </c>
    </row>
    <row r="595" spans="1:4" ht="11.25" customHeight="1">
      <c r="A595" s="1371"/>
      <c r="B595" s="597">
        <v>22858.949999999997</v>
      </c>
      <c r="C595" s="597">
        <v>22858.552</v>
      </c>
      <c r="D595" s="596" t="s">
        <v>1293</v>
      </c>
    </row>
    <row r="596" spans="1:4" ht="11.25" customHeight="1">
      <c r="A596" s="1370" t="s">
        <v>1150</v>
      </c>
      <c r="B596" s="594">
        <v>13.5</v>
      </c>
      <c r="C596" s="594">
        <v>13.5</v>
      </c>
      <c r="D596" s="593" t="s">
        <v>1340</v>
      </c>
    </row>
    <row r="597" spans="1:4" ht="11.25" customHeight="1">
      <c r="A597" s="1371"/>
      <c r="B597" s="597">
        <v>7197</v>
      </c>
      <c r="C597" s="597">
        <v>7197</v>
      </c>
      <c r="D597" s="596" t="s">
        <v>652</v>
      </c>
    </row>
    <row r="598" spans="1:4" ht="11.25" customHeight="1">
      <c r="A598" s="1371"/>
      <c r="B598" s="597">
        <v>1094</v>
      </c>
      <c r="C598" s="597">
        <v>1094</v>
      </c>
      <c r="D598" s="596" t="s">
        <v>1338</v>
      </c>
    </row>
    <row r="599" spans="1:4" ht="11.25" customHeight="1">
      <c r="A599" s="1371"/>
      <c r="B599" s="597">
        <v>141</v>
      </c>
      <c r="C599" s="597">
        <v>141</v>
      </c>
      <c r="D599" s="596" t="s">
        <v>1337</v>
      </c>
    </row>
    <row r="600" spans="1:4" ht="11.25" customHeight="1">
      <c r="A600" s="1371"/>
      <c r="B600" s="597">
        <v>11.25</v>
      </c>
      <c r="C600" s="597">
        <v>11.247</v>
      </c>
      <c r="D600" s="596" t="s">
        <v>1339</v>
      </c>
    </row>
    <row r="601" spans="1:4" ht="11.25" customHeight="1">
      <c r="A601" s="1371"/>
      <c r="B601" s="597">
        <v>33.880000000000003</v>
      </c>
      <c r="C601" s="597">
        <v>33.880000000000003</v>
      </c>
      <c r="D601" s="596" t="s">
        <v>1336</v>
      </c>
    </row>
    <row r="602" spans="1:4" ht="11.25" customHeight="1">
      <c r="A602" s="1372"/>
      <c r="B602" s="592">
        <v>8490.6299999999992</v>
      </c>
      <c r="C602" s="592">
        <v>8490.6269999999986</v>
      </c>
      <c r="D602" s="591" t="s">
        <v>1293</v>
      </c>
    </row>
    <row r="603" spans="1:4" ht="11.25" customHeight="1">
      <c r="A603" s="1371" t="s">
        <v>1148</v>
      </c>
      <c r="B603" s="597">
        <v>13.5</v>
      </c>
      <c r="C603" s="597">
        <v>13.5</v>
      </c>
      <c r="D603" s="596" t="s">
        <v>1340</v>
      </c>
    </row>
    <row r="604" spans="1:4" ht="11.25" customHeight="1">
      <c r="A604" s="1371"/>
      <c r="B604" s="597">
        <v>5799</v>
      </c>
      <c r="C604" s="597">
        <v>5799</v>
      </c>
      <c r="D604" s="596" t="s">
        <v>652</v>
      </c>
    </row>
    <row r="605" spans="1:4" ht="11.25" customHeight="1">
      <c r="A605" s="1371"/>
      <c r="B605" s="597">
        <v>1129</v>
      </c>
      <c r="C605" s="597">
        <v>1129</v>
      </c>
      <c r="D605" s="596" t="s">
        <v>1338</v>
      </c>
    </row>
    <row r="606" spans="1:4" ht="11.25" customHeight="1">
      <c r="A606" s="1371"/>
      <c r="B606" s="597">
        <v>101</v>
      </c>
      <c r="C606" s="597">
        <v>101</v>
      </c>
      <c r="D606" s="596" t="s">
        <v>1337</v>
      </c>
    </row>
    <row r="607" spans="1:4" ht="11.25" customHeight="1">
      <c r="A607" s="1371"/>
      <c r="B607" s="597">
        <v>9.32</v>
      </c>
      <c r="C607" s="597">
        <v>9.3190000000000008</v>
      </c>
      <c r="D607" s="596" t="s">
        <v>1339</v>
      </c>
    </row>
    <row r="608" spans="1:4" ht="11.25" customHeight="1">
      <c r="A608" s="1371"/>
      <c r="B608" s="597">
        <v>24.94</v>
      </c>
      <c r="C608" s="597">
        <v>24.937000000000001</v>
      </c>
      <c r="D608" s="596" t="s">
        <v>1336</v>
      </c>
    </row>
    <row r="609" spans="1:4" ht="11.25" customHeight="1">
      <c r="A609" s="1371"/>
      <c r="B609" s="597">
        <v>7076.7599999999993</v>
      </c>
      <c r="C609" s="597">
        <v>7076.7560000000003</v>
      </c>
      <c r="D609" s="596" t="s">
        <v>1293</v>
      </c>
    </row>
    <row r="610" spans="1:4" ht="11.25" customHeight="1">
      <c r="A610" s="1370" t="s">
        <v>1140</v>
      </c>
      <c r="B610" s="594">
        <v>5888</v>
      </c>
      <c r="C610" s="594">
        <v>5888</v>
      </c>
      <c r="D610" s="593" t="s">
        <v>652</v>
      </c>
    </row>
    <row r="611" spans="1:4" ht="11.25" customHeight="1">
      <c r="A611" s="1371"/>
      <c r="B611" s="597">
        <v>1128</v>
      </c>
      <c r="C611" s="597">
        <v>1128</v>
      </c>
      <c r="D611" s="596" t="s">
        <v>1338</v>
      </c>
    </row>
    <row r="612" spans="1:4" ht="11.25" customHeight="1">
      <c r="A612" s="1371"/>
      <c r="B612" s="597">
        <v>180</v>
      </c>
      <c r="C612" s="597">
        <v>180</v>
      </c>
      <c r="D612" s="596" t="s">
        <v>1337</v>
      </c>
    </row>
    <row r="613" spans="1:4" ht="11.25" customHeight="1">
      <c r="A613" s="1371"/>
      <c r="B613" s="597">
        <v>1039</v>
      </c>
      <c r="C613" s="597">
        <v>1039</v>
      </c>
      <c r="D613" s="596" t="s">
        <v>1401</v>
      </c>
    </row>
    <row r="614" spans="1:4" ht="11.25" customHeight="1">
      <c r="A614" s="1371"/>
      <c r="B614" s="597">
        <v>9.7200000000000006</v>
      </c>
      <c r="C614" s="597">
        <v>9.7200000000000006</v>
      </c>
      <c r="D614" s="596" t="s">
        <v>1339</v>
      </c>
    </row>
    <row r="615" spans="1:4" ht="11.25" customHeight="1">
      <c r="A615" s="1371"/>
      <c r="B615" s="597">
        <v>25.87</v>
      </c>
      <c r="C615" s="597">
        <v>25.872</v>
      </c>
      <c r="D615" s="596" t="s">
        <v>1336</v>
      </c>
    </row>
    <row r="616" spans="1:4" ht="11.25" customHeight="1">
      <c r="A616" s="1372"/>
      <c r="B616" s="592">
        <v>8270.59</v>
      </c>
      <c r="C616" s="592">
        <v>8270.5919999999987</v>
      </c>
      <c r="D616" s="591" t="s">
        <v>1293</v>
      </c>
    </row>
    <row r="617" spans="1:4" ht="11.25" customHeight="1">
      <c r="A617" s="1371" t="s">
        <v>1139</v>
      </c>
      <c r="B617" s="597">
        <v>799.5</v>
      </c>
      <c r="C617" s="597">
        <v>799.5</v>
      </c>
      <c r="D617" s="596" t="s">
        <v>1400</v>
      </c>
    </row>
    <row r="618" spans="1:4" ht="11.25" customHeight="1">
      <c r="A618" s="1371"/>
      <c r="B618" s="597">
        <v>4923</v>
      </c>
      <c r="C618" s="597">
        <v>4923</v>
      </c>
      <c r="D618" s="596" t="s">
        <v>652</v>
      </c>
    </row>
    <row r="619" spans="1:4" ht="11.25" customHeight="1">
      <c r="A619" s="1371"/>
      <c r="B619" s="597">
        <v>1574</v>
      </c>
      <c r="C619" s="597">
        <v>1574</v>
      </c>
      <c r="D619" s="596" t="s">
        <v>1338</v>
      </c>
    </row>
    <row r="620" spans="1:4" ht="11.25" customHeight="1">
      <c r="A620" s="1371"/>
      <c r="B620" s="597">
        <v>203</v>
      </c>
      <c r="C620" s="597">
        <v>203</v>
      </c>
      <c r="D620" s="596" t="s">
        <v>1337</v>
      </c>
    </row>
    <row r="621" spans="1:4" ht="11.25" customHeight="1">
      <c r="A621" s="1371"/>
      <c r="B621" s="597">
        <v>7.23</v>
      </c>
      <c r="C621" s="597">
        <v>7.23</v>
      </c>
      <c r="D621" s="596" t="s">
        <v>1339</v>
      </c>
    </row>
    <row r="622" spans="1:4" ht="11.25" customHeight="1">
      <c r="A622" s="1371"/>
      <c r="B622" s="597">
        <v>22.06</v>
      </c>
      <c r="C622" s="597">
        <v>22.062999999999999</v>
      </c>
      <c r="D622" s="596" t="s">
        <v>1336</v>
      </c>
    </row>
    <row r="623" spans="1:4" ht="11.25" customHeight="1">
      <c r="A623" s="1371"/>
      <c r="B623" s="597">
        <v>7528.79</v>
      </c>
      <c r="C623" s="597">
        <v>7528.7929999999997</v>
      </c>
      <c r="D623" s="596" t="s">
        <v>1293</v>
      </c>
    </row>
    <row r="624" spans="1:4" ht="11.25" customHeight="1">
      <c r="A624" s="1370" t="s">
        <v>1147</v>
      </c>
      <c r="B624" s="594">
        <v>120</v>
      </c>
      <c r="C624" s="594">
        <v>120</v>
      </c>
      <c r="D624" s="593" t="s">
        <v>1399</v>
      </c>
    </row>
    <row r="625" spans="1:4" ht="11.25" customHeight="1">
      <c r="A625" s="1371"/>
      <c r="B625" s="597">
        <v>13.5</v>
      </c>
      <c r="C625" s="597">
        <v>13.5</v>
      </c>
      <c r="D625" s="596" t="s">
        <v>1340</v>
      </c>
    </row>
    <row r="626" spans="1:4" ht="11.25" customHeight="1">
      <c r="A626" s="1371"/>
      <c r="B626" s="597">
        <v>4388</v>
      </c>
      <c r="C626" s="597">
        <v>4388</v>
      </c>
      <c r="D626" s="596" t="s">
        <v>652</v>
      </c>
    </row>
    <row r="627" spans="1:4" ht="11.25" customHeight="1">
      <c r="A627" s="1371"/>
      <c r="B627" s="597">
        <v>927</v>
      </c>
      <c r="C627" s="597">
        <v>927</v>
      </c>
      <c r="D627" s="596" t="s">
        <v>1338</v>
      </c>
    </row>
    <row r="628" spans="1:4" ht="11.25" customHeight="1">
      <c r="A628" s="1371"/>
      <c r="B628" s="597">
        <v>52</v>
      </c>
      <c r="C628" s="597">
        <v>52</v>
      </c>
      <c r="D628" s="596" t="s">
        <v>1337</v>
      </c>
    </row>
    <row r="629" spans="1:4" ht="11.25" customHeight="1">
      <c r="A629" s="1371"/>
      <c r="B629" s="597">
        <v>5.62</v>
      </c>
      <c r="C629" s="597">
        <v>5.6230000000000002</v>
      </c>
      <c r="D629" s="596" t="s">
        <v>1339</v>
      </c>
    </row>
    <row r="630" spans="1:4" ht="11.25" customHeight="1">
      <c r="A630" s="1371"/>
      <c r="B630" s="597">
        <v>21.4</v>
      </c>
      <c r="C630" s="597">
        <v>21.396000000000001</v>
      </c>
      <c r="D630" s="596" t="s">
        <v>1336</v>
      </c>
    </row>
    <row r="631" spans="1:4" ht="11.25" customHeight="1">
      <c r="A631" s="1372"/>
      <c r="B631" s="592">
        <v>5527.5199999999995</v>
      </c>
      <c r="C631" s="592">
        <v>5527.5189999999993</v>
      </c>
      <c r="D631" s="591" t="s">
        <v>1293</v>
      </c>
    </row>
    <row r="632" spans="1:4" ht="11.25" customHeight="1">
      <c r="A632" s="1371" t="s">
        <v>995</v>
      </c>
      <c r="B632" s="597">
        <v>14.6</v>
      </c>
      <c r="C632" s="597">
        <v>14.6</v>
      </c>
      <c r="D632" s="596" t="s">
        <v>661</v>
      </c>
    </row>
    <row r="633" spans="1:4" ht="11.25" customHeight="1">
      <c r="A633" s="1371"/>
      <c r="B633" s="597">
        <v>171.82</v>
      </c>
      <c r="C633" s="597">
        <v>171.82</v>
      </c>
      <c r="D633" s="596" t="s">
        <v>825</v>
      </c>
    </row>
    <row r="634" spans="1:4" ht="11.25" customHeight="1">
      <c r="A634" s="1371"/>
      <c r="B634" s="597">
        <v>24.31</v>
      </c>
      <c r="C634" s="597">
        <v>24.305</v>
      </c>
      <c r="D634" s="596" t="s">
        <v>663</v>
      </c>
    </row>
    <row r="635" spans="1:4" ht="11.25" customHeight="1">
      <c r="A635" s="1371"/>
      <c r="B635" s="597">
        <v>683.12</v>
      </c>
      <c r="C635" s="597">
        <v>683.10802999999999</v>
      </c>
      <c r="D635" s="596" t="s">
        <v>1362</v>
      </c>
    </row>
    <row r="636" spans="1:4" ht="11.25" customHeight="1">
      <c r="A636" s="1371"/>
      <c r="B636" s="597">
        <v>13.5</v>
      </c>
      <c r="C636" s="597">
        <v>13.5</v>
      </c>
      <c r="D636" s="596" t="s">
        <v>1340</v>
      </c>
    </row>
    <row r="637" spans="1:4" ht="11.25" customHeight="1">
      <c r="A637" s="1371"/>
      <c r="B637" s="597">
        <v>24819</v>
      </c>
      <c r="C637" s="597">
        <v>24819</v>
      </c>
      <c r="D637" s="596" t="s">
        <v>652</v>
      </c>
    </row>
    <row r="638" spans="1:4" ht="11.25" customHeight="1">
      <c r="A638" s="1371"/>
      <c r="B638" s="597">
        <v>3375</v>
      </c>
      <c r="C638" s="597">
        <v>3375</v>
      </c>
      <c r="D638" s="596" t="s">
        <v>1338</v>
      </c>
    </row>
    <row r="639" spans="1:4" ht="11.25" customHeight="1">
      <c r="A639" s="1371"/>
      <c r="B639" s="597">
        <v>839</v>
      </c>
      <c r="C639" s="597">
        <v>839</v>
      </c>
      <c r="D639" s="596" t="s">
        <v>1337</v>
      </c>
    </row>
    <row r="640" spans="1:4" ht="11.25" customHeight="1">
      <c r="A640" s="1371"/>
      <c r="B640" s="597">
        <v>1000</v>
      </c>
      <c r="C640" s="597">
        <v>1000</v>
      </c>
      <c r="D640" s="596" t="s">
        <v>1398</v>
      </c>
    </row>
    <row r="641" spans="1:4" ht="11.25" customHeight="1">
      <c r="A641" s="1371"/>
      <c r="B641" s="597">
        <v>33.17</v>
      </c>
      <c r="C641" s="597">
        <v>33.168999999999997</v>
      </c>
      <c r="D641" s="596" t="s">
        <v>1339</v>
      </c>
    </row>
    <row r="642" spans="1:4" ht="11.25" customHeight="1">
      <c r="A642" s="1371"/>
      <c r="B642" s="597">
        <v>115.99</v>
      </c>
      <c r="C642" s="597">
        <v>115.99299999999999</v>
      </c>
      <c r="D642" s="596" t="s">
        <v>1336</v>
      </c>
    </row>
    <row r="643" spans="1:4" ht="11.25" customHeight="1">
      <c r="A643" s="1371"/>
      <c r="B643" s="597">
        <v>31089.51</v>
      </c>
      <c r="C643" s="597">
        <v>31089.495030000002</v>
      </c>
      <c r="D643" s="596" t="s">
        <v>1293</v>
      </c>
    </row>
    <row r="644" spans="1:4" ht="11.25" customHeight="1">
      <c r="A644" s="1370" t="s">
        <v>1072</v>
      </c>
      <c r="B644" s="594">
        <v>27</v>
      </c>
      <c r="C644" s="594">
        <v>27</v>
      </c>
      <c r="D644" s="593" t="s">
        <v>1340</v>
      </c>
    </row>
    <row r="645" spans="1:4" ht="21.75">
      <c r="A645" s="1371"/>
      <c r="B645" s="597">
        <v>83.11</v>
      </c>
      <c r="C645" s="597">
        <v>80.417000000000002</v>
      </c>
      <c r="D645" s="596" t="s">
        <v>665</v>
      </c>
    </row>
    <row r="646" spans="1:4" ht="11.25" customHeight="1">
      <c r="A646" s="1371"/>
      <c r="B646" s="597">
        <v>55.5</v>
      </c>
      <c r="C646" s="597">
        <v>55.5</v>
      </c>
      <c r="D646" s="596" t="s">
        <v>673</v>
      </c>
    </row>
    <row r="647" spans="1:4" ht="11.25" customHeight="1">
      <c r="A647" s="1371"/>
      <c r="B647" s="597">
        <v>10</v>
      </c>
      <c r="C647" s="597">
        <v>4.5309999999999997</v>
      </c>
      <c r="D647" s="596" t="s">
        <v>667</v>
      </c>
    </row>
    <row r="648" spans="1:4" ht="11.25" customHeight="1">
      <c r="A648" s="1371"/>
      <c r="B648" s="597">
        <v>34969</v>
      </c>
      <c r="C648" s="597">
        <v>34969</v>
      </c>
      <c r="D648" s="596" t="s">
        <v>652</v>
      </c>
    </row>
    <row r="649" spans="1:4" ht="11.25" customHeight="1">
      <c r="A649" s="1371"/>
      <c r="B649" s="597">
        <v>6975</v>
      </c>
      <c r="C649" s="597">
        <v>6975</v>
      </c>
      <c r="D649" s="596" t="s">
        <v>1338</v>
      </c>
    </row>
    <row r="650" spans="1:4" ht="11.25" customHeight="1">
      <c r="A650" s="1371"/>
      <c r="B650" s="597">
        <v>886</v>
      </c>
      <c r="C650" s="597">
        <v>886</v>
      </c>
      <c r="D650" s="596" t="s">
        <v>1337</v>
      </c>
    </row>
    <row r="651" spans="1:4" ht="11.25" customHeight="1">
      <c r="A651" s="1371"/>
      <c r="B651" s="597">
        <v>51.08</v>
      </c>
      <c r="C651" s="597">
        <v>51.076000000000001</v>
      </c>
      <c r="D651" s="596" t="s">
        <v>1339</v>
      </c>
    </row>
    <row r="652" spans="1:4" ht="11.25" customHeight="1">
      <c r="A652" s="1371"/>
      <c r="B652" s="597">
        <v>1937.77</v>
      </c>
      <c r="C652" s="597">
        <v>1937.7694099999999</v>
      </c>
      <c r="D652" s="596" t="s">
        <v>1345</v>
      </c>
    </row>
    <row r="653" spans="1:4" ht="11.25" customHeight="1">
      <c r="A653" s="1371"/>
      <c r="B653" s="597">
        <v>223.6</v>
      </c>
      <c r="C653" s="597">
        <v>223.602</v>
      </c>
      <c r="D653" s="596" t="s">
        <v>1336</v>
      </c>
    </row>
    <row r="654" spans="1:4" ht="11.25" customHeight="1">
      <c r="A654" s="1372"/>
      <c r="B654" s="592">
        <v>45218.06</v>
      </c>
      <c r="C654" s="592">
        <v>45209.895409999997</v>
      </c>
      <c r="D654" s="591" t="s">
        <v>1293</v>
      </c>
    </row>
    <row r="655" spans="1:4" ht="11.25" customHeight="1">
      <c r="A655" s="1371" t="s">
        <v>1027</v>
      </c>
      <c r="B655" s="597">
        <v>7.4</v>
      </c>
      <c r="C655" s="597">
        <v>7.4</v>
      </c>
      <c r="D655" s="596" t="s">
        <v>661</v>
      </c>
    </row>
    <row r="656" spans="1:4" ht="11.25" customHeight="1">
      <c r="A656" s="1371"/>
      <c r="B656" s="597">
        <v>137.72999999999999</v>
      </c>
      <c r="C656" s="597">
        <v>137.73099999999999</v>
      </c>
      <c r="D656" s="596" t="s">
        <v>663</v>
      </c>
    </row>
    <row r="657" spans="1:4" ht="11.25" customHeight="1">
      <c r="A657" s="1371"/>
      <c r="B657" s="597">
        <v>360</v>
      </c>
      <c r="C657" s="597">
        <v>360</v>
      </c>
      <c r="D657" s="596" t="s">
        <v>719</v>
      </c>
    </row>
    <row r="658" spans="1:4" ht="11.25" customHeight="1">
      <c r="A658" s="1371"/>
      <c r="B658" s="597">
        <v>13.5</v>
      </c>
      <c r="C658" s="597">
        <v>13.5</v>
      </c>
      <c r="D658" s="596" t="s">
        <v>1340</v>
      </c>
    </row>
    <row r="659" spans="1:4" ht="11.25" customHeight="1">
      <c r="A659" s="1371"/>
      <c r="B659" s="597">
        <v>133</v>
      </c>
      <c r="C659" s="597">
        <v>133</v>
      </c>
      <c r="D659" s="596" t="s">
        <v>1342</v>
      </c>
    </row>
    <row r="660" spans="1:4" ht="11.25" customHeight="1">
      <c r="A660" s="1371"/>
      <c r="B660" s="597">
        <v>200</v>
      </c>
      <c r="C660" s="597">
        <v>200</v>
      </c>
      <c r="D660" s="596" t="s">
        <v>1397</v>
      </c>
    </row>
    <row r="661" spans="1:4" ht="11.25" customHeight="1">
      <c r="A661" s="1371"/>
      <c r="B661" s="597">
        <v>27806</v>
      </c>
      <c r="C661" s="597">
        <v>27806</v>
      </c>
      <c r="D661" s="596" t="s">
        <v>652</v>
      </c>
    </row>
    <row r="662" spans="1:4" ht="11.25" customHeight="1">
      <c r="A662" s="1371"/>
      <c r="B662" s="597">
        <v>4967</v>
      </c>
      <c r="C662" s="597">
        <v>4967</v>
      </c>
      <c r="D662" s="596" t="s">
        <v>1338</v>
      </c>
    </row>
    <row r="663" spans="1:4" ht="11.25" customHeight="1">
      <c r="A663" s="1371"/>
      <c r="B663" s="597">
        <v>476</v>
      </c>
      <c r="C663" s="597">
        <v>454.18099999999998</v>
      </c>
      <c r="D663" s="596" t="s">
        <v>1337</v>
      </c>
    </row>
    <row r="664" spans="1:4" ht="11.25" customHeight="1">
      <c r="A664" s="1371"/>
      <c r="B664" s="597">
        <v>37.33</v>
      </c>
      <c r="C664" s="597">
        <v>37.331000000000003</v>
      </c>
      <c r="D664" s="596" t="s">
        <v>1339</v>
      </c>
    </row>
    <row r="665" spans="1:4" ht="11.25" customHeight="1">
      <c r="A665" s="1371"/>
      <c r="B665" s="597">
        <v>3714</v>
      </c>
      <c r="C665" s="597">
        <v>3714</v>
      </c>
      <c r="D665" s="596" t="s">
        <v>1396</v>
      </c>
    </row>
    <row r="666" spans="1:4" ht="11.25" customHeight="1">
      <c r="A666" s="1371"/>
      <c r="B666" s="597">
        <v>171.18</v>
      </c>
      <c r="C666" s="597">
        <v>171.18299999999999</v>
      </c>
      <c r="D666" s="596" t="s">
        <v>1336</v>
      </c>
    </row>
    <row r="667" spans="1:4" ht="11.25" customHeight="1">
      <c r="A667" s="1371"/>
      <c r="B667" s="597">
        <v>38023.140000000007</v>
      </c>
      <c r="C667" s="597">
        <v>38001.325999999994</v>
      </c>
      <c r="D667" s="596" t="s">
        <v>1293</v>
      </c>
    </row>
    <row r="668" spans="1:4" ht="11.25" customHeight="1">
      <c r="A668" s="1370" t="s">
        <v>1075</v>
      </c>
      <c r="B668" s="594">
        <v>231</v>
      </c>
      <c r="C668" s="594">
        <v>231</v>
      </c>
      <c r="D668" s="593" t="s">
        <v>1340</v>
      </c>
    </row>
    <row r="669" spans="1:4" ht="21.75">
      <c r="A669" s="1371"/>
      <c r="B669" s="597">
        <v>55.59</v>
      </c>
      <c r="C669" s="597">
        <v>54.648000000000003</v>
      </c>
      <c r="D669" s="596" t="s">
        <v>665</v>
      </c>
    </row>
    <row r="670" spans="1:4" ht="11.25" customHeight="1">
      <c r="A670" s="1371"/>
      <c r="B670" s="597">
        <v>27989</v>
      </c>
      <c r="C670" s="597">
        <v>27989</v>
      </c>
      <c r="D670" s="596" t="s">
        <v>652</v>
      </c>
    </row>
    <row r="671" spans="1:4" ht="11.25" customHeight="1">
      <c r="A671" s="1371"/>
      <c r="B671" s="597">
        <v>5625</v>
      </c>
      <c r="C671" s="597">
        <v>5625</v>
      </c>
      <c r="D671" s="596" t="s">
        <v>1338</v>
      </c>
    </row>
    <row r="672" spans="1:4" ht="11.25" customHeight="1">
      <c r="A672" s="1371"/>
      <c r="B672" s="597">
        <v>547</v>
      </c>
      <c r="C672" s="597">
        <v>546.16111999999998</v>
      </c>
      <c r="D672" s="596" t="s">
        <v>1337</v>
      </c>
    </row>
    <row r="673" spans="1:4" ht="11.25" customHeight="1">
      <c r="A673" s="1371"/>
      <c r="B673" s="597">
        <v>46.14</v>
      </c>
      <c r="C673" s="597">
        <v>46.134999999999998</v>
      </c>
      <c r="D673" s="596" t="s">
        <v>1339</v>
      </c>
    </row>
    <row r="674" spans="1:4" ht="11.25" customHeight="1">
      <c r="A674" s="1371"/>
      <c r="B674" s="597">
        <v>202.27</v>
      </c>
      <c r="C674" s="597">
        <v>202.26599999999999</v>
      </c>
      <c r="D674" s="596" t="s">
        <v>1336</v>
      </c>
    </row>
    <row r="675" spans="1:4" ht="11.25" customHeight="1">
      <c r="A675" s="1372"/>
      <c r="B675" s="592">
        <v>34695.999999999993</v>
      </c>
      <c r="C675" s="592">
        <v>34694.210120000003</v>
      </c>
      <c r="D675" s="591" t="s">
        <v>1293</v>
      </c>
    </row>
    <row r="676" spans="1:4" ht="11.25" customHeight="1">
      <c r="A676" s="1371" t="s">
        <v>1052</v>
      </c>
      <c r="B676" s="597">
        <v>427.83</v>
      </c>
      <c r="C676" s="597">
        <v>427.82</v>
      </c>
      <c r="D676" s="596" t="s">
        <v>1307</v>
      </c>
    </row>
    <row r="677" spans="1:4" ht="11.25" customHeight="1">
      <c r="A677" s="1371"/>
      <c r="B677" s="597">
        <v>48.72</v>
      </c>
      <c r="C677" s="597">
        <v>36.588009999999997</v>
      </c>
      <c r="D677" s="596" t="s">
        <v>1356</v>
      </c>
    </row>
    <row r="678" spans="1:4" ht="11.25" customHeight="1">
      <c r="A678" s="1371"/>
      <c r="B678" s="597">
        <v>287</v>
      </c>
      <c r="C678" s="597">
        <v>287</v>
      </c>
      <c r="D678" s="596" t="s">
        <v>1340</v>
      </c>
    </row>
    <row r="679" spans="1:4" ht="21.75">
      <c r="A679" s="1371"/>
      <c r="B679" s="597">
        <v>50.59</v>
      </c>
      <c r="C679" s="597">
        <v>50.594000000000001</v>
      </c>
      <c r="D679" s="596" t="s">
        <v>665</v>
      </c>
    </row>
    <row r="680" spans="1:4" ht="11.25" customHeight="1">
      <c r="A680" s="1371"/>
      <c r="B680" s="597">
        <v>10</v>
      </c>
      <c r="C680" s="597">
        <v>10</v>
      </c>
      <c r="D680" s="596" t="s">
        <v>1342</v>
      </c>
    </row>
    <row r="681" spans="1:4" ht="11.25" customHeight="1">
      <c r="A681" s="1371"/>
      <c r="B681" s="597">
        <v>16</v>
      </c>
      <c r="C681" s="597">
        <v>15.506</v>
      </c>
      <c r="D681" s="596" t="s">
        <v>667</v>
      </c>
    </row>
    <row r="682" spans="1:4" ht="11.25" customHeight="1">
      <c r="A682" s="1371"/>
      <c r="B682" s="597">
        <v>32014</v>
      </c>
      <c r="C682" s="597">
        <v>32014</v>
      </c>
      <c r="D682" s="596" t="s">
        <v>652</v>
      </c>
    </row>
    <row r="683" spans="1:4" ht="11.25" customHeight="1">
      <c r="A683" s="1371"/>
      <c r="B683" s="597">
        <v>4246</v>
      </c>
      <c r="C683" s="597">
        <v>4246</v>
      </c>
      <c r="D683" s="596" t="s">
        <v>1338</v>
      </c>
    </row>
    <row r="684" spans="1:4" ht="11.25" customHeight="1">
      <c r="A684" s="1371"/>
      <c r="B684" s="597">
        <v>893</v>
      </c>
      <c r="C684" s="597">
        <v>893</v>
      </c>
      <c r="D684" s="596" t="s">
        <v>1337</v>
      </c>
    </row>
    <row r="685" spans="1:4" ht="11.25" customHeight="1">
      <c r="A685" s="1371"/>
      <c r="B685" s="597">
        <v>46.71</v>
      </c>
      <c r="C685" s="597">
        <v>46.706000000000003</v>
      </c>
      <c r="D685" s="596" t="s">
        <v>1339</v>
      </c>
    </row>
    <row r="686" spans="1:4" ht="11.25" customHeight="1">
      <c r="A686" s="1371"/>
      <c r="B686" s="597">
        <v>205.87</v>
      </c>
      <c r="C686" s="597">
        <v>205.87200000000001</v>
      </c>
      <c r="D686" s="596" t="s">
        <v>1336</v>
      </c>
    </row>
    <row r="687" spans="1:4" ht="11.25" customHeight="1">
      <c r="A687" s="1371"/>
      <c r="B687" s="597">
        <v>38245.72</v>
      </c>
      <c r="C687" s="597">
        <v>38233.086009999999</v>
      </c>
      <c r="D687" s="596" t="s">
        <v>1293</v>
      </c>
    </row>
    <row r="688" spans="1:4" ht="11.25" customHeight="1">
      <c r="A688" s="1370" t="s">
        <v>1066</v>
      </c>
      <c r="B688" s="594">
        <v>2.0299999999999998</v>
      </c>
      <c r="C688" s="594">
        <v>2.0249999999999999</v>
      </c>
      <c r="D688" s="593" t="s">
        <v>663</v>
      </c>
    </row>
    <row r="689" spans="1:4" ht="11.25" customHeight="1">
      <c r="A689" s="1371"/>
      <c r="B689" s="597">
        <v>1953.18</v>
      </c>
      <c r="C689" s="597">
        <v>1953.17</v>
      </c>
      <c r="D689" s="596" t="s">
        <v>1356</v>
      </c>
    </row>
    <row r="690" spans="1:4" ht="11.25" customHeight="1">
      <c r="A690" s="1371"/>
      <c r="B690" s="597">
        <v>463.5</v>
      </c>
      <c r="C690" s="597">
        <v>463.5</v>
      </c>
      <c r="D690" s="596" t="s">
        <v>1340</v>
      </c>
    </row>
    <row r="691" spans="1:4" ht="21.75">
      <c r="A691" s="1371"/>
      <c r="B691" s="597">
        <v>43.06</v>
      </c>
      <c r="C691" s="597">
        <v>42.831000000000003</v>
      </c>
      <c r="D691" s="596" t="s">
        <v>665</v>
      </c>
    </row>
    <row r="692" spans="1:4" ht="11.25" customHeight="1">
      <c r="A692" s="1371"/>
      <c r="B692" s="597">
        <v>14752</v>
      </c>
      <c r="C692" s="597">
        <v>14752</v>
      </c>
      <c r="D692" s="596" t="s">
        <v>652</v>
      </c>
    </row>
    <row r="693" spans="1:4" ht="11.25" customHeight="1">
      <c r="A693" s="1371"/>
      <c r="B693" s="597">
        <v>1752</v>
      </c>
      <c r="C693" s="597">
        <v>1752</v>
      </c>
      <c r="D693" s="596" t="s">
        <v>1338</v>
      </c>
    </row>
    <row r="694" spans="1:4" ht="11.25" customHeight="1">
      <c r="A694" s="1371"/>
      <c r="B694" s="597">
        <v>389</v>
      </c>
      <c r="C694" s="597">
        <v>389</v>
      </c>
      <c r="D694" s="596" t="s">
        <v>1337</v>
      </c>
    </row>
    <row r="695" spans="1:4" ht="11.25" customHeight="1">
      <c r="A695" s="1371"/>
      <c r="B695" s="597">
        <v>24.49</v>
      </c>
      <c r="C695" s="597">
        <v>24.484999999999999</v>
      </c>
      <c r="D695" s="596" t="s">
        <v>1339</v>
      </c>
    </row>
    <row r="696" spans="1:4" ht="11.25" customHeight="1">
      <c r="A696" s="1371"/>
      <c r="B696" s="597">
        <v>107.77</v>
      </c>
      <c r="C696" s="597">
        <v>107.768</v>
      </c>
      <c r="D696" s="596" t="s">
        <v>1336</v>
      </c>
    </row>
    <row r="697" spans="1:4" ht="11.25" customHeight="1">
      <c r="A697" s="1372"/>
      <c r="B697" s="592">
        <v>19487.030000000002</v>
      </c>
      <c r="C697" s="592">
        <v>19486.779000000002</v>
      </c>
      <c r="D697" s="591" t="s">
        <v>1293</v>
      </c>
    </row>
    <row r="698" spans="1:4" ht="11.25" customHeight="1">
      <c r="A698" s="1370" t="s">
        <v>1054</v>
      </c>
      <c r="B698" s="594">
        <v>150</v>
      </c>
      <c r="C698" s="594">
        <v>150</v>
      </c>
      <c r="D698" s="593" t="s">
        <v>825</v>
      </c>
    </row>
    <row r="699" spans="1:4" ht="11.25" customHeight="1">
      <c r="A699" s="1371"/>
      <c r="B699" s="597">
        <v>444.93</v>
      </c>
      <c r="C699" s="597">
        <v>444.90800000000002</v>
      </c>
      <c r="D699" s="596" t="s">
        <v>1362</v>
      </c>
    </row>
    <row r="700" spans="1:4" ht="11.25" customHeight="1">
      <c r="A700" s="1371"/>
      <c r="B700" s="597">
        <v>13.5</v>
      </c>
      <c r="C700" s="597">
        <v>0</v>
      </c>
      <c r="D700" s="596" t="s">
        <v>1340</v>
      </c>
    </row>
    <row r="701" spans="1:4" ht="11.25" customHeight="1">
      <c r="A701" s="1371"/>
      <c r="B701" s="597">
        <v>12097</v>
      </c>
      <c r="C701" s="597">
        <v>12084.57135</v>
      </c>
      <c r="D701" s="596" t="s">
        <v>652</v>
      </c>
    </row>
    <row r="702" spans="1:4" ht="11.25" customHeight="1">
      <c r="A702" s="1371"/>
      <c r="B702" s="597">
        <v>3031</v>
      </c>
      <c r="C702" s="597">
        <v>3031</v>
      </c>
      <c r="D702" s="596" t="s">
        <v>1338</v>
      </c>
    </row>
    <row r="703" spans="1:4" ht="11.25" customHeight="1">
      <c r="A703" s="1371"/>
      <c r="B703" s="597">
        <v>332</v>
      </c>
      <c r="C703" s="597">
        <v>332</v>
      </c>
      <c r="D703" s="596" t="s">
        <v>1337</v>
      </c>
    </row>
    <row r="704" spans="1:4" ht="11.25" customHeight="1">
      <c r="A704" s="1371"/>
      <c r="B704" s="597">
        <v>18.170000000000002</v>
      </c>
      <c r="C704" s="597">
        <v>18.170999999999999</v>
      </c>
      <c r="D704" s="596" t="s">
        <v>1339</v>
      </c>
    </row>
    <row r="705" spans="1:4" ht="11.25" customHeight="1">
      <c r="A705" s="1371"/>
      <c r="B705" s="597">
        <v>84.43</v>
      </c>
      <c r="C705" s="597">
        <v>84.433999999999997</v>
      </c>
      <c r="D705" s="596" t="s">
        <v>1336</v>
      </c>
    </row>
    <row r="706" spans="1:4" ht="11.25" customHeight="1">
      <c r="A706" s="1372"/>
      <c r="B706" s="592">
        <v>16171.03</v>
      </c>
      <c r="C706" s="592">
        <v>16145.084349999999</v>
      </c>
      <c r="D706" s="591" t="s">
        <v>1293</v>
      </c>
    </row>
    <row r="707" spans="1:4" ht="11.25" customHeight="1">
      <c r="A707" s="1370" t="s">
        <v>1124</v>
      </c>
      <c r="B707" s="594">
        <v>90.75</v>
      </c>
      <c r="C707" s="594">
        <v>90.75</v>
      </c>
      <c r="D707" s="593" t="s">
        <v>825</v>
      </c>
    </row>
    <row r="708" spans="1:4" ht="11.25" customHeight="1">
      <c r="A708" s="1371"/>
      <c r="B708" s="597">
        <v>894.46</v>
      </c>
      <c r="C708" s="597">
        <v>894.43122000000005</v>
      </c>
      <c r="D708" s="596" t="s">
        <v>1362</v>
      </c>
    </row>
    <row r="709" spans="1:4" ht="11.25" customHeight="1">
      <c r="A709" s="1371"/>
      <c r="B709" s="597">
        <v>13.5</v>
      </c>
      <c r="C709" s="597">
        <v>13.5</v>
      </c>
      <c r="D709" s="596" t="s">
        <v>1340</v>
      </c>
    </row>
    <row r="710" spans="1:4" ht="11.25" customHeight="1">
      <c r="A710" s="1371"/>
      <c r="B710" s="597">
        <v>10</v>
      </c>
      <c r="C710" s="597">
        <v>10</v>
      </c>
      <c r="D710" s="596" t="s">
        <v>1342</v>
      </c>
    </row>
    <row r="711" spans="1:4" ht="11.25" customHeight="1">
      <c r="A711" s="1371"/>
      <c r="B711" s="597">
        <v>51.7</v>
      </c>
      <c r="C711" s="597">
        <v>22.54</v>
      </c>
      <c r="D711" s="596" t="s">
        <v>667</v>
      </c>
    </row>
    <row r="712" spans="1:4" ht="11.25" customHeight="1">
      <c r="A712" s="1371"/>
      <c r="B712" s="597">
        <v>19849</v>
      </c>
      <c r="C712" s="597">
        <v>19849</v>
      </c>
      <c r="D712" s="596" t="s">
        <v>652</v>
      </c>
    </row>
    <row r="713" spans="1:4" ht="11.25" customHeight="1">
      <c r="A713" s="1371"/>
      <c r="B713" s="597">
        <v>1755</v>
      </c>
      <c r="C713" s="597">
        <v>1755</v>
      </c>
      <c r="D713" s="596" t="s">
        <v>1338</v>
      </c>
    </row>
    <row r="714" spans="1:4" ht="11.25" customHeight="1">
      <c r="A714" s="1371"/>
      <c r="B714" s="597">
        <v>327</v>
      </c>
      <c r="C714" s="597">
        <v>327</v>
      </c>
      <c r="D714" s="596" t="s">
        <v>1337</v>
      </c>
    </row>
    <row r="715" spans="1:4" ht="11.25" customHeight="1">
      <c r="A715" s="1371"/>
      <c r="B715" s="597">
        <v>401.86</v>
      </c>
      <c r="C715" s="597">
        <v>401.858</v>
      </c>
      <c r="D715" s="596" t="s">
        <v>1395</v>
      </c>
    </row>
    <row r="716" spans="1:4" ht="11.25" customHeight="1">
      <c r="A716" s="1371"/>
      <c r="B716" s="597">
        <v>28.11</v>
      </c>
      <c r="C716" s="597">
        <v>28.109000000000002</v>
      </c>
      <c r="D716" s="596" t="s">
        <v>1339</v>
      </c>
    </row>
    <row r="717" spans="1:4" ht="11.25" customHeight="1">
      <c r="A717" s="1371"/>
      <c r="B717" s="597">
        <v>87.13</v>
      </c>
      <c r="C717" s="597">
        <v>87.125</v>
      </c>
      <c r="D717" s="596" t="s">
        <v>1336</v>
      </c>
    </row>
    <row r="718" spans="1:4" ht="11.25" customHeight="1">
      <c r="A718" s="1372"/>
      <c r="B718" s="592">
        <v>23508.510000000002</v>
      </c>
      <c r="C718" s="592">
        <v>23479.31322</v>
      </c>
      <c r="D718" s="591" t="s">
        <v>1293</v>
      </c>
    </row>
    <row r="719" spans="1:4" ht="11.25" customHeight="1">
      <c r="A719" s="1371" t="s">
        <v>1118</v>
      </c>
      <c r="B719" s="597">
        <v>2000</v>
      </c>
      <c r="C719" s="597">
        <v>2000</v>
      </c>
      <c r="D719" s="596" t="s">
        <v>1394</v>
      </c>
    </row>
    <row r="720" spans="1:4" ht="11.25" customHeight="1">
      <c r="A720" s="1371"/>
      <c r="B720" s="597">
        <v>13.5</v>
      </c>
      <c r="C720" s="597">
        <v>13.5</v>
      </c>
      <c r="D720" s="596" t="s">
        <v>1340</v>
      </c>
    </row>
    <row r="721" spans="1:4" ht="11.25" customHeight="1">
      <c r="A721" s="1371"/>
      <c r="B721" s="597">
        <v>24.1</v>
      </c>
      <c r="C721" s="597">
        <v>21.454999999999998</v>
      </c>
      <c r="D721" s="596" t="s">
        <v>667</v>
      </c>
    </row>
    <row r="722" spans="1:4" ht="11.25" customHeight="1">
      <c r="A722" s="1371"/>
      <c r="B722" s="597">
        <v>16008</v>
      </c>
      <c r="C722" s="597">
        <v>16008</v>
      </c>
      <c r="D722" s="596" t="s">
        <v>652</v>
      </c>
    </row>
    <row r="723" spans="1:4" ht="11.25" customHeight="1">
      <c r="A723" s="1371"/>
      <c r="B723" s="597">
        <v>2112</v>
      </c>
      <c r="C723" s="597">
        <v>2112</v>
      </c>
      <c r="D723" s="596" t="s">
        <v>1338</v>
      </c>
    </row>
    <row r="724" spans="1:4" ht="11.25" customHeight="1">
      <c r="A724" s="1371"/>
      <c r="B724" s="597">
        <v>129</v>
      </c>
      <c r="C724" s="597">
        <v>129</v>
      </c>
      <c r="D724" s="596" t="s">
        <v>1337</v>
      </c>
    </row>
    <row r="725" spans="1:4" ht="11.25" customHeight="1">
      <c r="A725" s="1371"/>
      <c r="B725" s="597">
        <v>27.05</v>
      </c>
      <c r="C725" s="597">
        <v>27.047999999999998</v>
      </c>
      <c r="D725" s="596" t="s">
        <v>1339</v>
      </c>
    </row>
    <row r="726" spans="1:4" ht="11.25" customHeight="1">
      <c r="A726" s="1371"/>
      <c r="B726" s="597">
        <v>25</v>
      </c>
      <c r="C726" s="597">
        <v>24.981999999999999</v>
      </c>
      <c r="D726" s="596" t="s">
        <v>668</v>
      </c>
    </row>
    <row r="727" spans="1:4" ht="11.25" customHeight="1">
      <c r="A727" s="1371"/>
      <c r="B727" s="597">
        <v>814.51</v>
      </c>
      <c r="C727" s="597">
        <v>814.51099999999997</v>
      </c>
      <c r="D727" s="596" t="s">
        <v>1393</v>
      </c>
    </row>
    <row r="728" spans="1:4" ht="11.25" customHeight="1">
      <c r="A728" s="1371"/>
      <c r="B728" s="597">
        <v>80.52</v>
      </c>
      <c r="C728" s="597">
        <v>80.519000000000005</v>
      </c>
      <c r="D728" s="596" t="s">
        <v>1336</v>
      </c>
    </row>
    <row r="729" spans="1:4" ht="11.25" customHeight="1">
      <c r="A729" s="1371"/>
      <c r="B729" s="597">
        <v>21233.679999999997</v>
      </c>
      <c r="C729" s="597">
        <v>21231.014999999999</v>
      </c>
      <c r="D729" s="596" t="s">
        <v>1293</v>
      </c>
    </row>
    <row r="730" spans="1:4" ht="11.25" customHeight="1">
      <c r="A730" s="1370" t="s">
        <v>1253</v>
      </c>
      <c r="B730" s="594">
        <v>3926</v>
      </c>
      <c r="C730" s="594">
        <v>3926</v>
      </c>
      <c r="D730" s="593" t="s">
        <v>652</v>
      </c>
    </row>
    <row r="731" spans="1:4" ht="11.25" customHeight="1">
      <c r="A731" s="1371"/>
      <c r="B731" s="597">
        <v>663</v>
      </c>
      <c r="C731" s="597">
        <v>663</v>
      </c>
      <c r="D731" s="596" t="s">
        <v>1338</v>
      </c>
    </row>
    <row r="732" spans="1:4" ht="11.25" customHeight="1">
      <c r="A732" s="1371"/>
      <c r="B732" s="597">
        <v>37</v>
      </c>
      <c r="C732" s="597">
        <v>37</v>
      </c>
      <c r="D732" s="596" t="s">
        <v>1337</v>
      </c>
    </row>
    <row r="733" spans="1:4" ht="11.25" customHeight="1">
      <c r="A733" s="1371"/>
      <c r="B733" s="597">
        <v>5.86</v>
      </c>
      <c r="C733" s="597">
        <v>5.8639999999999999</v>
      </c>
      <c r="D733" s="596" t="s">
        <v>1339</v>
      </c>
    </row>
    <row r="734" spans="1:4" ht="11.25" customHeight="1">
      <c r="A734" s="1371"/>
      <c r="B734" s="597">
        <v>25.55</v>
      </c>
      <c r="C734" s="597">
        <v>25.545999999999999</v>
      </c>
      <c r="D734" s="596" t="s">
        <v>1336</v>
      </c>
    </row>
    <row r="735" spans="1:4" ht="11.25" customHeight="1">
      <c r="A735" s="1372"/>
      <c r="B735" s="592">
        <v>4657.41</v>
      </c>
      <c r="C735" s="592">
        <v>4657.41</v>
      </c>
      <c r="D735" s="591" t="s">
        <v>1293</v>
      </c>
    </row>
    <row r="736" spans="1:4" ht="11.25" customHeight="1">
      <c r="A736" s="1371" t="s">
        <v>1252</v>
      </c>
      <c r="B736" s="597">
        <v>13.5</v>
      </c>
      <c r="C736" s="597">
        <v>13.5</v>
      </c>
      <c r="D736" s="596" t="s">
        <v>1340</v>
      </c>
    </row>
    <row r="737" spans="1:4" ht="11.25" customHeight="1">
      <c r="A737" s="1371"/>
      <c r="B737" s="597">
        <v>12</v>
      </c>
      <c r="C737" s="597">
        <v>12</v>
      </c>
      <c r="D737" s="596" t="s">
        <v>670</v>
      </c>
    </row>
    <row r="738" spans="1:4" ht="11.25" customHeight="1">
      <c r="A738" s="1371"/>
      <c r="B738" s="597">
        <v>8030</v>
      </c>
      <c r="C738" s="597">
        <v>8030</v>
      </c>
      <c r="D738" s="596" t="s">
        <v>652</v>
      </c>
    </row>
    <row r="739" spans="1:4" ht="11.25" customHeight="1">
      <c r="A739" s="1371"/>
      <c r="B739" s="597">
        <v>868</v>
      </c>
      <c r="C739" s="597">
        <v>868</v>
      </c>
      <c r="D739" s="596" t="s">
        <v>1338</v>
      </c>
    </row>
    <row r="740" spans="1:4" ht="11.25" customHeight="1">
      <c r="A740" s="1371"/>
      <c r="B740" s="597">
        <v>37</v>
      </c>
      <c r="C740" s="597">
        <v>37</v>
      </c>
      <c r="D740" s="596" t="s">
        <v>1337</v>
      </c>
    </row>
    <row r="741" spans="1:4" ht="11.25" customHeight="1">
      <c r="A741" s="1371"/>
      <c r="B741" s="597">
        <v>10.72</v>
      </c>
      <c r="C741" s="597">
        <v>10.724</v>
      </c>
      <c r="D741" s="596" t="s">
        <v>1339</v>
      </c>
    </row>
    <row r="742" spans="1:4" ht="11.25" customHeight="1">
      <c r="A742" s="1371"/>
      <c r="B742" s="597">
        <v>49.42</v>
      </c>
      <c r="C742" s="597">
        <v>49.414999999999999</v>
      </c>
      <c r="D742" s="596" t="s">
        <v>1336</v>
      </c>
    </row>
    <row r="743" spans="1:4" ht="11.25" customHeight="1">
      <c r="A743" s="1371"/>
      <c r="B743" s="597">
        <v>9020.64</v>
      </c>
      <c r="C743" s="597">
        <v>9020.639000000001</v>
      </c>
      <c r="D743" s="596" t="s">
        <v>1293</v>
      </c>
    </row>
    <row r="744" spans="1:4" ht="11.25" customHeight="1">
      <c r="A744" s="1370" t="s">
        <v>1242</v>
      </c>
      <c r="B744" s="594">
        <v>70</v>
      </c>
      <c r="C744" s="594">
        <v>70</v>
      </c>
      <c r="D744" s="593" t="s">
        <v>1340</v>
      </c>
    </row>
    <row r="745" spans="1:4" ht="11.25" customHeight="1">
      <c r="A745" s="1371"/>
      <c r="B745" s="597">
        <v>40</v>
      </c>
      <c r="C745" s="597">
        <v>40</v>
      </c>
      <c r="D745" s="596" t="s">
        <v>670</v>
      </c>
    </row>
    <row r="746" spans="1:4" ht="11.25" customHeight="1">
      <c r="A746" s="1371"/>
      <c r="B746" s="597">
        <v>9567</v>
      </c>
      <c r="C746" s="597">
        <v>9567</v>
      </c>
      <c r="D746" s="596" t="s">
        <v>652</v>
      </c>
    </row>
    <row r="747" spans="1:4" ht="11.25" customHeight="1">
      <c r="A747" s="1371"/>
      <c r="B747" s="597">
        <v>954</v>
      </c>
      <c r="C747" s="597">
        <v>954</v>
      </c>
      <c r="D747" s="596" t="s">
        <v>1338</v>
      </c>
    </row>
    <row r="748" spans="1:4" ht="11.25" customHeight="1">
      <c r="A748" s="1371"/>
      <c r="B748" s="597">
        <v>24</v>
      </c>
      <c r="C748" s="597">
        <v>24</v>
      </c>
      <c r="D748" s="596" t="s">
        <v>1337</v>
      </c>
    </row>
    <row r="749" spans="1:4" ht="11.25" customHeight="1">
      <c r="A749" s="1371"/>
      <c r="B749" s="597">
        <v>13.18</v>
      </c>
      <c r="C749" s="597">
        <v>13.175000000000001</v>
      </c>
      <c r="D749" s="596" t="s">
        <v>1339</v>
      </c>
    </row>
    <row r="750" spans="1:4" ht="11.25" customHeight="1">
      <c r="A750" s="1371"/>
      <c r="B750" s="597">
        <v>56.34</v>
      </c>
      <c r="C750" s="597">
        <v>56.343000000000004</v>
      </c>
      <c r="D750" s="596" t="s">
        <v>1336</v>
      </c>
    </row>
    <row r="751" spans="1:4" ht="11.25" customHeight="1">
      <c r="A751" s="1372"/>
      <c r="B751" s="592">
        <v>10724.52</v>
      </c>
      <c r="C751" s="592">
        <v>10724.518</v>
      </c>
      <c r="D751" s="591" t="s">
        <v>1293</v>
      </c>
    </row>
    <row r="752" spans="1:4" ht="11.25" customHeight="1">
      <c r="A752" s="1371" t="s">
        <v>1243</v>
      </c>
      <c r="B752" s="597">
        <v>100</v>
      </c>
      <c r="C752" s="597">
        <v>100</v>
      </c>
      <c r="D752" s="596" t="s">
        <v>1392</v>
      </c>
    </row>
    <row r="753" spans="1:4" ht="11.25" customHeight="1">
      <c r="A753" s="1371"/>
      <c r="B753" s="597">
        <v>13.5</v>
      </c>
      <c r="C753" s="597">
        <v>13.5</v>
      </c>
      <c r="D753" s="596" t="s">
        <v>1340</v>
      </c>
    </row>
    <row r="754" spans="1:4" ht="11.25" customHeight="1">
      <c r="A754" s="1371"/>
      <c r="B754" s="597">
        <v>19</v>
      </c>
      <c r="C754" s="597">
        <v>19</v>
      </c>
      <c r="D754" s="596" t="s">
        <v>670</v>
      </c>
    </row>
    <row r="755" spans="1:4" ht="11.25" customHeight="1">
      <c r="A755" s="1371"/>
      <c r="B755" s="597">
        <v>5987</v>
      </c>
      <c r="C755" s="597">
        <v>5987</v>
      </c>
      <c r="D755" s="596" t="s">
        <v>652</v>
      </c>
    </row>
    <row r="756" spans="1:4" ht="11.25" customHeight="1">
      <c r="A756" s="1371"/>
      <c r="B756" s="597">
        <v>850</v>
      </c>
      <c r="C756" s="597">
        <v>850</v>
      </c>
      <c r="D756" s="596" t="s">
        <v>1338</v>
      </c>
    </row>
    <row r="757" spans="1:4" ht="11.25" customHeight="1">
      <c r="A757" s="1371"/>
      <c r="B757" s="597">
        <v>5</v>
      </c>
      <c r="C757" s="597">
        <v>5</v>
      </c>
      <c r="D757" s="596" t="s">
        <v>1337</v>
      </c>
    </row>
    <row r="758" spans="1:4" ht="11.25" customHeight="1">
      <c r="A758" s="1371"/>
      <c r="B758" s="597">
        <v>8.84</v>
      </c>
      <c r="C758" s="597">
        <v>8.8369999999999997</v>
      </c>
      <c r="D758" s="596" t="s">
        <v>1339</v>
      </c>
    </row>
    <row r="759" spans="1:4" ht="11.25" customHeight="1">
      <c r="A759" s="1371"/>
      <c r="B759" s="597">
        <v>39.4</v>
      </c>
      <c r="C759" s="597">
        <v>39.402999999999999</v>
      </c>
      <c r="D759" s="596" t="s">
        <v>1336</v>
      </c>
    </row>
    <row r="760" spans="1:4" ht="11.25" customHeight="1">
      <c r="A760" s="1371"/>
      <c r="B760" s="597">
        <v>7022.74</v>
      </c>
      <c r="C760" s="597">
        <v>7022.7400000000007</v>
      </c>
      <c r="D760" s="596" t="s">
        <v>1293</v>
      </c>
    </row>
    <row r="761" spans="1:4" ht="11.25" customHeight="1">
      <c r="A761" s="1370" t="s">
        <v>1249</v>
      </c>
      <c r="B761" s="594">
        <v>21</v>
      </c>
      <c r="C761" s="594">
        <v>21</v>
      </c>
      <c r="D761" s="593" t="s">
        <v>670</v>
      </c>
    </row>
    <row r="762" spans="1:4" ht="11.25" customHeight="1">
      <c r="A762" s="1371"/>
      <c r="B762" s="597">
        <v>6880</v>
      </c>
      <c r="C762" s="597">
        <v>6880</v>
      </c>
      <c r="D762" s="596" t="s">
        <v>652</v>
      </c>
    </row>
    <row r="763" spans="1:4" ht="11.25" customHeight="1">
      <c r="A763" s="1371"/>
      <c r="B763" s="597">
        <v>614</v>
      </c>
      <c r="C763" s="597">
        <v>614</v>
      </c>
      <c r="D763" s="596" t="s">
        <v>1338</v>
      </c>
    </row>
    <row r="764" spans="1:4" ht="11.25" customHeight="1">
      <c r="A764" s="1371"/>
      <c r="B764" s="597">
        <v>40</v>
      </c>
      <c r="C764" s="597">
        <v>40</v>
      </c>
      <c r="D764" s="596" t="s">
        <v>1337</v>
      </c>
    </row>
    <row r="765" spans="1:4" ht="11.25" customHeight="1">
      <c r="A765" s="1371"/>
      <c r="B765" s="597">
        <v>10.36</v>
      </c>
      <c r="C765" s="597">
        <v>10.363</v>
      </c>
      <c r="D765" s="596" t="s">
        <v>1339</v>
      </c>
    </row>
    <row r="766" spans="1:4" ht="11.25" customHeight="1">
      <c r="A766" s="1371"/>
      <c r="B766" s="597">
        <v>47.96</v>
      </c>
      <c r="C766" s="597">
        <v>47.960999999999999</v>
      </c>
      <c r="D766" s="596" t="s">
        <v>1336</v>
      </c>
    </row>
    <row r="767" spans="1:4" ht="11.25" customHeight="1">
      <c r="A767" s="1372"/>
      <c r="B767" s="592">
        <v>7613.32</v>
      </c>
      <c r="C767" s="592">
        <v>7613.3240000000005</v>
      </c>
      <c r="D767" s="591" t="s">
        <v>1293</v>
      </c>
    </row>
    <row r="768" spans="1:4" ht="11.25" customHeight="1">
      <c r="A768" s="1371" t="s">
        <v>1239</v>
      </c>
      <c r="B768" s="597">
        <v>22.04</v>
      </c>
      <c r="C768" s="597">
        <v>22.032999999999998</v>
      </c>
      <c r="D768" s="596" t="s">
        <v>835</v>
      </c>
    </row>
    <row r="769" spans="1:4" ht="11.25" customHeight="1">
      <c r="A769" s="1371"/>
      <c r="B769" s="597">
        <v>44</v>
      </c>
      <c r="C769" s="597">
        <v>44</v>
      </c>
      <c r="D769" s="596" t="s">
        <v>670</v>
      </c>
    </row>
    <row r="770" spans="1:4" ht="11.25" customHeight="1">
      <c r="A770" s="1371"/>
      <c r="B770" s="597">
        <v>13500</v>
      </c>
      <c r="C770" s="597">
        <v>13500</v>
      </c>
      <c r="D770" s="596" t="s">
        <v>652</v>
      </c>
    </row>
    <row r="771" spans="1:4" ht="11.25" customHeight="1">
      <c r="A771" s="1371"/>
      <c r="B771" s="597">
        <v>966</v>
      </c>
      <c r="C771" s="597">
        <v>966</v>
      </c>
      <c r="D771" s="596" t="s">
        <v>1338</v>
      </c>
    </row>
    <row r="772" spans="1:4" ht="11.25" customHeight="1">
      <c r="A772" s="1371"/>
      <c r="B772" s="597">
        <v>61</v>
      </c>
      <c r="C772" s="597">
        <v>61</v>
      </c>
      <c r="D772" s="596" t="s">
        <v>1337</v>
      </c>
    </row>
    <row r="773" spans="1:4" ht="11.25" customHeight="1">
      <c r="A773" s="1371"/>
      <c r="B773" s="597">
        <v>18.88</v>
      </c>
      <c r="C773" s="597">
        <v>18.878</v>
      </c>
      <c r="D773" s="596" t="s">
        <v>1339</v>
      </c>
    </row>
    <row r="774" spans="1:4" ht="11.25" customHeight="1">
      <c r="A774" s="1371"/>
      <c r="B774" s="597">
        <v>86.45</v>
      </c>
      <c r="C774" s="597">
        <v>86.447999999999993</v>
      </c>
      <c r="D774" s="596" t="s">
        <v>1336</v>
      </c>
    </row>
    <row r="775" spans="1:4" ht="11.25" customHeight="1">
      <c r="A775" s="1371"/>
      <c r="B775" s="597">
        <v>14698.37</v>
      </c>
      <c r="C775" s="597">
        <v>14698.359</v>
      </c>
      <c r="D775" s="596" t="s">
        <v>1293</v>
      </c>
    </row>
    <row r="776" spans="1:4" ht="11.25" customHeight="1">
      <c r="A776" s="1370" t="s">
        <v>1012</v>
      </c>
      <c r="B776" s="594">
        <v>13.5</v>
      </c>
      <c r="C776" s="594">
        <v>13.5</v>
      </c>
      <c r="D776" s="593" t="s">
        <v>1340</v>
      </c>
    </row>
    <row r="777" spans="1:4" ht="11.25" customHeight="1">
      <c r="A777" s="1371"/>
      <c r="B777" s="597">
        <v>16409</v>
      </c>
      <c r="C777" s="597">
        <v>16409</v>
      </c>
      <c r="D777" s="596" t="s">
        <v>652</v>
      </c>
    </row>
    <row r="778" spans="1:4" ht="11.25" customHeight="1">
      <c r="A778" s="1371"/>
      <c r="B778" s="597">
        <v>3154</v>
      </c>
      <c r="C778" s="597">
        <v>3154</v>
      </c>
      <c r="D778" s="596" t="s">
        <v>1338</v>
      </c>
    </row>
    <row r="779" spans="1:4" ht="11.25" customHeight="1">
      <c r="A779" s="1371"/>
      <c r="B779" s="597">
        <v>555</v>
      </c>
      <c r="C779" s="597">
        <v>555</v>
      </c>
      <c r="D779" s="596" t="s">
        <v>1337</v>
      </c>
    </row>
    <row r="780" spans="1:4" ht="11.25" customHeight="1">
      <c r="A780" s="1371"/>
      <c r="B780" s="597">
        <v>24.1</v>
      </c>
      <c r="C780" s="597">
        <v>24.1</v>
      </c>
      <c r="D780" s="596" t="s">
        <v>1339</v>
      </c>
    </row>
    <row r="781" spans="1:4" ht="11.25" customHeight="1">
      <c r="A781" s="1371"/>
      <c r="B781" s="597">
        <v>101.29</v>
      </c>
      <c r="C781" s="597">
        <v>101.294</v>
      </c>
      <c r="D781" s="596" t="s">
        <v>1336</v>
      </c>
    </row>
    <row r="782" spans="1:4" ht="11.25" customHeight="1">
      <c r="A782" s="1372"/>
      <c r="B782" s="592">
        <v>20256.89</v>
      </c>
      <c r="C782" s="592">
        <v>20256.894</v>
      </c>
      <c r="D782" s="591" t="s">
        <v>1293</v>
      </c>
    </row>
    <row r="783" spans="1:4" ht="11.25" customHeight="1">
      <c r="A783" s="1371" t="s">
        <v>1029</v>
      </c>
      <c r="B783" s="597">
        <v>40.51</v>
      </c>
      <c r="C783" s="597">
        <v>40.509</v>
      </c>
      <c r="D783" s="596" t="s">
        <v>663</v>
      </c>
    </row>
    <row r="784" spans="1:4" ht="11.25" customHeight="1">
      <c r="A784" s="1371"/>
      <c r="B784" s="597">
        <v>13.5</v>
      </c>
      <c r="C784" s="597">
        <v>13.5</v>
      </c>
      <c r="D784" s="596" t="s">
        <v>1340</v>
      </c>
    </row>
    <row r="785" spans="1:4" ht="11.25" customHeight="1">
      <c r="A785" s="1371"/>
      <c r="B785" s="597">
        <v>16389</v>
      </c>
      <c r="C785" s="597">
        <v>16389</v>
      </c>
      <c r="D785" s="596" t="s">
        <v>652</v>
      </c>
    </row>
    <row r="786" spans="1:4" ht="11.25" customHeight="1">
      <c r="A786" s="1371"/>
      <c r="B786" s="597">
        <v>2960</v>
      </c>
      <c r="C786" s="597">
        <v>2960</v>
      </c>
      <c r="D786" s="596" t="s">
        <v>1338</v>
      </c>
    </row>
    <row r="787" spans="1:4" ht="11.25" customHeight="1">
      <c r="A787" s="1371"/>
      <c r="B787" s="597">
        <v>271</v>
      </c>
      <c r="C787" s="597">
        <v>271</v>
      </c>
      <c r="D787" s="596" t="s">
        <v>1337</v>
      </c>
    </row>
    <row r="788" spans="1:4" ht="11.25" customHeight="1">
      <c r="A788" s="1371"/>
      <c r="B788" s="597">
        <v>85.13</v>
      </c>
      <c r="C788" s="597">
        <v>85.129000000000005</v>
      </c>
      <c r="D788" s="596" t="s">
        <v>1339</v>
      </c>
    </row>
    <row r="789" spans="1:4" ht="11.25" customHeight="1">
      <c r="A789" s="1371"/>
      <c r="B789" s="597">
        <v>97.17</v>
      </c>
      <c r="C789" s="597">
        <v>97.168000000000006</v>
      </c>
      <c r="D789" s="596" t="s">
        <v>1336</v>
      </c>
    </row>
    <row r="790" spans="1:4" ht="11.25" customHeight="1">
      <c r="A790" s="1371"/>
      <c r="B790" s="597">
        <v>19856.309999999998</v>
      </c>
      <c r="C790" s="597">
        <v>19856.306</v>
      </c>
      <c r="D790" s="596" t="s">
        <v>1293</v>
      </c>
    </row>
    <row r="791" spans="1:4" ht="11.25" customHeight="1">
      <c r="A791" s="1370" t="s">
        <v>1009</v>
      </c>
      <c r="B791" s="594">
        <v>7.3</v>
      </c>
      <c r="C791" s="594">
        <v>7.3</v>
      </c>
      <c r="D791" s="593" t="s">
        <v>661</v>
      </c>
    </row>
    <row r="792" spans="1:4" ht="11.25" customHeight="1">
      <c r="A792" s="1371"/>
      <c r="B792" s="597">
        <v>52.31</v>
      </c>
      <c r="C792" s="597">
        <v>52.31</v>
      </c>
      <c r="D792" s="596" t="s">
        <v>825</v>
      </c>
    </row>
    <row r="793" spans="1:4" ht="11.25" customHeight="1">
      <c r="A793" s="1371"/>
      <c r="B793" s="597">
        <v>1402.9</v>
      </c>
      <c r="C793" s="597">
        <v>1402.87203</v>
      </c>
      <c r="D793" s="596" t="s">
        <v>1377</v>
      </c>
    </row>
    <row r="794" spans="1:4" ht="11.25" customHeight="1">
      <c r="A794" s="1371"/>
      <c r="B794" s="597">
        <v>13.5</v>
      </c>
      <c r="C794" s="597">
        <v>13.5</v>
      </c>
      <c r="D794" s="596" t="s">
        <v>1340</v>
      </c>
    </row>
    <row r="795" spans="1:4" ht="11.25" customHeight="1">
      <c r="A795" s="1371"/>
      <c r="B795" s="597">
        <v>200</v>
      </c>
      <c r="C795" s="597">
        <v>200</v>
      </c>
      <c r="D795" s="596" t="s">
        <v>1342</v>
      </c>
    </row>
    <row r="796" spans="1:4" ht="11.25" customHeight="1">
      <c r="A796" s="1371"/>
      <c r="B796" s="597">
        <v>23672</v>
      </c>
      <c r="C796" s="597">
        <v>23672</v>
      </c>
      <c r="D796" s="596" t="s">
        <v>652</v>
      </c>
    </row>
    <row r="797" spans="1:4" ht="11.25" customHeight="1">
      <c r="A797" s="1371"/>
      <c r="B797" s="597">
        <v>11055.9</v>
      </c>
      <c r="C797" s="597">
        <v>11055.9</v>
      </c>
      <c r="D797" s="596" t="s">
        <v>658</v>
      </c>
    </row>
    <row r="798" spans="1:4" ht="11.25" customHeight="1">
      <c r="A798" s="1371"/>
      <c r="B798" s="597">
        <v>5612</v>
      </c>
      <c r="C798" s="597">
        <v>5612</v>
      </c>
      <c r="D798" s="596" t="s">
        <v>1338</v>
      </c>
    </row>
    <row r="799" spans="1:4" ht="11.25" customHeight="1">
      <c r="A799" s="1371"/>
      <c r="B799" s="597">
        <v>760</v>
      </c>
      <c r="C799" s="597">
        <v>760</v>
      </c>
      <c r="D799" s="596" t="s">
        <v>1337</v>
      </c>
    </row>
    <row r="800" spans="1:4" ht="11.25" customHeight="1">
      <c r="A800" s="1371"/>
      <c r="B800" s="597">
        <v>46.17</v>
      </c>
      <c r="C800" s="597">
        <v>46.167000000000002</v>
      </c>
      <c r="D800" s="596" t="s">
        <v>1339</v>
      </c>
    </row>
    <row r="801" spans="1:4" ht="11.25" customHeight="1">
      <c r="A801" s="1371"/>
      <c r="B801" s="597">
        <v>996.39</v>
      </c>
      <c r="C801" s="597">
        <v>996.39300000000003</v>
      </c>
      <c r="D801" s="596" t="s">
        <v>1391</v>
      </c>
    </row>
    <row r="802" spans="1:4" ht="11.25" customHeight="1">
      <c r="A802" s="1371"/>
      <c r="B802" s="597">
        <v>213.25</v>
      </c>
      <c r="C802" s="597">
        <v>213.24600000000001</v>
      </c>
      <c r="D802" s="596" t="s">
        <v>1336</v>
      </c>
    </row>
    <row r="803" spans="1:4" ht="11.25" customHeight="1">
      <c r="A803" s="1372"/>
      <c r="B803" s="592">
        <v>44031.719999999994</v>
      </c>
      <c r="C803" s="592">
        <v>44031.688030000005</v>
      </c>
      <c r="D803" s="591" t="s">
        <v>1293</v>
      </c>
    </row>
    <row r="804" spans="1:4" ht="11.25" customHeight="1">
      <c r="A804" s="1371" t="s">
        <v>1138</v>
      </c>
      <c r="B804" s="597">
        <v>59.29</v>
      </c>
      <c r="C804" s="597">
        <v>59.29</v>
      </c>
      <c r="D804" s="596" t="s">
        <v>825</v>
      </c>
    </row>
    <row r="805" spans="1:4" ht="11.25" customHeight="1">
      <c r="A805" s="1371"/>
      <c r="B805" s="597">
        <v>118.5</v>
      </c>
      <c r="C805" s="597">
        <v>118.5</v>
      </c>
      <c r="D805" s="596" t="s">
        <v>1340</v>
      </c>
    </row>
    <row r="806" spans="1:4" ht="11.25" customHeight="1">
      <c r="A806" s="1371"/>
      <c r="B806" s="597">
        <v>442</v>
      </c>
      <c r="C806" s="597">
        <v>442</v>
      </c>
      <c r="D806" s="596" t="s">
        <v>655</v>
      </c>
    </row>
    <row r="807" spans="1:4" ht="21.75">
      <c r="A807" s="1371"/>
      <c r="B807" s="597">
        <v>23.89</v>
      </c>
      <c r="C807" s="597">
        <v>23.573</v>
      </c>
      <c r="D807" s="596" t="s">
        <v>665</v>
      </c>
    </row>
    <row r="808" spans="1:4" ht="11.25" customHeight="1">
      <c r="A808" s="1371"/>
      <c r="B808" s="597">
        <v>10</v>
      </c>
      <c r="C808" s="597">
        <v>10</v>
      </c>
      <c r="D808" s="596" t="s">
        <v>1342</v>
      </c>
    </row>
    <row r="809" spans="1:4" ht="11.25" customHeight="1">
      <c r="A809" s="1371"/>
      <c r="B809" s="597">
        <v>14321</v>
      </c>
      <c r="C809" s="597">
        <v>14321</v>
      </c>
      <c r="D809" s="596" t="s">
        <v>652</v>
      </c>
    </row>
    <row r="810" spans="1:4" ht="11.25" customHeight="1">
      <c r="A810" s="1371"/>
      <c r="B810" s="597">
        <v>3800</v>
      </c>
      <c r="C810" s="597">
        <v>3800</v>
      </c>
      <c r="D810" s="596" t="s">
        <v>1338</v>
      </c>
    </row>
    <row r="811" spans="1:4" ht="11.25" customHeight="1">
      <c r="A811" s="1371"/>
      <c r="B811" s="597">
        <v>743</v>
      </c>
      <c r="C811" s="597">
        <v>743</v>
      </c>
      <c r="D811" s="596" t="s">
        <v>1337</v>
      </c>
    </row>
    <row r="812" spans="1:4" ht="11.25" customHeight="1">
      <c r="A812" s="1371"/>
      <c r="B812" s="597">
        <v>69.209999999999994</v>
      </c>
      <c r="C812" s="597">
        <v>69.207999999999998</v>
      </c>
      <c r="D812" s="596" t="s">
        <v>1339</v>
      </c>
    </row>
    <row r="813" spans="1:4" ht="11.25" customHeight="1">
      <c r="A813" s="1371"/>
      <c r="B813" s="597">
        <v>87.28</v>
      </c>
      <c r="C813" s="597">
        <v>87.281999999999996</v>
      </c>
      <c r="D813" s="596" t="s">
        <v>1336</v>
      </c>
    </row>
    <row r="814" spans="1:4" ht="11.25" customHeight="1">
      <c r="A814" s="1371"/>
      <c r="B814" s="597">
        <v>19674.169999999998</v>
      </c>
      <c r="C814" s="597">
        <v>19673.852999999996</v>
      </c>
      <c r="D814" s="596" t="s">
        <v>1293</v>
      </c>
    </row>
    <row r="815" spans="1:4" ht="11.25" customHeight="1">
      <c r="A815" s="1370" t="s">
        <v>1083</v>
      </c>
      <c r="B815" s="594">
        <v>166.98</v>
      </c>
      <c r="C815" s="594">
        <v>166.98</v>
      </c>
      <c r="D815" s="593" t="s">
        <v>825</v>
      </c>
    </row>
    <row r="816" spans="1:4" ht="11.25" customHeight="1">
      <c r="A816" s="1371"/>
      <c r="B816" s="597">
        <v>13.5</v>
      </c>
      <c r="C816" s="597">
        <v>13.5</v>
      </c>
      <c r="D816" s="596" t="s">
        <v>1340</v>
      </c>
    </row>
    <row r="817" spans="1:4" ht="11.25" customHeight="1">
      <c r="A817" s="1371"/>
      <c r="B817" s="597">
        <v>4</v>
      </c>
      <c r="C817" s="597">
        <v>0</v>
      </c>
      <c r="D817" s="596" t="s">
        <v>667</v>
      </c>
    </row>
    <row r="818" spans="1:4" ht="11.25" customHeight="1">
      <c r="A818" s="1371"/>
      <c r="B818" s="597">
        <v>19764</v>
      </c>
      <c r="C818" s="597">
        <v>19764</v>
      </c>
      <c r="D818" s="596" t="s">
        <v>652</v>
      </c>
    </row>
    <row r="819" spans="1:4" ht="11.25" customHeight="1">
      <c r="A819" s="1371"/>
      <c r="B819" s="597">
        <v>2252</v>
      </c>
      <c r="C819" s="597">
        <v>2252</v>
      </c>
      <c r="D819" s="596" t="s">
        <v>1338</v>
      </c>
    </row>
    <row r="820" spans="1:4" ht="11.25" customHeight="1">
      <c r="A820" s="1371"/>
      <c r="B820" s="597">
        <v>65</v>
      </c>
      <c r="C820" s="597">
        <v>65</v>
      </c>
      <c r="D820" s="596" t="s">
        <v>1337</v>
      </c>
    </row>
    <row r="821" spans="1:4" ht="11.25" customHeight="1">
      <c r="A821" s="1371"/>
      <c r="B821" s="597">
        <v>22.24</v>
      </c>
      <c r="C821" s="597">
        <v>22.244</v>
      </c>
      <c r="D821" s="596" t="s">
        <v>1339</v>
      </c>
    </row>
    <row r="822" spans="1:4" ht="11.25" customHeight="1">
      <c r="A822" s="1371"/>
      <c r="B822" s="597">
        <v>124.1</v>
      </c>
      <c r="C822" s="597">
        <v>124.10299999999999</v>
      </c>
      <c r="D822" s="596" t="s">
        <v>1336</v>
      </c>
    </row>
    <row r="823" spans="1:4" ht="11.25" customHeight="1">
      <c r="A823" s="1372"/>
      <c r="B823" s="592">
        <v>22411.82</v>
      </c>
      <c r="C823" s="592">
        <v>22407.826999999997</v>
      </c>
      <c r="D823" s="591" t="s">
        <v>1293</v>
      </c>
    </row>
    <row r="824" spans="1:4" ht="11.25" customHeight="1">
      <c r="A824" s="1371" t="s">
        <v>1089</v>
      </c>
      <c r="B824" s="597">
        <v>4614</v>
      </c>
      <c r="C824" s="597">
        <v>4614</v>
      </c>
      <c r="D824" s="596" t="s">
        <v>652</v>
      </c>
    </row>
    <row r="825" spans="1:4" ht="11.25" customHeight="1">
      <c r="A825" s="1371"/>
      <c r="B825" s="597">
        <v>1382</v>
      </c>
      <c r="C825" s="597">
        <v>1382</v>
      </c>
      <c r="D825" s="596" t="s">
        <v>1338</v>
      </c>
    </row>
    <row r="826" spans="1:4" ht="11.25" customHeight="1">
      <c r="A826" s="1371"/>
      <c r="B826" s="597">
        <v>4</v>
      </c>
      <c r="C826" s="597">
        <v>4</v>
      </c>
      <c r="D826" s="596" t="s">
        <v>1337</v>
      </c>
    </row>
    <row r="827" spans="1:4" ht="11.25" customHeight="1">
      <c r="A827" s="1371"/>
      <c r="B827" s="597">
        <v>8.1999999999999993</v>
      </c>
      <c r="C827" s="597">
        <v>8.202</v>
      </c>
      <c r="D827" s="596" t="s">
        <v>1339</v>
      </c>
    </row>
    <row r="828" spans="1:4" ht="11.25" customHeight="1">
      <c r="A828" s="1371"/>
      <c r="B828" s="597">
        <v>281</v>
      </c>
      <c r="C828" s="597">
        <v>281</v>
      </c>
      <c r="D828" s="596" t="s">
        <v>547</v>
      </c>
    </row>
    <row r="829" spans="1:4" ht="11.25" customHeight="1">
      <c r="A829" s="1371"/>
      <c r="B829" s="597">
        <v>27.4</v>
      </c>
      <c r="C829" s="597">
        <v>27.401</v>
      </c>
      <c r="D829" s="596" t="s">
        <v>1336</v>
      </c>
    </row>
    <row r="830" spans="1:4" ht="11.25" customHeight="1">
      <c r="A830" s="1371"/>
      <c r="B830" s="597">
        <v>6316.5999999999995</v>
      </c>
      <c r="C830" s="597">
        <v>6316.6030000000001</v>
      </c>
      <c r="D830" s="596" t="s">
        <v>1293</v>
      </c>
    </row>
    <row r="831" spans="1:4" ht="11.25" customHeight="1">
      <c r="A831" s="1370" t="s">
        <v>1134</v>
      </c>
      <c r="B831" s="594">
        <v>187.55</v>
      </c>
      <c r="C831" s="594">
        <v>187.55</v>
      </c>
      <c r="D831" s="593" t="s">
        <v>825</v>
      </c>
    </row>
    <row r="832" spans="1:4" ht="11.25" customHeight="1">
      <c r="A832" s="1371"/>
      <c r="B832" s="597">
        <v>10.130000000000001</v>
      </c>
      <c r="C832" s="597">
        <v>10.127000000000001</v>
      </c>
      <c r="D832" s="596" t="s">
        <v>663</v>
      </c>
    </row>
    <row r="833" spans="1:4" ht="11.25" customHeight="1">
      <c r="A833" s="1371"/>
      <c r="B833" s="597">
        <v>27</v>
      </c>
      <c r="C833" s="597">
        <v>27</v>
      </c>
      <c r="D833" s="596" t="s">
        <v>1340</v>
      </c>
    </row>
    <row r="834" spans="1:4" ht="11.25" customHeight="1">
      <c r="A834" s="1371"/>
      <c r="B834" s="597">
        <v>949</v>
      </c>
      <c r="C834" s="597">
        <v>949</v>
      </c>
      <c r="D834" s="596" t="s">
        <v>655</v>
      </c>
    </row>
    <row r="835" spans="1:4" ht="11.25" customHeight="1">
      <c r="A835" s="1371"/>
      <c r="B835" s="597">
        <v>84.6</v>
      </c>
      <c r="C835" s="597">
        <v>18.543999999999997</v>
      </c>
      <c r="D835" s="596" t="s">
        <v>667</v>
      </c>
    </row>
    <row r="836" spans="1:4" ht="11.25" customHeight="1">
      <c r="A836" s="1371"/>
      <c r="B836" s="597">
        <v>30627</v>
      </c>
      <c r="C836" s="597">
        <v>30627</v>
      </c>
      <c r="D836" s="596" t="s">
        <v>652</v>
      </c>
    </row>
    <row r="837" spans="1:4" ht="11.25" customHeight="1">
      <c r="A837" s="1371"/>
      <c r="B837" s="597">
        <v>10398</v>
      </c>
      <c r="C837" s="597">
        <v>10398</v>
      </c>
      <c r="D837" s="596" t="s">
        <v>1338</v>
      </c>
    </row>
    <row r="838" spans="1:4" ht="11.25" customHeight="1">
      <c r="A838" s="1371"/>
      <c r="B838" s="597">
        <v>1518</v>
      </c>
      <c r="C838" s="597">
        <v>1518</v>
      </c>
      <c r="D838" s="596" t="s">
        <v>1337</v>
      </c>
    </row>
    <row r="839" spans="1:4" ht="11.25" customHeight="1">
      <c r="A839" s="1371"/>
      <c r="B839" s="597">
        <v>48.18</v>
      </c>
      <c r="C839" s="597">
        <v>48.183999999999997</v>
      </c>
      <c r="D839" s="596" t="s">
        <v>1339</v>
      </c>
    </row>
    <row r="840" spans="1:4" ht="11.25" customHeight="1">
      <c r="A840" s="1371"/>
      <c r="B840" s="597">
        <v>1250</v>
      </c>
      <c r="C840" s="597">
        <v>1250</v>
      </c>
      <c r="D840" s="596" t="s">
        <v>547</v>
      </c>
    </row>
    <row r="841" spans="1:4" ht="11.25" customHeight="1">
      <c r="A841" s="1371"/>
      <c r="B841" s="597">
        <v>214.3</v>
      </c>
      <c r="C841" s="597">
        <v>214.3</v>
      </c>
      <c r="D841" s="596" t="s">
        <v>1359</v>
      </c>
    </row>
    <row r="842" spans="1:4" ht="11.25" customHeight="1">
      <c r="A842" s="1371"/>
      <c r="B842" s="597">
        <v>183.96</v>
      </c>
      <c r="C842" s="597">
        <v>183.959</v>
      </c>
      <c r="D842" s="596" t="s">
        <v>1336</v>
      </c>
    </row>
    <row r="843" spans="1:4" ht="11.25" customHeight="1">
      <c r="A843" s="1372"/>
      <c r="B843" s="592">
        <v>45497.72</v>
      </c>
      <c r="C843" s="592">
        <v>45431.664000000004</v>
      </c>
      <c r="D843" s="591" t="s">
        <v>1293</v>
      </c>
    </row>
    <row r="844" spans="1:4" ht="11.25" customHeight="1">
      <c r="A844" s="1371" t="s">
        <v>1126</v>
      </c>
      <c r="B844" s="597">
        <v>1116.3</v>
      </c>
      <c r="C844" s="597">
        <v>780.94561999999996</v>
      </c>
      <c r="D844" s="596" t="s">
        <v>1369</v>
      </c>
    </row>
    <row r="845" spans="1:4" ht="11.25" customHeight="1">
      <c r="A845" s="1371"/>
      <c r="B845" s="597">
        <v>876.9</v>
      </c>
      <c r="C845" s="597">
        <v>876.89599999999996</v>
      </c>
      <c r="D845" s="596" t="s">
        <v>1356</v>
      </c>
    </row>
    <row r="846" spans="1:4" ht="11.25" customHeight="1">
      <c r="A846" s="1371"/>
      <c r="B846" s="597">
        <v>54</v>
      </c>
      <c r="C846" s="597">
        <v>54</v>
      </c>
      <c r="D846" s="596" t="s">
        <v>1340</v>
      </c>
    </row>
    <row r="847" spans="1:4" ht="11.25" customHeight="1">
      <c r="A847" s="1371"/>
      <c r="B847" s="597">
        <v>1461</v>
      </c>
      <c r="C847" s="597">
        <v>1461</v>
      </c>
      <c r="D847" s="596" t="s">
        <v>655</v>
      </c>
    </row>
    <row r="848" spans="1:4" ht="21.75">
      <c r="A848" s="1371"/>
      <c r="B848" s="597">
        <v>77.3</v>
      </c>
      <c r="C848" s="597">
        <v>75.956000000000003</v>
      </c>
      <c r="D848" s="596" t="s">
        <v>665</v>
      </c>
    </row>
    <row r="849" spans="1:4" ht="11.25" customHeight="1">
      <c r="A849" s="1371"/>
      <c r="B849" s="597">
        <v>14111.39</v>
      </c>
      <c r="C849" s="597">
        <v>14111.368570000001</v>
      </c>
      <c r="D849" s="596" t="s">
        <v>853</v>
      </c>
    </row>
    <row r="850" spans="1:4" ht="11.25" customHeight="1">
      <c r="A850" s="1371"/>
      <c r="B850" s="597">
        <v>70</v>
      </c>
      <c r="C850" s="597">
        <v>70</v>
      </c>
      <c r="D850" s="596" t="s">
        <v>1342</v>
      </c>
    </row>
    <row r="851" spans="1:4" ht="11.25" customHeight="1">
      <c r="A851" s="1371"/>
      <c r="B851" s="597">
        <v>38219</v>
      </c>
      <c r="C851" s="597">
        <v>38219</v>
      </c>
      <c r="D851" s="596" t="s">
        <v>652</v>
      </c>
    </row>
    <row r="852" spans="1:4" ht="11.25" customHeight="1">
      <c r="A852" s="1371"/>
      <c r="B852" s="597">
        <v>12700</v>
      </c>
      <c r="C852" s="597">
        <v>12700</v>
      </c>
      <c r="D852" s="596" t="s">
        <v>1338</v>
      </c>
    </row>
    <row r="853" spans="1:4" ht="11.25" customHeight="1">
      <c r="A853" s="1371"/>
      <c r="B853" s="597">
        <v>3255</v>
      </c>
      <c r="C853" s="597">
        <v>3126.9387099999999</v>
      </c>
      <c r="D853" s="596" t="s">
        <v>1337</v>
      </c>
    </row>
    <row r="854" spans="1:4" ht="11.25" customHeight="1">
      <c r="A854" s="1371"/>
      <c r="B854" s="597">
        <v>54.65</v>
      </c>
      <c r="C854" s="597">
        <v>54.651000000000003</v>
      </c>
      <c r="D854" s="596" t="s">
        <v>1339</v>
      </c>
    </row>
    <row r="855" spans="1:4" ht="11.25" customHeight="1">
      <c r="A855" s="1371"/>
      <c r="B855" s="597">
        <v>218</v>
      </c>
      <c r="C855" s="597">
        <v>218</v>
      </c>
      <c r="D855" s="596" t="s">
        <v>1359</v>
      </c>
    </row>
    <row r="856" spans="1:4" ht="11.25" customHeight="1">
      <c r="A856" s="1371"/>
      <c r="B856" s="597">
        <v>217.04</v>
      </c>
      <c r="C856" s="597">
        <v>217.03800000000001</v>
      </c>
      <c r="D856" s="596" t="s">
        <v>1336</v>
      </c>
    </row>
    <row r="857" spans="1:4" ht="11.25" customHeight="1">
      <c r="A857" s="1371"/>
      <c r="B857" s="597">
        <v>72430.579999999987</v>
      </c>
      <c r="C857" s="597">
        <v>71965.793900000004</v>
      </c>
      <c r="D857" s="596" t="s">
        <v>1293</v>
      </c>
    </row>
    <row r="858" spans="1:4" ht="11.25" customHeight="1">
      <c r="A858" s="1370" t="s">
        <v>1119</v>
      </c>
      <c r="B858" s="594">
        <v>13.5</v>
      </c>
      <c r="C858" s="594">
        <v>13.5</v>
      </c>
      <c r="D858" s="593" t="s">
        <v>1340</v>
      </c>
    </row>
    <row r="859" spans="1:4" ht="11.25" customHeight="1">
      <c r="A859" s="1371"/>
      <c r="B859" s="597">
        <v>1289</v>
      </c>
      <c r="C859" s="597">
        <v>1289</v>
      </c>
      <c r="D859" s="596" t="s">
        <v>655</v>
      </c>
    </row>
    <row r="860" spans="1:4" ht="11.25" customHeight="1">
      <c r="A860" s="1371"/>
      <c r="B860" s="597">
        <v>25402</v>
      </c>
      <c r="C860" s="597">
        <v>25402</v>
      </c>
      <c r="D860" s="596" t="s">
        <v>652</v>
      </c>
    </row>
    <row r="861" spans="1:4" ht="11.25" customHeight="1">
      <c r="A861" s="1371"/>
      <c r="B861" s="597">
        <v>5816</v>
      </c>
      <c r="C861" s="597">
        <v>5816</v>
      </c>
      <c r="D861" s="596" t="s">
        <v>1338</v>
      </c>
    </row>
    <row r="862" spans="1:4" ht="11.25" customHeight="1">
      <c r="A862" s="1371"/>
      <c r="B862" s="597">
        <v>565</v>
      </c>
      <c r="C862" s="597">
        <v>565</v>
      </c>
      <c r="D862" s="596" t="s">
        <v>1337</v>
      </c>
    </row>
    <row r="863" spans="1:4" ht="11.25" customHeight="1">
      <c r="A863" s="1371"/>
      <c r="B863" s="597">
        <v>36.909999999999997</v>
      </c>
      <c r="C863" s="597">
        <v>36.912999999999997</v>
      </c>
      <c r="D863" s="596" t="s">
        <v>1339</v>
      </c>
    </row>
    <row r="864" spans="1:4" ht="11.25" customHeight="1">
      <c r="A864" s="1371"/>
      <c r="B864" s="597">
        <v>138.79</v>
      </c>
      <c r="C864" s="597">
        <v>138.78700000000001</v>
      </c>
      <c r="D864" s="596" t="s">
        <v>1336</v>
      </c>
    </row>
    <row r="865" spans="1:4" ht="11.25" customHeight="1">
      <c r="A865" s="1372"/>
      <c r="B865" s="592">
        <v>33261.200000000004</v>
      </c>
      <c r="C865" s="592">
        <v>33261.199999999997</v>
      </c>
      <c r="D865" s="591" t="s">
        <v>1293</v>
      </c>
    </row>
    <row r="866" spans="1:4" ht="11.25" customHeight="1">
      <c r="A866" s="1371" t="s">
        <v>1085</v>
      </c>
      <c r="B866" s="597">
        <v>1530.3999999999999</v>
      </c>
      <c r="C866" s="597">
        <v>1530.38543</v>
      </c>
      <c r="D866" s="596" t="s">
        <v>1377</v>
      </c>
    </row>
    <row r="867" spans="1:4" ht="11.25" customHeight="1">
      <c r="A867" s="1371"/>
      <c r="B867" s="597">
        <v>13.5</v>
      </c>
      <c r="C867" s="597">
        <v>13.5</v>
      </c>
      <c r="D867" s="596" t="s">
        <v>1340</v>
      </c>
    </row>
    <row r="868" spans="1:4" ht="11.25" customHeight="1">
      <c r="A868" s="1371"/>
      <c r="B868" s="597">
        <v>210</v>
      </c>
      <c r="C868" s="597">
        <v>210</v>
      </c>
      <c r="D868" s="596" t="s">
        <v>655</v>
      </c>
    </row>
    <row r="869" spans="1:4" ht="21.75">
      <c r="A869" s="1371"/>
      <c r="B869" s="597">
        <v>64.78</v>
      </c>
      <c r="C869" s="597">
        <v>64.082999999999998</v>
      </c>
      <c r="D869" s="596" t="s">
        <v>665</v>
      </c>
    </row>
    <row r="870" spans="1:4" ht="11.25" customHeight="1">
      <c r="A870" s="1371"/>
      <c r="B870" s="597">
        <v>21694</v>
      </c>
      <c r="C870" s="597">
        <v>21694</v>
      </c>
      <c r="D870" s="596" t="s">
        <v>652</v>
      </c>
    </row>
    <row r="871" spans="1:4" ht="11.25" customHeight="1">
      <c r="A871" s="1371"/>
      <c r="B871" s="597">
        <v>4546</v>
      </c>
      <c r="C871" s="597">
        <v>4546</v>
      </c>
      <c r="D871" s="596" t="s">
        <v>1338</v>
      </c>
    </row>
    <row r="872" spans="1:4" ht="11.25" customHeight="1">
      <c r="A872" s="1371"/>
      <c r="B872" s="597">
        <v>472</v>
      </c>
      <c r="C872" s="597">
        <v>472</v>
      </c>
      <c r="D872" s="596" t="s">
        <v>1337</v>
      </c>
    </row>
    <row r="873" spans="1:4" ht="11.25" customHeight="1">
      <c r="A873" s="1371"/>
      <c r="B873" s="597">
        <v>32.340000000000003</v>
      </c>
      <c r="C873" s="597">
        <v>32.341999999999999</v>
      </c>
      <c r="D873" s="596" t="s">
        <v>1339</v>
      </c>
    </row>
    <row r="874" spans="1:4" ht="11.25" customHeight="1">
      <c r="A874" s="1371"/>
      <c r="B874" s="597">
        <v>149.22999999999999</v>
      </c>
      <c r="C874" s="597">
        <v>149.233</v>
      </c>
      <c r="D874" s="596" t="s">
        <v>1336</v>
      </c>
    </row>
    <row r="875" spans="1:4" ht="11.25" customHeight="1">
      <c r="A875" s="1371"/>
      <c r="B875" s="597">
        <v>28712.25</v>
      </c>
      <c r="C875" s="597">
        <v>28711.543430000002</v>
      </c>
      <c r="D875" s="596" t="s">
        <v>1293</v>
      </c>
    </row>
    <row r="876" spans="1:4" ht="11.25" customHeight="1">
      <c r="A876" s="1370" t="s">
        <v>1087</v>
      </c>
      <c r="B876" s="594">
        <v>331.54</v>
      </c>
      <c r="C876" s="594">
        <v>331.54</v>
      </c>
      <c r="D876" s="593" t="s">
        <v>825</v>
      </c>
    </row>
    <row r="877" spans="1:4" ht="11.25" customHeight="1">
      <c r="A877" s="1371"/>
      <c r="B877" s="597">
        <v>5672.83</v>
      </c>
      <c r="C877" s="597">
        <v>5649.3060000000005</v>
      </c>
      <c r="D877" s="596" t="s">
        <v>1362</v>
      </c>
    </row>
    <row r="878" spans="1:4" ht="11.25" customHeight="1">
      <c r="A878" s="1371"/>
      <c r="B878" s="597">
        <v>350</v>
      </c>
      <c r="C878" s="597">
        <v>350</v>
      </c>
      <c r="D878" s="596" t="s">
        <v>1390</v>
      </c>
    </row>
    <row r="879" spans="1:4" ht="11.25" customHeight="1">
      <c r="A879" s="1371"/>
      <c r="B879" s="597">
        <v>27</v>
      </c>
      <c r="C879" s="597">
        <v>27</v>
      </c>
      <c r="D879" s="596" t="s">
        <v>1340</v>
      </c>
    </row>
    <row r="880" spans="1:4" ht="11.25" customHeight="1">
      <c r="A880" s="1371"/>
      <c r="B880" s="597">
        <v>602</v>
      </c>
      <c r="C880" s="597">
        <v>602</v>
      </c>
      <c r="D880" s="596" t="s">
        <v>655</v>
      </c>
    </row>
    <row r="881" spans="1:4" ht="21.75">
      <c r="A881" s="1371"/>
      <c r="B881" s="597">
        <v>69.36</v>
      </c>
      <c r="C881" s="597">
        <v>68.905999999999992</v>
      </c>
      <c r="D881" s="596" t="s">
        <v>665</v>
      </c>
    </row>
    <row r="882" spans="1:4" ht="11.25" customHeight="1">
      <c r="A882" s="1371"/>
      <c r="B882" s="597">
        <v>12448.41</v>
      </c>
      <c r="C882" s="597">
        <v>12448.395240000002</v>
      </c>
      <c r="D882" s="596" t="s">
        <v>853</v>
      </c>
    </row>
    <row r="883" spans="1:4" ht="11.25" customHeight="1">
      <c r="A883" s="1371"/>
      <c r="B883" s="597">
        <v>25804</v>
      </c>
      <c r="C883" s="597">
        <v>25804</v>
      </c>
      <c r="D883" s="596" t="s">
        <v>652</v>
      </c>
    </row>
    <row r="884" spans="1:4" ht="11.25" customHeight="1">
      <c r="A884" s="1371"/>
      <c r="B884" s="597">
        <v>10229</v>
      </c>
      <c r="C884" s="597">
        <v>10229</v>
      </c>
      <c r="D884" s="596" t="s">
        <v>1338</v>
      </c>
    </row>
    <row r="885" spans="1:4" ht="11.25" customHeight="1">
      <c r="A885" s="1371"/>
      <c r="B885" s="597">
        <v>1354</v>
      </c>
      <c r="C885" s="597">
        <v>1339.2760499999999</v>
      </c>
      <c r="D885" s="596" t="s">
        <v>1337</v>
      </c>
    </row>
    <row r="886" spans="1:4" ht="11.25" customHeight="1">
      <c r="A886" s="1371"/>
      <c r="B886" s="597">
        <v>81.7</v>
      </c>
      <c r="C886" s="597">
        <v>81.7</v>
      </c>
      <c r="D886" s="596" t="s">
        <v>1339</v>
      </c>
    </row>
    <row r="887" spans="1:4" ht="11.25" customHeight="1">
      <c r="A887" s="1371"/>
      <c r="B887" s="597">
        <v>160.52000000000001</v>
      </c>
      <c r="C887" s="597">
        <v>160.51499999999999</v>
      </c>
      <c r="D887" s="596" t="s">
        <v>1336</v>
      </c>
    </row>
    <row r="888" spans="1:4" ht="11.25" customHeight="1">
      <c r="A888" s="1372"/>
      <c r="B888" s="592">
        <v>57130.359999999993</v>
      </c>
      <c r="C888" s="592">
        <v>57091.638290000003</v>
      </c>
      <c r="D888" s="591" t="s">
        <v>1293</v>
      </c>
    </row>
    <row r="889" spans="1:4" ht="11.25" customHeight="1">
      <c r="A889" s="1371" t="s">
        <v>1063</v>
      </c>
      <c r="B889" s="597">
        <v>30.38</v>
      </c>
      <c r="C889" s="597">
        <v>30.382000000000001</v>
      </c>
      <c r="D889" s="596" t="s">
        <v>663</v>
      </c>
    </row>
    <row r="890" spans="1:4" ht="11.25" customHeight="1">
      <c r="A890" s="1371"/>
      <c r="B890" s="597">
        <v>13.5</v>
      </c>
      <c r="C890" s="597">
        <v>13.5</v>
      </c>
      <c r="D890" s="596" t="s">
        <v>1340</v>
      </c>
    </row>
    <row r="891" spans="1:4" ht="11.25" customHeight="1">
      <c r="A891" s="1371"/>
      <c r="B891" s="597">
        <v>144</v>
      </c>
      <c r="C891" s="597">
        <v>144</v>
      </c>
      <c r="D891" s="596" t="s">
        <v>655</v>
      </c>
    </row>
    <row r="892" spans="1:4" ht="11.25" customHeight="1">
      <c r="A892" s="1371"/>
      <c r="B892" s="597">
        <v>13595</v>
      </c>
      <c r="C892" s="597">
        <v>13595</v>
      </c>
      <c r="D892" s="596" t="s">
        <v>652</v>
      </c>
    </row>
    <row r="893" spans="1:4" ht="11.25" customHeight="1">
      <c r="A893" s="1371"/>
      <c r="B893" s="597">
        <v>2214</v>
      </c>
      <c r="C893" s="597">
        <v>2214</v>
      </c>
      <c r="D893" s="596" t="s">
        <v>1338</v>
      </c>
    </row>
    <row r="894" spans="1:4" ht="11.25" customHeight="1">
      <c r="A894" s="1371"/>
      <c r="B894" s="597">
        <v>485</v>
      </c>
      <c r="C894" s="597">
        <v>485</v>
      </c>
      <c r="D894" s="596" t="s">
        <v>1337</v>
      </c>
    </row>
    <row r="895" spans="1:4" ht="11.25" customHeight="1">
      <c r="A895" s="1371"/>
      <c r="B895" s="597">
        <v>984.09</v>
      </c>
      <c r="C895" s="597">
        <v>984.09299999999996</v>
      </c>
      <c r="D895" s="596" t="s">
        <v>1389</v>
      </c>
    </row>
    <row r="896" spans="1:4" ht="11.25" customHeight="1">
      <c r="A896" s="1371"/>
      <c r="B896" s="597">
        <v>75.430000000000007</v>
      </c>
      <c r="C896" s="597">
        <v>75.429000000000002</v>
      </c>
      <c r="D896" s="596" t="s">
        <v>1339</v>
      </c>
    </row>
    <row r="897" spans="1:4" ht="11.25" customHeight="1">
      <c r="A897" s="1371"/>
      <c r="B897" s="597">
        <v>85.58</v>
      </c>
      <c r="C897" s="597">
        <v>85.582999999999998</v>
      </c>
      <c r="D897" s="596" t="s">
        <v>1336</v>
      </c>
    </row>
    <row r="898" spans="1:4" ht="11.25" customHeight="1">
      <c r="A898" s="1371"/>
      <c r="B898" s="597">
        <v>17626.990000000002</v>
      </c>
      <c r="C898" s="597">
        <v>17626.986999999997</v>
      </c>
      <c r="D898" s="596" t="s">
        <v>1293</v>
      </c>
    </row>
    <row r="899" spans="1:4" ht="11.25" customHeight="1">
      <c r="A899" s="1370" t="s">
        <v>1044</v>
      </c>
      <c r="B899" s="594">
        <v>20.25</v>
      </c>
      <c r="C899" s="594">
        <v>20.254000000000001</v>
      </c>
      <c r="D899" s="593" t="s">
        <v>663</v>
      </c>
    </row>
    <row r="900" spans="1:4" ht="11.25" customHeight="1">
      <c r="A900" s="1371"/>
      <c r="B900" s="597">
        <v>1258.5999999999999</v>
      </c>
      <c r="C900" s="597">
        <v>1035.5192000000002</v>
      </c>
      <c r="D900" s="596" t="s">
        <v>1369</v>
      </c>
    </row>
    <row r="901" spans="1:4" ht="11.25" customHeight="1">
      <c r="A901" s="1371"/>
      <c r="B901" s="597">
        <v>13.5</v>
      </c>
      <c r="C901" s="597">
        <v>13.5</v>
      </c>
      <c r="D901" s="596" t="s">
        <v>1340</v>
      </c>
    </row>
    <row r="902" spans="1:4" ht="21.75">
      <c r="A902" s="1371"/>
      <c r="B902" s="597">
        <v>66.78</v>
      </c>
      <c r="C902" s="597">
        <v>63.807000000000002</v>
      </c>
      <c r="D902" s="596" t="s">
        <v>665</v>
      </c>
    </row>
    <row r="903" spans="1:4" ht="11.25" customHeight="1">
      <c r="A903" s="1371"/>
      <c r="B903" s="597">
        <v>7354.23</v>
      </c>
      <c r="C903" s="597">
        <v>7354.2211800000005</v>
      </c>
      <c r="D903" s="596" t="s">
        <v>853</v>
      </c>
    </row>
    <row r="904" spans="1:4" ht="11.25" customHeight="1">
      <c r="A904" s="1371"/>
      <c r="B904" s="597">
        <v>25239</v>
      </c>
      <c r="C904" s="597">
        <v>25239</v>
      </c>
      <c r="D904" s="596" t="s">
        <v>652</v>
      </c>
    </row>
    <row r="905" spans="1:4" ht="11.25" customHeight="1">
      <c r="A905" s="1371"/>
      <c r="B905" s="597">
        <v>4716</v>
      </c>
      <c r="C905" s="597">
        <v>4716</v>
      </c>
      <c r="D905" s="596" t="s">
        <v>1338</v>
      </c>
    </row>
    <row r="906" spans="1:4" ht="11.25" customHeight="1">
      <c r="A906" s="1371"/>
      <c r="B906" s="597">
        <v>1449</v>
      </c>
      <c r="C906" s="597">
        <v>1449</v>
      </c>
      <c r="D906" s="596" t="s">
        <v>1337</v>
      </c>
    </row>
    <row r="907" spans="1:4" ht="11.25" customHeight="1">
      <c r="A907" s="1371"/>
      <c r="B907" s="597">
        <v>37.229999999999997</v>
      </c>
      <c r="C907" s="597">
        <v>37.225999999999999</v>
      </c>
      <c r="D907" s="596" t="s">
        <v>1339</v>
      </c>
    </row>
    <row r="908" spans="1:4" ht="11.25" customHeight="1">
      <c r="A908" s="1371"/>
      <c r="B908" s="597">
        <v>175.19</v>
      </c>
      <c r="C908" s="597">
        <v>175.19200000000001</v>
      </c>
      <c r="D908" s="596" t="s">
        <v>1336</v>
      </c>
    </row>
    <row r="909" spans="1:4" ht="11.25" customHeight="1">
      <c r="A909" s="1372"/>
      <c r="B909" s="592">
        <v>40329.780000000006</v>
      </c>
      <c r="C909" s="592">
        <v>40103.71938000001</v>
      </c>
      <c r="D909" s="591" t="s">
        <v>1293</v>
      </c>
    </row>
    <row r="910" spans="1:4" ht="11.25" customHeight="1">
      <c r="A910" s="1371" t="s">
        <v>1046</v>
      </c>
      <c r="B910" s="597">
        <v>106.92</v>
      </c>
      <c r="C910" s="597">
        <v>106.36499999999999</v>
      </c>
      <c r="D910" s="596" t="s">
        <v>826</v>
      </c>
    </row>
    <row r="911" spans="1:4" ht="11.25" customHeight="1">
      <c r="A911" s="1371"/>
      <c r="B911" s="597">
        <v>40.51</v>
      </c>
      <c r="C911" s="597">
        <v>40.509</v>
      </c>
      <c r="D911" s="596" t="s">
        <v>663</v>
      </c>
    </row>
    <row r="912" spans="1:4" ht="11.25" customHeight="1">
      <c r="A912" s="1371"/>
      <c r="B912" s="597">
        <v>1032.8</v>
      </c>
      <c r="C912" s="597">
        <v>515.42300999999998</v>
      </c>
      <c r="D912" s="596" t="s">
        <v>1362</v>
      </c>
    </row>
    <row r="913" spans="1:4" ht="11.25" customHeight="1">
      <c r="A913" s="1371"/>
      <c r="B913" s="597">
        <v>27</v>
      </c>
      <c r="C913" s="597">
        <v>27</v>
      </c>
      <c r="D913" s="596" t="s">
        <v>1340</v>
      </c>
    </row>
    <row r="914" spans="1:4" ht="11.25" customHeight="1">
      <c r="A914" s="1371"/>
      <c r="B914" s="597">
        <v>120</v>
      </c>
      <c r="C914" s="597">
        <v>120</v>
      </c>
      <c r="D914" s="596" t="s">
        <v>1388</v>
      </c>
    </row>
    <row r="915" spans="1:4" ht="11.25" customHeight="1">
      <c r="A915" s="1371"/>
      <c r="B915" s="597">
        <v>23836</v>
      </c>
      <c r="C915" s="597">
        <v>23836</v>
      </c>
      <c r="D915" s="596" t="s">
        <v>652</v>
      </c>
    </row>
    <row r="916" spans="1:4" ht="11.25" customHeight="1">
      <c r="A916" s="1371"/>
      <c r="B916" s="597">
        <v>3862</v>
      </c>
      <c r="C916" s="597">
        <v>3862</v>
      </c>
      <c r="D916" s="596" t="s">
        <v>1338</v>
      </c>
    </row>
    <row r="917" spans="1:4" ht="11.25" customHeight="1">
      <c r="A917" s="1371"/>
      <c r="B917" s="597">
        <v>1239</v>
      </c>
      <c r="C917" s="597">
        <v>1224.1713999999999</v>
      </c>
      <c r="D917" s="596" t="s">
        <v>1337</v>
      </c>
    </row>
    <row r="918" spans="1:4" ht="11.25" customHeight="1">
      <c r="A918" s="1371"/>
      <c r="B918" s="597">
        <v>27.47</v>
      </c>
      <c r="C918" s="597">
        <v>27.474</v>
      </c>
      <c r="D918" s="596" t="s">
        <v>1339</v>
      </c>
    </row>
    <row r="919" spans="1:4" ht="11.25" customHeight="1">
      <c r="A919" s="1371"/>
      <c r="B919" s="597">
        <v>322.60000000000002</v>
      </c>
      <c r="C919" s="597">
        <v>322.59100000000001</v>
      </c>
      <c r="D919" s="596" t="s">
        <v>1359</v>
      </c>
    </row>
    <row r="920" spans="1:4" ht="11.25" customHeight="1">
      <c r="A920" s="1371"/>
      <c r="B920" s="597">
        <v>140.4</v>
      </c>
      <c r="C920" s="597">
        <v>140.404</v>
      </c>
      <c r="D920" s="596" t="s">
        <v>1336</v>
      </c>
    </row>
    <row r="921" spans="1:4" ht="11.25" customHeight="1">
      <c r="A921" s="1371"/>
      <c r="B921" s="597">
        <v>30754.7</v>
      </c>
      <c r="C921" s="597">
        <v>30221.937409999995</v>
      </c>
      <c r="D921" s="596" t="s">
        <v>1293</v>
      </c>
    </row>
    <row r="922" spans="1:4" ht="11.25" customHeight="1">
      <c r="A922" s="1370" t="s">
        <v>1064</v>
      </c>
      <c r="B922" s="594">
        <v>13.5</v>
      </c>
      <c r="C922" s="594">
        <v>13.5</v>
      </c>
      <c r="D922" s="593" t="s">
        <v>1340</v>
      </c>
    </row>
    <row r="923" spans="1:4" ht="11.25" customHeight="1">
      <c r="A923" s="1371"/>
      <c r="B923" s="597">
        <v>14657</v>
      </c>
      <c r="C923" s="597">
        <v>14657</v>
      </c>
      <c r="D923" s="596" t="s">
        <v>652</v>
      </c>
    </row>
    <row r="924" spans="1:4" ht="11.25" customHeight="1">
      <c r="A924" s="1371"/>
      <c r="B924" s="597">
        <v>4263</v>
      </c>
      <c r="C924" s="597">
        <v>4263</v>
      </c>
      <c r="D924" s="596" t="s">
        <v>1338</v>
      </c>
    </row>
    <row r="925" spans="1:4" ht="11.25" customHeight="1">
      <c r="A925" s="1371"/>
      <c r="B925" s="597">
        <v>456</v>
      </c>
      <c r="C925" s="597">
        <v>456</v>
      </c>
      <c r="D925" s="596" t="s">
        <v>1337</v>
      </c>
    </row>
    <row r="926" spans="1:4" ht="11.25" customHeight="1">
      <c r="A926" s="1371"/>
      <c r="B926" s="597">
        <v>21.15</v>
      </c>
      <c r="C926" s="597">
        <v>21.152000000000001</v>
      </c>
      <c r="D926" s="596" t="s">
        <v>1339</v>
      </c>
    </row>
    <row r="927" spans="1:4" ht="11.25" customHeight="1">
      <c r="A927" s="1371"/>
      <c r="B927" s="597">
        <v>101.37</v>
      </c>
      <c r="C927" s="597">
        <v>101.366</v>
      </c>
      <c r="D927" s="596" t="s">
        <v>1336</v>
      </c>
    </row>
    <row r="928" spans="1:4" ht="11.25" customHeight="1">
      <c r="A928" s="1372"/>
      <c r="B928" s="592">
        <v>19512.02</v>
      </c>
      <c r="C928" s="592">
        <v>19512.018</v>
      </c>
      <c r="D928" s="591" t="s">
        <v>1293</v>
      </c>
    </row>
    <row r="929" spans="1:4" ht="11.25" customHeight="1">
      <c r="A929" s="1371" t="s">
        <v>1076</v>
      </c>
      <c r="B929" s="597">
        <v>60.76</v>
      </c>
      <c r="C929" s="597">
        <v>60.762999999999998</v>
      </c>
      <c r="D929" s="596" t="s">
        <v>663</v>
      </c>
    </row>
    <row r="930" spans="1:4" ht="11.25" customHeight="1">
      <c r="A930" s="1371"/>
      <c r="B930" s="597">
        <v>2910.7599999999998</v>
      </c>
      <c r="C930" s="597">
        <v>2910.7320400000003</v>
      </c>
      <c r="D930" s="596" t="s">
        <v>1362</v>
      </c>
    </row>
    <row r="931" spans="1:4" ht="11.25" customHeight="1">
      <c r="A931" s="1371"/>
      <c r="B931" s="597">
        <v>13.5</v>
      </c>
      <c r="C931" s="597">
        <v>13.5</v>
      </c>
      <c r="D931" s="596" t="s">
        <v>1340</v>
      </c>
    </row>
    <row r="932" spans="1:4" ht="11.25" customHeight="1">
      <c r="A932" s="1371"/>
      <c r="B932" s="597">
        <v>100</v>
      </c>
      <c r="C932" s="597">
        <v>0</v>
      </c>
      <c r="D932" s="596" t="s">
        <v>675</v>
      </c>
    </row>
    <row r="933" spans="1:4" ht="11.25" customHeight="1">
      <c r="A933" s="1371"/>
      <c r="B933" s="597">
        <v>188</v>
      </c>
      <c r="C933" s="597">
        <v>188</v>
      </c>
      <c r="D933" s="596" t="s">
        <v>655</v>
      </c>
    </row>
    <row r="934" spans="1:4" ht="11.25" customHeight="1">
      <c r="A934" s="1371"/>
      <c r="B934" s="597">
        <v>12807</v>
      </c>
      <c r="C934" s="597">
        <v>12807</v>
      </c>
      <c r="D934" s="596" t="s">
        <v>652</v>
      </c>
    </row>
    <row r="935" spans="1:4" ht="11.25" customHeight="1">
      <c r="A935" s="1371"/>
      <c r="B935" s="597">
        <v>3119</v>
      </c>
      <c r="C935" s="597">
        <v>3119</v>
      </c>
      <c r="D935" s="596" t="s">
        <v>1338</v>
      </c>
    </row>
    <row r="936" spans="1:4" ht="11.25" customHeight="1">
      <c r="A936" s="1371"/>
      <c r="B936" s="597">
        <v>365</v>
      </c>
      <c r="C936" s="597">
        <v>355.18669999999997</v>
      </c>
      <c r="D936" s="596" t="s">
        <v>1337</v>
      </c>
    </row>
    <row r="937" spans="1:4" ht="11.25" customHeight="1">
      <c r="A937" s="1371"/>
      <c r="B937" s="597">
        <v>19.59</v>
      </c>
      <c r="C937" s="597">
        <v>19.585000000000001</v>
      </c>
      <c r="D937" s="596" t="s">
        <v>1339</v>
      </c>
    </row>
    <row r="938" spans="1:4" ht="11.25" customHeight="1">
      <c r="A938" s="1371"/>
      <c r="B938" s="597">
        <v>79.92</v>
      </c>
      <c r="C938" s="597">
        <v>79.915000000000006</v>
      </c>
      <c r="D938" s="596" t="s">
        <v>1336</v>
      </c>
    </row>
    <row r="939" spans="1:4" ht="11.25" customHeight="1">
      <c r="A939" s="1371"/>
      <c r="B939" s="597">
        <v>19663.53</v>
      </c>
      <c r="C939" s="597">
        <v>19553.68174</v>
      </c>
      <c r="D939" s="596" t="s">
        <v>1293</v>
      </c>
    </row>
    <row r="940" spans="1:4" ht="11.25" customHeight="1">
      <c r="A940" s="1370" t="s">
        <v>1048</v>
      </c>
      <c r="B940" s="594">
        <v>20.25</v>
      </c>
      <c r="C940" s="594">
        <v>20.254000000000001</v>
      </c>
      <c r="D940" s="593" t="s">
        <v>663</v>
      </c>
    </row>
    <row r="941" spans="1:4" ht="11.25" customHeight="1">
      <c r="A941" s="1371"/>
      <c r="B941" s="597">
        <v>1385.6</v>
      </c>
      <c r="C941" s="597">
        <v>793.02278999999999</v>
      </c>
      <c r="D941" s="596" t="s">
        <v>1369</v>
      </c>
    </row>
    <row r="942" spans="1:4" ht="11.25" customHeight="1">
      <c r="A942" s="1371"/>
      <c r="B942" s="597">
        <v>13.5</v>
      </c>
      <c r="C942" s="597">
        <v>13.5</v>
      </c>
      <c r="D942" s="596" t="s">
        <v>1340</v>
      </c>
    </row>
    <row r="943" spans="1:4" ht="11.25" customHeight="1">
      <c r="A943" s="1371"/>
      <c r="B943" s="597">
        <v>192</v>
      </c>
      <c r="C943" s="597">
        <v>192</v>
      </c>
      <c r="D943" s="596" t="s">
        <v>655</v>
      </c>
    </row>
    <row r="944" spans="1:4" ht="11.25" customHeight="1">
      <c r="A944" s="1371"/>
      <c r="B944" s="597">
        <v>20599</v>
      </c>
      <c r="C944" s="597">
        <v>20599</v>
      </c>
      <c r="D944" s="596" t="s">
        <v>652</v>
      </c>
    </row>
    <row r="945" spans="1:4" ht="11.25" customHeight="1">
      <c r="A945" s="1371"/>
      <c r="B945" s="597">
        <v>3332</v>
      </c>
      <c r="C945" s="597">
        <v>3332</v>
      </c>
      <c r="D945" s="596" t="s">
        <v>1338</v>
      </c>
    </row>
    <row r="946" spans="1:4" ht="11.25" customHeight="1">
      <c r="A946" s="1371"/>
      <c r="B946" s="597">
        <v>769</v>
      </c>
      <c r="C946" s="597">
        <v>769</v>
      </c>
      <c r="D946" s="596" t="s">
        <v>1337</v>
      </c>
    </row>
    <row r="947" spans="1:4" ht="11.25" customHeight="1">
      <c r="A947" s="1371"/>
      <c r="B947" s="597">
        <v>30.75</v>
      </c>
      <c r="C947" s="597">
        <v>30.751000000000001</v>
      </c>
      <c r="D947" s="596" t="s">
        <v>1339</v>
      </c>
    </row>
    <row r="948" spans="1:4" ht="11.25" customHeight="1">
      <c r="A948" s="1371"/>
      <c r="B948" s="597">
        <v>138.12</v>
      </c>
      <c r="C948" s="597">
        <v>138.11600000000001</v>
      </c>
      <c r="D948" s="596" t="s">
        <v>1336</v>
      </c>
    </row>
    <row r="949" spans="1:4" ht="11.25" customHeight="1">
      <c r="A949" s="1372"/>
      <c r="B949" s="592">
        <v>26480.219999999998</v>
      </c>
      <c r="C949" s="592">
        <v>25887.643790000002</v>
      </c>
      <c r="D949" s="591" t="s">
        <v>1293</v>
      </c>
    </row>
    <row r="950" spans="1:4" ht="11.25" customHeight="1">
      <c r="A950" s="1371" t="s">
        <v>1065</v>
      </c>
      <c r="B950" s="597">
        <v>40.5</v>
      </c>
      <c r="C950" s="597">
        <v>40.5</v>
      </c>
      <c r="D950" s="596" t="s">
        <v>1340</v>
      </c>
    </row>
    <row r="951" spans="1:4" ht="11.25" customHeight="1">
      <c r="A951" s="1371"/>
      <c r="B951" s="597">
        <v>110</v>
      </c>
      <c r="C951" s="597">
        <v>110</v>
      </c>
      <c r="D951" s="596" t="s">
        <v>655</v>
      </c>
    </row>
    <row r="952" spans="1:4" ht="11.25" customHeight="1">
      <c r="A952" s="1371"/>
      <c r="B952" s="597">
        <v>7</v>
      </c>
      <c r="C952" s="597">
        <v>7</v>
      </c>
      <c r="D952" s="596" t="s">
        <v>667</v>
      </c>
    </row>
    <row r="953" spans="1:4" ht="11.25" customHeight="1">
      <c r="A953" s="1371"/>
      <c r="B953" s="597">
        <v>18385</v>
      </c>
      <c r="C953" s="597">
        <v>18385</v>
      </c>
      <c r="D953" s="596" t="s">
        <v>652</v>
      </c>
    </row>
    <row r="954" spans="1:4" ht="11.25" customHeight="1">
      <c r="A954" s="1371"/>
      <c r="B954" s="597">
        <v>4406</v>
      </c>
      <c r="C954" s="597">
        <v>4406</v>
      </c>
      <c r="D954" s="596" t="s">
        <v>1338</v>
      </c>
    </row>
    <row r="955" spans="1:4" ht="11.25" customHeight="1">
      <c r="A955" s="1371"/>
      <c r="B955" s="597">
        <v>1503</v>
      </c>
      <c r="C955" s="597">
        <v>1503</v>
      </c>
      <c r="D955" s="596" t="s">
        <v>1337</v>
      </c>
    </row>
    <row r="956" spans="1:4" ht="11.25" customHeight="1">
      <c r="A956" s="1371"/>
      <c r="B956" s="597">
        <v>27.28</v>
      </c>
      <c r="C956" s="597">
        <v>27.280999999999999</v>
      </c>
      <c r="D956" s="596" t="s">
        <v>1339</v>
      </c>
    </row>
    <row r="957" spans="1:4" ht="11.25" customHeight="1">
      <c r="A957" s="1371"/>
      <c r="B957" s="597">
        <v>119.83</v>
      </c>
      <c r="C957" s="597">
        <v>119.828</v>
      </c>
      <c r="D957" s="596" t="s">
        <v>1336</v>
      </c>
    </row>
    <row r="958" spans="1:4" ht="11.25" customHeight="1">
      <c r="A958" s="1371"/>
      <c r="B958" s="597">
        <v>24598.61</v>
      </c>
      <c r="C958" s="597">
        <v>24598.609</v>
      </c>
      <c r="D958" s="596" t="s">
        <v>1293</v>
      </c>
    </row>
    <row r="959" spans="1:4" ht="11.25" customHeight="1">
      <c r="A959" s="1370" t="s">
        <v>1080</v>
      </c>
      <c r="B959" s="594">
        <v>2694.33</v>
      </c>
      <c r="C959" s="594">
        <v>2518.1240099999995</v>
      </c>
      <c r="D959" s="593" t="s">
        <v>824</v>
      </c>
    </row>
    <row r="960" spans="1:4" ht="11.25" customHeight="1">
      <c r="A960" s="1371"/>
      <c r="B960" s="597">
        <v>26.23</v>
      </c>
      <c r="C960" s="597">
        <v>26.23</v>
      </c>
      <c r="D960" s="596" t="s">
        <v>663</v>
      </c>
    </row>
    <row r="961" spans="1:4" ht="11.25" customHeight="1">
      <c r="A961" s="1371"/>
      <c r="B961" s="597">
        <v>27</v>
      </c>
      <c r="C961" s="597">
        <v>27</v>
      </c>
      <c r="D961" s="596" t="s">
        <v>1340</v>
      </c>
    </row>
    <row r="962" spans="1:4" ht="11.25" customHeight="1">
      <c r="A962" s="1371"/>
      <c r="B962" s="597">
        <v>364</v>
      </c>
      <c r="C962" s="597">
        <v>364</v>
      </c>
      <c r="D962" s="596" t="s">
        <v>655</v>
      </c>
    </row>
    <row r="963" spans="1:4" ht="11.25" customHeight="1">
      <c r="A963" s="1371"/>
      <c r="B963" s="597">
        <v>7207.19</v>
      </c>
      <c r="C963" s="597">
        <v>7207.1787700000004</v>
      </c>
      <c r="D963" s="596" t="s">
        <v>853</v>
      </c>
    </row>
    <row r="964" spans="1:4" ht="11.25" customHeight="1">
      <c r="A964" s="1371"/>
      <c r="B964" s="597">
        <v>32700</v>
      </c>
      <c r="C964" s="597">
        <v>32700</v>
      </c>
      <c r="D964" s="596" t="s">
        <v>652</v>
      </c>
    </row>
    <row r="965" spans="1:4" ht="11.25" customHeight="1">
      <c r="A965" s="1371"/>
      <c r="B965" s="597">
        <v>6960</v>
      </c>
      <c r="C965" s="597">
        <v>6960</v>
      </c>
      <c r="D965" s="596" t="s">
        <v>1338</v>
      </c>
    </row>
    <row r="966" spans="1:4" ht="11.25" customHeight="1">
      <c r="A966" s="1371"/>
      <c r="B966" s="597">
        <v>2787</v>
      </c>
      <c r="C966" s="597">
        <v>2787</v>
      </c>
      <c r="D966" s="596" t="s">
        <v>1337</v>
      </c>
    </row>
    <row r="967" spans="1:4" ht="11.25" customHeight="1">
      <c r="A967" s="1371"/>
      <c r="B967" s="597">
        <v>47.21</v>
      </c>
      <c r="C967" s="597">
        <v>47.212000000000003</v>
      </c>
      <c r="D967" s="596" t="s">
        <v>1339</v>
      </c>
    </row>
    <row r="968" spans="1:4" ht="11.25" customHeight="1">
      <c r="A968" s="1371"/>
      <c r="B968" s="597">
        <v>227.59</v>
      </c>
      <c r="C968" s="597">
        <v>227.589</v>
      </c>
      <c r="D968" s="596" t="s">
        <v>1336</v>
      </c>
    </row>
    <row r="969" spans="1:4" ht="11.25" customHeight="1">
      <c r="A969" s="1372"/>
      <c r="B969" s="592">
        <v>53040.549999999996</v>
      </c>
      <c r="C969" s="592">
        <v>52864.333780000001</v>
      </c>
      <c r="D969" s="591" t="s">
        <v>1293</v>
      </c>
    </row>
    <row r="970" spans="1:4" ht="11.25" customHeight="1">
      <c r="A970" s="1371" t="s">
        <v>1050</v>
      </c>
      <c r="B970" s="597">
        <v>1079.24</v>
      </c>
      <c r="C970" s="597">
        <v>1079.2304799999999</v>
      </c>
      <c r="D970" s="596" t="s">
        <v>1362</v>
      </c>
    </row>
    <row r="971" spans="1:4" ht="11.25" customHeight="1">
      <c r="A971" s="1371"/>
      <c r="B971" s="597">
        <v>13.5</v>
      </c>
      <c r="C971" s="597">
        <v>13.5</v>
      </c>
      <c r="D971" s="596" t="s">
        <v>1340</v>
      </c>
    </row>
    <row r="972" spans="1:4" ht="11.25" customHeight="1">
      <c r="A972" s="1371"/>
      <c r="B972" s="597">
        <v>176</v>
      </c>
      <c r="C972" s="597">
        <v>176</v>
      </c>
      <c r="D972" s="596" t="s">
        <v>655</v>
      </c>
    </row>
    <row r="973" spans="1:4" ht="11.25" customHeight="1">
      <c r="A973" s="1371"/>
      <c r="B973" s="597">
        <v>2601.2200000000003</v>
      </c>
      <c r="C973" s="597">
        <v>2601.2059099999997</v>
      </c>
      <c r="D973" s="596" t="s">
        <v>853</v>
      </c>
    </row>
    <row r="974" spans="1:4" ht="11.25" customHeight="1">
      <c r="A974" s="1371"/>
      <c r="B974" s="597">
        <v>18945</v>
      </c>
      <c r="C974" s="597">
        <v>18945</v>
      </c>
      <c r="D974" s="596" t="s">
        <v>652</v>
      </c>
    </row>
    <row r="975" spans="1:4" ht="11.25" customHeight="1">
      <c r="A975" s="1371"/>
      <c r="B975" s="597">
        <v>3387</v>
      </c>
      <c r="C975" s="597">
        <v>3387</v>
      </c>
      <c r="D975" s="596" t="s">
        <v>1338</v>
      </c>
    </row>
    <row r="976" spans="1:4" ht="11.25" customHeight="1">
      <c r="A976" s="1371"/>
      <c r="B976" s="597">
        <v>942</v>
      </c>
      <c r="C976" s="597">
        <v>942</v>
      </c>
      <c r="D976" s="596" t="s">
        <v>1337</v>
      </c>
    </row>
    <row r="977" spans="1:4" ht="11.25" customHeight="1">
      <c r="A977" s="1371"/>
      <c r="B977" s="597">
        <v>27.32</v>
      </c>
      <c r="C977" s="597">
        <v>27.321000000000002</v>
      </c>
      <c r="D977" s="596" t="s">
        <v>1339</v>
      </c>
    </row>
    <row r="978" spans="1:4" ht="11.25" customHeight="1">
      <c r="A978" s="1371"/>
      <c r="B978" s="597">
        <v>126.15</v>
      </c>
      <c r="C978" s="597">
        <v>126.15</v>
      </c>
      <c r="D978" s="596" t="s">
        <v>1336</v>
      </c>
    </row>
    <row r="979" spans="1:4" ht="11.25" customHeight="1">
      <c r="A979" s="1371"/>
      <c r="B979" s="597">
        <v>27297.43</v>
      </c>
      <c r="C979" s="597">
        <v>27297.40739</v>
      </c>
      <c r="D979" s="596" t="s">
        <v>1293</v>
      </c>
    </row>
    <row r="980" spans="1:4" ht="11.25" customHeight="1">
      <c r="A980" s="1370" t="s">
        <v>1110</v>
      </c>
      <c r="B980" s="594">
        <v>6.3</v>
      </c>
      <c r="C980" s="594">
        <v>6.3</v>
      </c>
      <c r="D980" s="593" t="s">
        <v>661</v>
      </c>
    </row>
    <row r="981" spans="1:4" ht="11.25" customHeight="1">
      <c r="A981" s="1371"/>
      <c r="B981" s="597">
        <v>410.19</v>
      </c>
      <c r="C981" s="597">
        <v>410.19</v>
      </c>
      <c r="D981" s="596" t="s">
        <v>825</v>
      </c>
    </row>
    <row r="982" spans="1:4" ht="11.25" customHeight="1">
      <c r="A982" s="1371"/>
      <c r="B982" s="597">
        <v>13.5</v>
      </c>
      <c r="C982" s="597">
        <v>13.5</v>
      </c>
      <c r="D982" s="596" t="s">
        <v>1340</v>
      </c>
    </row>
    <row r="983" spans="1:4" ht="11.25" customHeight="1">
      <c r="A983" s="1371"/>
      <c r="B983" s="597">
        <v>40086</v>
      </c>
      <c r="C983" s="597">
        <v>40086</v>
      </c>
      <c r="D983" s="596" t="s">
        <v>652</v>
      </c>
    </row>
    <row r="984" spans="1:4" ht="11.25" customHeight="1">
      <c r="A984" s="1371"/>
      <c r="B984" s="597">
        <v>11467</v>
      </c>
      <c r="C984" s="597">
        <v>11467</v>
      </c>
      <c r="D984" s="596" t="s">
        <v>1338</v>
      </c>
    </row>
    <row r="985" spans="1:4" ht="11.25" customHeight="1">
      <c r="A985" s="1371"/>
      <c r="B985" s="597">
        <v>1230</v>
      </c>
      <c r="C985" s="597">
        <v>1230</v>
      </c>
      <c r="D985" s="596" t="s">
        <v>1337</v>
      </c>
    </row>
    <row r="986" spans="1:4" ht="11.25" customHeight="1">
      <c r="A986" s="1371"/>
      <c r="B986" s="597">
        <v>63.82</v>
      </c>
      <c r="C986" s="597">
        <v>63.817</v>
      </c>
      <c r="D986" s="596" t="s">
        <v>1339</v>
      </c>
    </row>
    <row r="987" spans="1:4" ht="11.25" customHeight="1">
      <c r="A987" s="1371"/>
      <c r="B987" s="597">
        <v>2700</v>
      </c>
      <c r="C987" s="597">
        <v>2700</v>
      </c>
      <c r="D987" s="596" t="s">
        <v>1387</v>
      </c>
    </row>
    <row r="988" spans="1:4" ht="11.25" customHeight="1">
      <c r="A988" s="1371"/>
      <c r="B988" s="597">
        <v>236.03</v>
      </c>
      <c r="C988" s="597">
        <v>236.02600000000001</v>
      </c>
      <c r="D988" s="596" t="s">
        <v>1336</v>
      </c>
    </row>
    <row r="989" spans="1:4" ht="11.25" customHeight="1">
      <c r="A989" s="1372"/>
      <c r="B989" s="592">
        <v>56212.84</v>
      </c>
      <c r="C989" s="592">
        <v>56212.832999999999</v>
      </c>
      <c r="D989" s="591" t="s">
        <v>1293</v>
      </c>
    </row>
    <row r="990" spans="1:4" ht="11.25" customHeight="1">
      <c r="A990" s="1371" t="s">
        <v>1131</v>
      </c>
      <c r="B990" s="597">
        <v>30.38</v>
      </c>
      <c r="C990" s="597">
        <v>30.382000000000001</v>
      </c>
      <c r="D990" s="596" t="s">
        <v>663</v>
      </c>
    </row>
    <row r="991" spans="1:4" ht="11.25" customHeight="1">
      <c r="A991" s="1371"/>
      <c r="B991" s="597">
        <v>13.5</v>
      </c>
      <c r="C991" s="597">
        <v>13.5</v>
      </c>
      <c r="D991" s="596" t="s">
        <v>1340</v>
      </c>
    </row>
    <row r="992" spans="1:4" ht="11.25" customHeight="1">
      <c r="A992" s="1371"/>
      <c r="B992" s="597">
        <v>152</v>
      </c>
      <c r="C992" s="597">
        <v>152</v>
      </c>
      <c r="D992" s="596" t="s">
        <v>655</v>
      </c>
    </row>
    <row r="993" spans="1:4" ht="11.25" customHeight="1">
      <c r="A993" s="1371"/>
      <c r="B993" s="597">
        <v>25658</v>
      </c>
      <c r="C993" s="597">
        <v>25658</v>
      </c>
      <c r="D993" s="596" t="s">
        <v>652</v>
      </c>
    </row>
    <row r="994" spans="1:4" ht="11.25" customHeight="1">
      <c r="A994" s="1371"/>
      <c r="B994" s="597">
        <v>4615</v>
      </c>
      <c r="C994" s="597">
        <v>4615</v>
      </c>
      <c r="D994" s="596" t="s">
        <v>1338</v>
      </c>
    </row>
    <row r="995" spans="1:4" ht="11.25" customHeight="1">
      <c r="A995" s="1371"/>
      <c r="B995" s="597">
        <v>1079</v>
      </c>
      <c r="C995" s="597">
        <v>1079</v>
      </c>
      <c r="D995" s="596" t="s">
        <v>1337</v>
      </c>
    </row>
    <row r="996" spans="1:4" ht="11.25" customHeight="1">
      <c r="A996" s="1371"/>
      <c r="B996" s="597">
        <v>2000</v>
      </c>
      <c r="C996" s="597">
        <v>1749.0018799999998</v>
      </c>
      <c r="D996" s="596" t="s">
        <v>1386</v>
      </c>
    </row>
    <row r="997" spans="1:4" ht="11.25" customHeight="1">
      <c r="A997" s="1371"/>
      <c r="B997" s="597">
        <v>1350</v>
      </c>
      <c r="C997" s="597">
        <v>1350</v>
      </c>
      <c r="D997" s="596" t="s">
        <v>1385</v>
      </c>
    </row>
    <row r="998" spans="1:4" ht="11.25" customHeight="1">
      <c r="A998" s="1371"/>
      <c r="B998" s="597">
        <v>30.98</v>
      </c>
      <c r="C998" s="597">
        <v>30.975999999999999</v>
      </c>
      <c r="D998" s="596" t="s">
        <v>1339</v>
      </c>
    </row>
    <row r="999" spans="1:4" ht="11.25" customHeight="1">
      <c r="A999" s="1371"/>
      <c r="B999" s="597">
        <v>131.65</v>
      </c>
      <c r="C999" s="597">
        <v>131.64599999999999</v>
      </c>
      <c r="D999" s="596" t="s">
        <v>1336</v>
      </c>
    </row>
    <row r="1000" spans="1:4" ht="11.25" customHeight="1">
      <c r="A1000" s="1371"/>
      <c r="B1000" s="597">
        <v>35060.510000000009</v>
      </c>
      <c r="C1000" s="597">
        <v>34809.505880000004</v>
      </c>
      <c r="D1000" s="596" t="s">
        <v>1293</v>
      </c>
    </row>
    <row r="1001" spans="1:4" ht="11.25" customHeight="1">
      <c r="A1001" s="1370" t="s">
        <v>1128</v>
      </c>
      <c r="B1001" s="594">
        <v>40.5</v>
      </c>
      <c r="C1001" s="594">
        <v>40.5</v>
      </c>
      <c r="D1001" s="593" t="s">
        <v>1340</v>
      </c>
    </row>
    <row r="1002" spans="1:4" ht="11.25" customHeight="1">
      <c r="A1002" s="1371"/>
      <c r="B1002" s="597">
        <v>1215</v>
      </c>
      <c r="C1002" s="597">
        <v>1215</v>
      </c>
      <c r="D1002" s="596" t="s">
        <v>655</v>
      </c>
    </row>
    <row r="1003" spans="1:4" ht="21.75">
      <c r="A1003" s="1371"/>
      <c r="B1003" s="597">
        <v>54.78</v>
      </c>
      <c r="C1003" s="597">
        <v>53.511000000000003</v>
      </c>
      <c r="D1003" s="596" t="s">
        <v>665</v>
      </c>
    </row>
    <row r="1004" spans="1:4" ht="11.25" customHeight="1">
      <c r="A1004" s="1371"/>
      <c r="B1004" s="597">
        <v>42555</v>
      </c>
      <c r="C1004" s="597">
        <v>42555</v>
      </c>
      <c r="D1004" s="596" t="s">
        <v>652</v>
      </c>
    </row>
    <row r="1005" spans="1:4" ht="11.25" customHeight="1">
      <c r="A1005" s="1371"/>
      <c r="B1005" s="597">
        <v>8449</v>
      </c>
      <c r="C1005" s="597">
        <v>8449</v>
      </c>
      <c r="D1005" s="596" t="s">
        <v>1338</v>
      </c>
    </row>
    <row r="1006" spans="1:4" ht="11.25" customHeight="1">
      <c r="A1006" s="1371"/>
      <c r="B1006" s="597">
        <v>2967</v>
      </c>
      <c r="C1006" s="597">
        <v>2967</v>
      </c>
      <c r="D1006" s="596" t="s">
        <v>1337</v>
      </c>
    </row>
    <row r="1007" spans="1:4" ht="11.25" customHeight="1">
      <c r="A1007" s="1371"/>
      <c r="B1007" s="597">
        <v>64.69</v>
      </c>
      <c r="C1007" s="597">
        <v>64.691999999999993</v>
      </c>
      <c r="D1007" s="596" t="s">
        <v>1339</v>
      </c>
    </row>
    <row r="1008" spans="1:4" ht="11.25" customHeight="1">
      <c r="A1008" s="1371"/>
      <c r="B1008" s="597">
        <v>239.06</v>
      </c>
      <c r="C1008" s="597">
        <v>239.06200000000001</v>
      </c>
      <c r="D1008" s="596" t="s">
        <v>1336</v>
      </c>
    </row>
    <row r="1009" spans="1:4" ht="11.25" customHeight="1">
      <c r="A1009" s="1372"/>
      <c r="B1009" s="592">
        <v>55585.03</v>
      </c>
      <c r="C1009" s="592">
        <v>55583.764999999999</v>
      </c>
      <c r="D1009" s="591" t="s">
        <v>1293</v>
      </c>
    </row>
    <row r="1010" spans="1:4" ht="11.25" customHeight="1">
      <c r="A1010" s="1371" t="s">
        <v>1099</v>
      </c>
      <c r="B1010" s="597">
        <v>76.23</v>
      </c>
      <c r="C1010" s="597">
        <v>76.23</v>
      </c>
      <c r="D1010" s="596" t="s">
        <v>825</v>
      </c>
    </row>
    <row r="1011" spans="1:4" ht="11.25" customHeight="1">
      <c r="A1011" s="1371"/>
      <c r="B1011" s="597">
        <v>200</v>
      </c>
      <c r="C1011" s="597">
        <v>200</v>
      </c>
      <c r="D1011" s="596" t="s">
        <v>1362</v>
      </c>
    </row>
    <row r="1012" spans="1:4" ht="11.25" customHeight="1">
      <c r="A1012" s="1371"/>
      <c r="B1012" s="597">
        <v>52.52</v>
      </c>
      <c r="C1012" s="597">
        <v>50.437000000000005</v>
      </c>
      <c r="D1012" s="596" t="s">
        <v>835</v>
      </c>
    </row>
    <row r="1013" spans="1:4" ht="11.25" customHeight="1">
      <c r="A1013" s="1371"/>
      <c r="B1013" s="597">
        <v>13.5</v>
      </c>
      <c r="C1013" s="597">
        <v>13.5</v>
      </c>
      <c r="D1013" s="596" t="s">
        <v>1340</v>
      </c>
    </row>
    <row r="1014" spans="1:4" ht="11.25" customHeight="1">
      <c r="A1014" s="1371"/>
      <c r="B1014" s="597">
        <v>255</v>
      </c>
      <c r="C1014" s="597">
        <v>255</v>
      </c>
      <c r="D1014" s="596" t="s">
        <v>655</v>
      </c>
    </row>
    <row r="1015" spans="1:4" ht="21.75">
      <c r="A1015" s="1371"/>
      <c r="B1015" s="597">
        <v>62.72</v>
      </c>
      <c r="C1015" s="597">
        <v>59.871000000000002</v>
      </c>
      <c r="D1015" s="596" t="s">
        <v>665</v>
      </c>
    </row>
    <row r="1016" spans="1:4" ht="11.25" customHeight="1">
      <c r="A1016" s="1371"/>
      <c r="B1016" s="597">
        <v>27891</v>
      </c>
      <c r="C1016" s="597">
        <v>27891</v>
      </c>
      <c r="D1016" s="596" t="s">
        <v>652</v>
      </c>
    </row>
    <row r="1017" spans="1:4" ht="11.25" customHeight="1">
      <c r="A1017" s="1371"/>
      <c r="B1017" s="597">
        <v>6339</v>
      </c>
      <c r="C1017" s="597">
        <v>6339</v>
      </c>
      <c r="D1017" s="596" t="s">
        <v>1338</v>
      </c>
    </row>
    <row r="1018" spans="1:4" ht="11.25" customHeight="1">
      <c r="A1018" s="1371"/>
      <c r="B1018" s="597">
        <v>502</v>
      </c>
      <c r="C1018" s="597">
        <v>502</v>
      </c>
      <c r="D1018" s="596" t="s">
        <v>1337</v>
      </c>
    </row>
    <row r="1019" spans="1:4" ht="11.25" customHeight="1">
      <c r="A1019" s="1371"/>
      <c r="B1019" s="597">
        <v>500</v>
      </c>
      <c r="C1019" s="597">
        <v>500</v>
      </c>
      <c r="D1019" s="596" t="s">
        <v>1384</v>
      </c>
    </row>
    <row r="1020" spans="1:4" ht="11.25" customHeight="1">
      <c r="A1020" s="1371"/>
      <c r="B1020" s="597">
        <v>40.270000000000003</v>
      </c>
      <c r="C1020" s="597">
        <v>40.271000000000001</v>
      </c>
      <c r="D1020" s="596" t="s">
        <v>1339</v>
      </c>
    </row>
    <row r="1021" spans="1:4" ht="11.25" customHeight="1">
      <c r="A1021" s="1371"/>
      <c r="B1021" s="597">
        <v>158.22999999999999</v>
      </c>
      <c r="C1021" s="597">
        <v>158.23099999999999</v>
      </c>
      <c r="D1021" s="596" t="s">
        <v>1336</v>
      </c>
    </row>
    <row r="1022" spans="1:4" ht="11.25" customHeight="1">
      <c r="A1022" s="1371"/>
      <c r="B1022" s="597">
        <v>36090.47</v>
      </c>
      <c r="C1022" s="597">
        <v>36085.54</v>
      </c>
      <c r="D1022" s="596" t="s">
        <v>1293</v>
      </c>
    </row>
    <row r="1023" spans="1:4" ht="11.25" customHeight="1">
      <c r="A1023" s="1370" t="s">
        <v>1130</v>
      </c>
      <c r="B1023" s="594">
        <v>451.8</v>
      </c>
      <c r="C1023" s="594">
        <v>451.8</v>
      </c>
      <c r="D1023" s="593" t="s">
        <v>1340</v>
      </c>
    </row>
    <row r="1024" spans="1:4" ht="11.25" customHeight="1">
      <c r="A1024" s="1371"/>
      <c r="B1024" s="597">
        <v>502</v>
      </c>
      <c r="C1024" s="597">
        <v>502</v>
      </c>
      <c r="D1024" s="596" t="s">
        <v>655</v>
      </c>
    </row>
    <row r="1025" spans="1:4" ht="11.25" customHeight="1">
      <c r="A1025" s="1371"/>
      <c r="B1025" s="597">
        <v>1676.48</v>
      </c>
      <c r="C1025" s="597">
        <v>1676.4818</v>
      </c>
      <c r="D1025" s="596" t="s">
        <v>1383</v>
      </c>
    </row>
    <row r="1026" spans="1:4" ht="11.25" customHeight="1">
      <c r="A1026" s="1371"/>
      <c r="B1026" s="597">
        <v>33967</v>
      </c>
      <c r="C1026" s="597">
        <v>33967</v>
      </c>
      <c r="D1026" s="596" t="s">
        <v>652</v>
      </c>
    </row>
    <row r="1027" spans="1:4" ht="11.25" customHeight="1">
      <c r="A1027" s="1371"/>
      <c r="B1027" s="597">
        <v>8163</v>
      </c>
      <c r="C1027" s="597">
        <v>8163</v>
      </c>
      <c r="D1027" s="596" t="s">
        <v>1338</v>
      </c>
    </row>
    <row r="1028" spans="1:4" ht="11.25" customHeight="1">
      <c r="A1028" s="1371"/>
      <c r="B1028" s="597">
        <v>2568</v>
      </c>
      <c r="C1028" s="597">
        <v>2567.1206200000001</v>
      </c>
      <c r="D1028" s="596" t="s">
        <v>1337</v>
      </c>
    </row>
    <row r="1029" spans="1:4" ht="11.25" customHeight="1">
      <c r="A1029" s="1371"/>
      <c r="B1029" s="597">
        <v>51.23</v>
      </c>
      <c r="C1029" s="597">
        <v>51.228000000000002</v>
      </c>
      <c r="D1029" s="596" t="s">
        <v>1339</v>
      </c>
    </row>
    <row r="1030" spans="1:4" ht="11.25" customHeight="1">
      <c r="A1030" s="1371"/>
      <c r="B1030" s="597">
        <v>203.5</v>
      </c>
      <c r="C1030" s="597">
        <v>203.49600000000001</v>
      </c>
      <c r="D1030" s="596" t="s">
        <v>1336</v>
      </c>
    </row>
    <row r="1031" spans="1:4" ht="11.25" customHeight="1">
      <c r="A1031" s="1372"/>
      <c r="B1031" s="592">
        <v>47583.01</v>
      </c>
      <c r="C1031" s="592">
        <v>47582.126420000001</v>
      </c>
      <c r="D1031" s="591" t="s">
        <v>1293</v>
      </c>
    </row>
    <row r="1032" spans="1:4" ht="11.25" customHeight="1">
      <c r="A1032" s="1371" t="s">
        <v>1091</v>
      </c>
      <c r="B1032" s="597">
        <v>656.79</v>
      </c>
      <c r="C1032" s="597">
        <v>470.79400000000004</v>
      </c>
      <c r="D1032" s="596" t="s">
        <v>1356</v>
      </c>
    </row>
    <row r="1033" spans="1:4" ht="11.25" customHeight="1">
      <c r="A1033" s="1371"/>
      <c r="B1033" s="597">
        <v>27</v>
      </c>
      <c r="C1033" s="597">
        <v>27</v>
      </c>
      <c r="D1033" s="596" t="s">
        <v>1340</v>
      </c>
    </row>
    <row r="1034" spans="1:4" ht="11.25" customHeight="1">
      <c r="A1034" s="1371"/>
      <c r="B1034" s="597">
        <v>479</v>
      </c>
      <c r="C1034" s="597">
        <v>479</v>
      </c>
      <c r="D1034" s="596" t="s">
        <v>655</v>
      </c>
    </row>
    <row r="1035" spans="1:4" ht="11.25" customHeight="1">
      <c r="A1035" s="1371"/>
      <c r="B1035" s="597">
        <v>29.5</v>
      </c>
      <c r="C1035" s="597">
        <v>8</v>
      </c>
      <c r="D1035" s="596" t="s">
        <v>667</v>
      </c>
    </row>
    <row r="1036" spans="1:4" ht="11.25" customHeight="1">
      <c r="A1036" s="1371"/>
      <c r="B1036" s="597">
        <v>50105</v>
      </c>
      <c r="C1036" s="597">
        <v>50105</v>
      </c>
      <c r="D1036" s="596" t="s">
        <v>652</v>
      </c>
    </row>
    <row r="1037" spans="1:4" ht="11.25" customHeight="1">
      <c r="A1037" s="1371"/>
      <c r="B1037" s="597">
        <v>10714</v>
      </c>
      <c r="C1037" s="597">
        <v>10714</v>
      </c>
      <c r="D1037" s="596" t="s">
        <v>1338</v>
      </c>
    </row>
    <row r="1038" spans="1:4" ht="11.25" customHeight="1">
      <c r="A1038" s="1371"/>
      <c r="B1038" s="597">
        <v>1714</v>
      </c>
      <c r="C1038" s="597">
        <v>1714</v>
      </c>
      <c r="D1038" s="596" t="s">
        <v>1337</v>
      </c>
    </row>
    <row r="1039" spans="1:4" ht="11.25" customHeight="1">
      <c r="A1039" s="1371"/>
      <c r="B1039" s="597">
        <v>71.14</v>
      </c>
      <c r="C1039" s="597">
        <v>71.135000000000005</v>
      </c>
      <c r="D1039" s="596" t="s">
        <v>1339</v>
      </c>
    </row>
    <row r="1040" spans="1:4" ht="11.25" customHeight="1">
      <c r="A1040" s="1371"/>
      <c r="B1040" s="597">
        <v>293.23</v>
      </c>
      <c r="C1040" s="597">
        <v>293.23200000000003</v>
      </c>
      <c r="D1040" s="596" t="s">
        <v>1336</v>
      </c>
    </row>
    <row r="1041" spans="1:4" ht="11.25" customHeight="1">
      <c r="A1041" s="1371"/>
      <c r="B1041" s="597">
        <v>64089.66</v>
      </c>
      <c r="C1041" s="597">
        <v>63882.161000000007</v>
      </c>
      <c r="D1041" s="596" t="s">
        <v>1293</v>
      </c>
    </row>
    <row r="1042" spans="1:4" ht="11.25" customHeight="1">
      <c r="A1042" s="1370" t="s">
        <v>1146</v>
      </c>
      <c r="B1042" s="594">
        <v>3373</v>
      </c>
      <c r="C1042" s="594">
        <v>3372.7649799999999</v>
      </c>
      <c r="D1042" s="593" t="s">
        <v>1382</v>
      </c>
    </row>
    <row r="1043" spans="1:4" ht="11.25" customHeight="1">
      <c r="A1043" s="1371"/>
      <c r="B1043" s="597">
        <v>127</v>
      </c>
      <c r="C1043" s="597">
        <v>127</v>
      </c>
      <c r="D1043" s="596" t="s">
        <v>1340</v>
      </c>
    </row>
    <row r="1044" spans="1:4" ht="11.25" customHeight="1">
      <c r="A1044" s="1371"/>
      <c r="B1044" s="597">
        <v>430</v>
      </c>
      <c r="C1044" s="597">
        <v>430</v>
      </c>
      <c r="D1044" s="596" t="s">
        <v>655</v>
      </c>
    </row>
    <row r="1045" spans="1:4" ht="21.75">
      <c r="A1045" s="1371"/>
      <c r="B1045" s="597">
        <v>83.53</v>
      </c>
      <c r="C1045" s="597">
        <v>81.731000000000009</v>
      </c>
      <c r="D1045" s="596" t="s">
        <v>665</v>
      </c>
    </row>
    <row r="1046" spans="1:4" ht="11.25" customHeight="1">
      <c r="A1046" s="1371"/>
      <c r="B1046" s="597">
        <v>17.7</v>
      </c>
      <c r="C1046" s="597">
        <v>15.412000000000001</v>
      </c>
      <c r="D1046" s="596" t="s">
        <v>667</v>
      </c>
    </row>
    <row r="1047" spans="1:4" ht="11.25" customHeight="1">
      <c r="A1047" s="1371"/>
      <c r="B1047" s="597">
        <v>69440</v>
      </c>
      <c r="C1047" s="597">
        <v>69440</v>
      </c>
      <c r="D1047" s="596" t="s">
        <v>652</v>
      </c>
    </row>
    <row r="1048" spans="1:4" ht="11.25" customHeight="1">
      <c r="A1048" s="1371"/>
      <c r="B1048" s="597">
        <v>10549</v>
      </c>
      <c r="C1048" s="597">
        <v>10549</v>
      </c>
      <c r="D1048" s="596" t="s">
        <v>1338</v>
      </c>
    </row>
    <row r="1049" spans="1:4" ht="11.25" customHeight="1">
      <c r="A1049" s="1371"/>
      <c r="B1049" s="597">
        <v>1990</v>
      </c>
      <c r="C1049" s="597">
        <v>1990</v>
      </c>
      <c r="D1049" s="596" t="s">
        <v>1337</v>
      </c>
    </row>
    <row r="1050" spans="1:4" ht="11.25" customHeight="1">
      <c r="A1050" s="1371"/>
      <c r="B1050" s="597">
        <v>259.88</v>
      </c>
      <c r="C1050" s="597">
        <v>259.875</v>
      </c>
      <c r="D1050" s="596" t="s">
        <v>659</v>
      </c>
    </row>
    <row r="1051" spans="1:4" ht="11.25" customHeight="1">
      <c r="A1051" s="1371"/>
      <c r="B1051" s="597">
        <v>103.53</v>
      </c>
      <c r="C1051" s="597">
        <v>103.533</v>
      </c>
      <c r="D1051" s="596" t="s">
        <v>1339</v>
      </c>
    </row>
    <row r="1052" spans="1:4" ht="11.25" customHeight="1">
      <c r="A1052" s="1371"/>
      <c r="B1052" s="597">
        <v>436.1</v>
      </c>
      <c r="C1052" s="597">
        <v>436.1</v>
      </c>
      <c r="D1052" s="596" t="s">
        <v>1359</v>
      </c>
    </row>
    <row r="1053" spans="1:4" ht="11.25" customHeight="1">
      <c r="A1053" s="1371"/>
      <c r="B1053" s="597">
        <v>453.49</v>
      </c>
      <c r="C1053" s="597">
        <v>453.49299999999999</v>
      </c>
      <c r="D1053" s="596" t="s">
        <v>1336</v>
      </c>
    </row>
    <row r="1054" spans="1:4" ht="11.25" customHeight="1">
      <c r="A1054" s="1372"/>
      <c r="B1054" s="592">
        <v>87263.23000000001</v>
      </c>
      <c r="C1054" s="592">
        <v>87258.908979999993</v>
      </c>
      <c r="D1054" s="591" t="s">
        <v>1293</v>
      </c>
    </row>
    <row r="1055" spans="1:4" ht="11.25" customHeight="1">
      <c r="A1055" s="1371" t="s">
        <v>1077</v>
      </c>
      <c r="B1055" s="597">
        <v>40.51</v>
      </c>
      <c r="C1055" s="597">
        <v>40.509</v>
      </c>
      <c r="D1055" s="596" t="s">
        <v>663</v>
      </c>
    </row>
    <row r="1056" spans="1:4" ht="11.25" customHeight="1">
      <c r="A1056" s="1371"/>
      <c r="B1056" s="597">
        <v>284.12</v>
      </c>
      <c r="C1056" s="597">
        <v>284.11518000000001</v>
      </c>
      <c r="D1056" s="596" t="s">
        <v>1377</v>
      </c>
    </row>
    <row r="1057" spans="1:4" ht="11.25" customHeight="1">
      <c r="A1057" s="1371"/>
      <c r="B1057" s="597">
        <v>13.5</v>
      </c>
      <c r="C1057" s="597">
        <v>13.5</v>
      </c>
      <c r="D1057" s="596" t="s">
        <v>1340</v>
      </c>
    </row>
    <row r="1058" spans="1:4" ht="11.25" customHeight="1">
      <c r="A1058" s="1371"/>
      <c r="B1058" s="597">
        <v>18358</v>
      </c>
      <c r="C1058" s="597">
        <v>18358</v>
      </c>
      <c r="D1058" s="596" t="s">
        <v>652</v>
      </c>
    </row>
    <row r="1059" spans="1:4" ht="11.25" customHeight="1">
      <c r="A1059" s="1371"/>
      <c r="B1059" s="597">
        <v>2509</v>
      </c>
      <c r="C1059" s="597">
        <v>2509</v>
      </c>
      <c r="D1059" s="596" t="s">
        <v>1338</v>
      </c>
    </row>
    <row r="1060" spans="1:4" ht="11.25" customHeight="1">
      <c r="A1060" s="1371"/>
      <c r="B1060" s="597">
        <v>422</v>
      </c>
      <c r="C1060" s="597">
        <v>422</v>
      </c>
      <c r="D1060" s="596" t="s">
        <v>1337</v>
      </c>
    </row>
    <row r="1061" spans="1:4" ht="11.25" customHeight="1">
      <c r="A1061" s="1371"/>
      <c r="B1061" s="597">
        <v>27.69</v>
      </c>
      <c r="C1061" s="597">
        <v>27.690999999999999</v>
      </c>
      <c r="D1061" s="596" t="s">
        <v>1339</v>
      </c>
    </row>
    <row r="1062" spans="1:4" ht="11.25" customHeight="1">
      <c r="A1062" s="1371"/>
      <c r="B1062" s="597">
        <v>105.81</v>
      </c>
      <c r="C1062" s="597">
        <v>105.812</v>
      </c>
      <c r="D1062" s="596" t="s">
        <v>1336</v>
      </c>
    </row>
    <row r="1063" spans="1:4" ht="11.25" customHeight="1">
      <c r="A1063" s="1371"/>
      <c r="B1063" s="597">
        <v>21760.63</v>
      </c>
      <c r="C1063" s="597">
        <v>21760.627179999999</v>
      </c>
      <c r="D1063" s="596" t="s">
        <v>1293</v>
      </c>
    </row>
    <row r="1064" spans="1:4" ht="11.25" customHeight="1">
      <c r="A1064" s="1370" t="s">
        <v>1133</v>
      </c>
      <c r="B1064" s="594">
        <v>10.130000000000001</v>
      </c>
      <c r="C1064" s="594">
        <v>10.127000000000001</v>
      </c>
      <c r="D1064" s="593" t="s">
        <v>663</v>
      </c>
    </row>
    <row r="1065" spans="1:4" ht="11.25" customHeight="1">
      <c r="A1065" s="1371"/>
      <c r="B1065" s="597">
        <v>13.5</v>
      </c>
      <c r="C1065" s="597">
        <v>13.5</v>
      </c>
      <c r="D1065" s="596" t="s">
        <v>1340</v>
      </c>
    </row>
    <row r="1066" spans="1:4" ht="11.25" customHeight="1">
      <c r="A1066" s="1371"/>
      <c r="B1066" s="597">
        <v>604</v>
      </c>
      <c r="C1066" s="597">
        <v>604</v>
      </c>
      <c r="D1066" s="596" t="s">
        <v>655</v>
      </c>
    </row>
    <row r="1067" spans="1:4" ht="11.25" customHeight="1">
      <c r="A1067" s="1371"/>
      <c r="B1067" s="597">
        <v>17566</v>
      </c>
      <c r="C1067" s="597">
        <v>17566</v>
      </c>
      <c r="D1067" s="596" t="s">
        <v>652</v>
      </c>
    </row>
    <row r="1068" spans="1:4" ht="11.25" customHeight="1">
      <c r="A1068" s="1371"/>
      <c r="B1068" s="597">
        <v>2778</v>
      </c>
      <c r="C1068" s="597">
        <v>2778</v>
      </c>
      <c r="D1068" s="596" t="s">
        <v>1338</v>
      </c>
    </row>
    <row r="1069" spans="1:4" ht="11.25" customHeight="1">
      <c r="A1069" s="1371"/>
      <c r="B1069" s="597">
        <v>650</v>
      </c>
      <c r="C1069" s="597">
        <v>650</v>
      </c>
      <c r="D1069" s="596" t="s">
        <v>1337</v>
      </c>
    </row>
    <row r="1070" spans="1:4" ht="11.25" customHeight="1">
      <c r="A1070" s="1371"/>
      <c r="B1070" s="597">
        <v>29.96</v>
      </c>
      <c r="C1070" s="597">
        <v>29.956</v>
      </c>
      <c r="D1070" s="596" t="s">
        <v>1339</v>
      </c>
    </row>
    <row r="1071" spans="1:4" ht="11.25" customHeight="1">
      <c r="A1071" s="1371"/>
      <c r="B1071" s="597">
        <v>121.74</v>
      </c>
      <c r="C1071" s="597">
        <v>121.741</v>
      </c>
      <c r="D1071" s="596" t="s">
        <v>1336</v>
      </c>
    </row>
    <row r="1072" spans="1:4" ht="11.25" customHeight="1">
      <c r="A1072" s="1372"/>
      <c r="B1072" s="592">
        <v>21773.33</v>
      </c>
      <c r="C1072" s="592">
        <v>21773.324000000001</v>
      </c>
      <c r="D1072" s="591" t="s">
        <v>1293</v>
      </c>
    </row>
    <row r="1073" spans="1:4" ht="11.25" customHeight="1">
      <c r="A1073" s="1371" t="s">
        <v>1101</v>
      </c>
      <c r="B1073" s="597">
        <v>13.5</v>
      </c>
      <c r="C1073" s="597">
        <v>13.5</v>
      </c>
      <c r="D1073" s="596" t="s">
        <v>1340</v>
      </c>
    </row>
    <row r="1074" spans="1:4" ht="21.75">
      <c r="A1074" s="1371"/>
      <c r="B1074" s="597">
        <v>68.95</v>
      </c>
      <c r="C1074" s="597">
        <v>67.307000000000002</v>
      </c>
      <c r="D1074" s="596" t="s">
        <v>665</v>
      </c>
    </row>
    <row r="1075" spans="1:4" ht="11.25" customHeight="1">
      <c r="A1075" s="1371"/>
      <c r="B1075" s="597">
        <v>4.0999999999999996</v>
      </c>
      <c r="C1075" s="597">
        <v>4.0419999999999998</v>
      </c>
      <c r="D1075" s="596" t="s">
        <v>667</v>
      </c>
    </row>
    <row r="1076" spans="1:4" ht="11.25" customHeight="1">
      <c r="A1076" s="1371"/>
      <c r="B1076" s="597">
        <v>42855</v>
      </c>
      <c r="C1076" s="597">
        <v>42855</v>
      </c>
      <c r="D1076" s="596" t="s">
        <v>652</v>
      </c>
    </row>
    <row r="1077" spans="1:4" ht="11.25" customHeight="1">
      <c r="A1077" s="1371"/>
      <c r="B1077" s="597">
        <v>6634</v>
      </c>
      <c r="C1077" s="597">
        <v>6634</v>
      </c>
      <c r="D1077" s="596" t="s">
        <v>1338</v>
      </c>
    </row>
    <row r="1078" spans="1:4" ht="11.25" customHeight="1">
      <c r="A1078" s="1371"/>
      <c r="B1078" s="597">
        <v>459</v>
      </c>
      <c r="C1078" s="597">
        <v>459</v>
      </c>
      <c r="D1078" s="596" t="s">
        <v>1337</v>
      </c>
    </row>
    <row r="1079" spans="1:4" ht="11.25" customHeight="1">
      <c r="A1079" s="1371"/>
      <c r="B1079" s="597">
        <v>63.41</v>
      </c>
      <c r="C1079" s="597">
        <v>63.406999999999996</v>
      </c>
      <c r="D1079" s="596" t="s">
        <v>1339</v>
      </c>
    </row>
    <row r="1080" spans="1:4" ht="11.25" customHeight="1">
      <c r="A1080" s="1371"/>
      <c r="B1080" s="597">
        <v>2100</v>
      </c>
      <c r="C1080" s="597">
        <v>2100</v>
      </c>
      <c r="D1080" s="596" t="s">
        <v>1381</v>
      </c>
    </row>
    <row r="1081" spans="1:4" ht="11.25" customHeight="1">
      <c r="A1081" s="1371"/>
      <c r="B1081" s="597">
        <v>225.8</v>
      </c>
      <c r="C1081" s="597">
        <v>225.8</v>
      </c>
      <c r="D1081" s="596" t="s">
        <v>1359</v>
      </c>
    </row>
    <row r="1082" spans="1:4" ht="11.25" customHeight="1">
      <c r="A1082" s="1371"/>
      <c r="B1082" s="597">
        <v>230.38</v>
      </c>
      <c r="C1082" s="597">
        <v>230.381</v>
      </c>
      <c r="D1082" s="596" t="s">
        <v>1336</v>
      </c>
    </row>
    <row r="1083" spans="1:4" ht="11.25" customHeight="1">
      <c r="A1083" s="1371"/>
      <c r="B1083" s="597">
        <v>52654.140000000007</v>
      </c>
      <c r="C1083" s="597">
        <v>52652.437000000005</v>
      </c>
      <c r="D1083" s="596" t="s">
        <v>1293</v>
      </c>
    </row>
    <row r="1084" spans="1:4" ht="11.25" customHeight="1">
      <c r="A1084" s="1370" t="s">
        <v>1097</v>
      </c>
      <c r="B1084" s="594">
        <v>10.130000000000001</v>
      </c>
      <c r="C1084" s="594">
        <v>10.127000000000001</v>
      </c>
      <c r="D1084" s="593" t="s">
        <v>663</v>
      </c>
    </row>
    <row r="1085" spans="1:4" ht="11.25" customHeight="1">
      <c r="A1085" s="1371"/>
      <c r="B1085" s="597">
        <v>113.5</v>
      </c>
      <c r="C1085" s="597">
        <v>113.5</v>
      </c>
      <c r="D1085" s="596" t="s">
        <v>1340</v>
      </c>
    </row>
    <row r="1086" spans="1:4" ht="11.25" customHeight="1">
      <c r="A1086" s="1371"/>
      <c r="B1086" s="597">
        <v>86</v>
      </c>
      <c r="C1086" s="597">
        <v>86</v>
      </c>
      <c r="D1086" s="596" t="s">
        <v>655</v>
      </c>
    </row>
    <row r="1087" spans="1:4" ht="11.25" customHeight="1">
      <c r="A1087" s="1371"/>
      <c r="B1087" s="597">
        <v>15</v>
      </c>
      <c r="C1087" s="597">
        <v>15</v>
      </c>
      <c r="D1087" s="596" t="s">
        <v>1342</v>
      </c>
    </row>
    <row r="1088" spans="1:4" ht="11.25" customHeight="1">
      <c r="A1088" s="1371"/>
      <c r="B1088" s="597">
        <v>7.9</v>
      </c>
      <c r="C1088" s="597">
        <v>4.8190000000000008</v>
      </c>
      <c r="D1088" s="596" t="s">
        <v>667</v>
      </c>
    </row>
    <row r="1089" spans="1:4" ht="11.25" customHeight="1">
      <c r="A1089" s="1371"/>
      <c r="B1089" s="597">
        <v>38155</v>
      </c>
      <c r="C1089" s="597">
        <v>38155</v>
      </c>
      <c r="D1089" s="596" t="s">
        <v>652</v>
      </c>
    </row>
    <row r="1090" spans="1:4" ht="11.25" customHeight="1">
      <c r="A1090" s="1371"/>
      <c r="B1090" s="597">
        <v>6605</v>
      </c>
      <c r="C1090" s="597">
        <v>6605</v>
      </c>
      <c r="D1090" s="596" t="s">
        <v>1338</v>
      </c>
    </row>
    <row r="1091" spans="1:4" ht="11.25" customHeight="1">
      <c r="A1091" s="1371"/>
      <c r="B1091" s="597">
        <v>1380</v>
      </c>
      <c r="C1091" s="597">
        <v>1380</v>
      </c>
      <c r="D1091" s="596" t="s">
        <v>1337</v>
      </c>
    </row>
    <row r="1092" spans="1:4" ht="11.25" customHeight="1">
      <c r="A1092" s="1371"/>
      <c r="B1092" s="597">
        <v>1000</v>
      </c>
      <c r="C1092" s="597">
        <v>1000</v>
      </c>
      <c r="D1092" s="596" t="s">
        <v>1380</v>
      </c>
    </row>
    <row r="1093" spans="1:4" ht="11.25" customHeight="1">
      <c r="A1093" s="1371"/>
      <c r="B1093" s="597">
        <v>51.79</v>
      </c>
      <c r="C1093" s="597">
        <v>51.790999999999997</v>
      </c>
      <c r="D1093" s="596" t="s">
        <v>1339</v>
      </c>
    </row>
    <row r="1094" spans="1:4" ht="11.25" customHeight="1">
      <c r="A1094" s="1371"/>
      <c r="B1094" s="597">
        <v>225.8</v>
      </c>
      <c r="C1094" s="597">
        <v>225.8</v>
      </c>
      <c r="D1094" s="596" t="s">
        <v>1359</v>
      </c>
    </row>
    <row r="1095" spans="1:4" ht="11.25" customHeight="1">
      <c r="A1095" s="1371"/>
      <c r="B1095" s="597">
        <v>100</v>
      </c>
      <c r="C1095" s="597">
        <v>100</v>
      </c>
      <c r="D1095" s="596" t="s">
        <v>1379</v>
      </c>
    </row>
    <row r="1096" spans="1:4" ht="11.25" customHeight="1">
      <c r="A1096" s="1371"/>
      <c r="B1096" s="597">
        <v>201.35</v>
      </c>
      <c r="C1096" s="597">
        <v>201.35300000000001</v>
      </c>
      <c r="D1096" s="596" t="s">
        <v>1336</v>
      </c>
    </row>
    <row r="1097" spans="1:4" ht="11.25" customHeight="1">
      <c r="A1097" s="1372"/>
      <c r="B1097" s="592">
        <v>47951.47</v>
      </c>
      <c r="C1097" s="592">
        <v>47948.390000000007</v>
      </c>
      <c r="D1097" s="591" t="s">
        <v>1293</v>
      </c>
    </row>
    <row r="1098" spans="1:4" ht="11.25" customHeight="1">
      <c r="A1098" s="1370" t="s">
        <v>1095</v>
      </c>
      <c r="B1098" s="594">
        <v>54</v>
      </c>
      <c r="C1098" s="594">
        <v>54</v>
      </c>
      <c r="D1098" s="593" t="s">
        <v>1340</v>
      </c>
    </row>
    <row r="1099" spans="1:4" ht="11.25" customHeight="1">
      <c r="A1099" s="1371"/>
      <c r="B1099" s="597">
        <v>796.3</v>
      </c>
      <c r="C1099" s="597">
        <v>796.30099999999993</v>
      </c>
      <c r="D1099" s="596" t="s">
        <v>655</v>
      </c>
    </row>
    <row r="1100" spans="1:4" ht="11.25" customHeight="1">
      <c r="A1100" s="1371"/>
      <c r="B1100" s="597">
        <v>30919</v>
      </c>
      <c r="C1100" s="597">
        <v>30919</v>
      </c>
      <c r="D1100" s="596" t="s">
        <v>652</v>
      </c>
    </row>
    <row r="1101" spans="1:4" ht="11.25" customHeight="1">
      <c r="A1101" s="1371"/>
      <c r="B1101" s="597">
        <v>12238</v>
      </c>
      <c r="C1101" s="597">
        <v>12238</v>
      </c>
      <c r="D1101" s="596" t="s">
        <v>1338</v>
      </c>
    </row>
    <row r="1102" spans="1:4" ht="11.25" customHeight="1">
      <c r="A1102" s="1371"/>
      <c r="B1102" s="597">
        <v>1031</v>
      </c>
      <c r="C1102" s="597">
        <v>1031</v>
      </c>
      <c r="D1102" s="596" t="s">
        <v>1337</v>
      </c>
    </row>
    <row r="1103" spans="1:4" ht="11.25" customHeight="1">
      <c r="A1103" s="1371"/>
      <c r="B1103" s="597">
        <v>46.58</v>
      </c>
      <c r="C1103" s="597">
        <v>46.576999999999998</v>
      </c>
      <c r="D1103" s="596" t="s">
        <v>1339</v>
      </c>
    </row>
    <row r="1104" spans="1:4" ht="11.25" customHeight="1">
      <c r="A1104" s="1371"/>
      <c r="B1104" s="597">
        <v>382</v>
      </c>
      <c r="C1104" s="597">
        <v>382</v>
      </c>
      <c r="D1104" s="596" t="s">
        <v>1359</v>
      </c>
    </row>
    <row r="1105" spans="1:4" ht="11.25" customHeight="1">
      <c r="A1105" s="1371"/>
      <c r="B1105" s="597">
        <v>174.76</v>
      </c>
      <c r="C1105" s="597">
        <v>174.762</v>
      </c>
      <c r="D1105" s="596" t="s">
        <v>1336</v>
      </c>
    </row>
    <row r="1106" spans="1:4" ht="11.25" customHeight="1">
      <c r="A1106" s="1372"/>
      <c r="B1106" s="592">
        <v>45641.640000000007</v>
      </c>
      <c r="C1106" s="592">
        <v>45641.64</v>
      </c>
      <c r="D1106" s="591" t="s">
        <v>1293</v>
      </c>
    </row>
    <row r="1107" spans="1:4" ht="11.25" customHeight="1">
      <c r="A1107" s="1370" t="s">
        <v>1098</v>
      </c>
      <c r="B1107" s="594">
        <v>211.15</v>
      </c>
      <c r="C1107" s="594">
        <v>211.14500000000001</v>
      </c>
      <c r="D1107" s="593" t="s">
        <v>825</v>
      </c>
    </row>
    <row r="1108" spans="1:4" ht="11.25" customHeight="1">
      <c r="A1108" s="1371"/>
      <c r="B1108" s="597">
        <v>12.25</v>
      </c>
      <c r="C1108" s="597">
        <v>12.254</v>
      </c>
      <c r="D1108" s="596" t="s">
        <v>663</v>
      </c>
    </row>
    <row r="1109" spans="1:4" ht="11.25" customHeight="1">
      <c r="A1109" s="1371"/>
      <c r="B1109" s="597">
        <v>1530.5</v>
      </c>
      <c r="C1109" s="597">
        <v>1530.5</v>
      </c>
      <c r="D1109" s="596" t="s">
        <v>1340</v>
      </c>
    </row>
    <row r="1110" spans="1:4" ht="11.25" customHeight="1">
      <c r="A1110" s="1371"/>
      <c r="B1110" s="597">
        <v>1079</v>
      </c>
      <c r="C1110" s="597">
        <v>1079</v>
      </c>
      <c r="D1110" s="596" t="s">
        <v>655</v>
      </c>
    </row>
    <row r="1111" spans="1:4" ht="11.25" customHeight="1">
      <c r="A1111" s="1371"/>
      <c r="B1111" s="597">
        <v>4</v>
      </c>
      <c r="C1111" s="597">
        <v>4</v>
      </c>
      <c r="D1111" s="596" t="s">
        <v>667</v>
      </c>
    </row>
    <row r="1112" spans="1:4" ht="11.25" customHeight="1">
      <c r="A1112" s="1371"/>
      <c r="B1112" s="597">
        <v>32702</v>
      </c>
      <c r="C1112" s="597">
        <v>32702</v>
      </c>
      <c r="D1112" s="596" t="s">
        <v>652</v>
      </c>
    </row>
    <row r="1113" spans="1:4" ht="11.25" customHeight="1">
      <c r="A1113" s="1371"/>
      <c r="B1113" s="597">
        <v>8221</v>
      </c>
      <c r="C1113" s="597">
        <v>8221</v>
      </c>
      <c r="D1113" s="596" t="s">
        <v>1338</v>
      </c>
    </row>
    <row r="1114" spans="1:4" ht="11.25" customHeight="1">
      <c r="A1114" s="1371"/>
      <c r="B1114" s="597">
        <v>3717</v>
      </c>
      <c r="C1114" s="597">
        <v>3717</v>
      </c>
      <c r="D1114" s="596" t="s">
        <v>1337</v>
      </c>
    </row>
    <row r="1115" spans="1:4" ht="11.25" customHeight="1">
      <c r="A1115" s="1371"/>
      <c r="B1115" s="597">
        <v>53.37</v>
      </c>
      <c r="C1115" s="597">
        <v>53.365000000000002</v>
      </c>
      <c r="D1115" s="596" t="s">
        <v>1339</v>
      </c>
    </row>
    <row r="1116" spans="1:4" ht="11.25" customHeight="1">
      <c r="A1116" s="1371"/>
      <c r="B1116" s="597">
        <v>364.7</v>
      </c>
      <c r="C1116" s="597">
        <v>364.7</v>
      </c>
      <c r="D1116" s="596" t="s">
        <v>1359</v>
      </c>
    </row>
    <row r="1117" spans="1:4" ht="11.25" customHeight="1">
      <c r="A1117" s="1371"/>
      <c r="B1117" s="597">
        <v>196.72</v>
      </c>
      <c r="C1117" s="597">
        <v>196.72399999999999</v>
      </c>
      <c r="D1117" s="596" t="s">
        <v>1336</v>
      </c>
    </row>
    <row r="1118" spans="1:4" ht="21.75">
      <c r="A1118" s="1371"/>
      <c r="B1118" s="597">
        <v>30.71</v>
      </c>
      <c r="C1118" s="597">
        <v>30.664999999999999</v>
      </c>
      <c r="D1118" s="596" t="s">
        <v>885</v>
      </c>
    </row>
    <row r="1119" spans="1:4" ht="11.25" customHeight="1">
      <c r="A1119" s="1372"/>
      <c r="B1119" s="592">
        <v>48122.400000000001</v>
      </c>
      <c r="C1119" s="592">
        <v>48122.352999999996</v>
      </c>
      <c r="D1119" s="591" t="s">
        <v>1293</v>
      </c>
    </row>
    <row r="1120" spans="1:4" ht="11.25" customHeight="1">
      <c r="A1120" s="1371" t="s">
        <v>1114</v>
      </c>
      <c r="B1120" s="597">
        <v>305.45</v>
      </c>
      <c r="C1120" s="597">
        <v>305.43934999999999</v>
      </c>
      <c r="D1120" s="596" t="s">
        <v>1362</v>
      </c>
    </row>
    <row r="1121" spans="1:4" ht="11.25" customHeight="1">
      <c r="A1121" s="1371"/>
      <c r="B1121" s="597">
        <v>165</v>
      </c>
      <c r="C1121" s="597">
        <v>165</v>
      </c>
      <c r="D1121" s="596" t="s">
        <v>1340</v>
      </c>
    </row>
    <row r="1122" spans="1:4" ht="11.25" customHeight="1">
      <c r="A1122" s="1371"/>
      <c r="B1122" s="597">
        <v>1356</v>
      </c>
      <c r="C1122" s="597">
        <v>1356</v>
      </c>
      <c r="D1122" s="596" t="s">
        <v>655</v>
      </c>
    </row>
    <row r="1123" spans="1:4" ht="11.25" customHeight="1">
      <c r="A1123" s="1371"/>
      <c r="B1123" s="597">
        <v>13543.46</v>
      </c>
      <c r="C1123" s="597">
        <v>13543.442280000001</v>
      </c>
      <c r="D1123" s="596" t="s">
        <v>853</v>
      </c>
    </row>
    <row r="1124" spans="1:4" ht="11.25" customHeight="1">
      <c r="A1124" s="1371"/>
      <c r="B1124" s="597">
        <v>11.4</v>
      </c>
      <c r="C1124" s="597">
        <v>2.306</v>
      </c>
      <c r="D1124" s="596" t="s">
        <v>667</v>
      </c>
    </row>
    <row r="1125" spans="1:4" ht="11.25" customHeight="1">
      <c r="A1125" s="1371"/>
      <c r="B1125" s="597">
        <v>31605</v>
      </c>
      <c r="C1125" s="597">
        <v>31605</v>
      </c>
      <c r="D1125" s="596" t="s">
        <v>652</v>
      </c>
    </row>
    <row r="1126" spans="1:4" ht="11.25" customHeight="1">
      <c r="A1126" s="1371"/>
      <c r="B1126" s="597">
        <v>10142</v>
      </c>
      <c r="C1126" s="597">
        <v>10142</v>
      </c>
      <c r="D1126" s="596" t="s">
        <v>1338</v>
      </c>
    </row>
    <row r="1127" spans="1:4" ht="11.25" customHeight="1">
      <c r="A1127" s="1371"/>
      <c r="B1127" s="597">
        <v>1044</v>
      </c>
      <c r="C1127" s="597">
        <v>1044</v>
      </c>
      <c r="D1127" s="596" t="s">
        <v>1337</v>
      </c>
    </row>
    <row r="1128" spans="1:4" ht="11.25" customHeight="1">
      <c r="A1128" s="1371"/>
      <c r="B1128" s="597">
        <v>46.61</v>
      </c>
      <c r="C1128" s="597">
        <v>46.609000000000002</v>
      </c>
      <c r="D1128" s="596" t="s">
        <v>1339</v>
      </c>
    </row>
    <row r="1129" spans="1:4" ht="11.25" customHeight="1">
      <c r="A1129" s="1371"/>
      <c r="B1129" s="597">
        <v>1652.03</v>
      </c>
      <c r="C1129" s="597">
        <v>1652.0318600000001</v>
      </c>
      <c r="D1129" s="596" t="s">
        <v>1378</v>
      </c>
    </row>
    <row r="1130" spans="1:4" ht="11.25" customHeight="1">
      <c r="A1130" s="1371"/>
      <c r="B1130" s="597">
        <v>175.79</v>
      </c>
      <c r="C1130" s="597">
        <v>175.79</v>
      </c>
      <c r="D1130" s="596" t="s">
        <v>1336</v>
      </c>
    </row>
    <row r="1131" spans="1:4" ht="11.25" customHeight="1">
      <c r="A1131" s="1371"/>
      <c r="B1131" s="597">
        <v>60046.74</v>
      </c>
      <c r="C1131" s="597">
        <v>60037.618490000001</v>
      </c>
      <c r="D1131" s="596" t="s">
        <v>1293</v>
      </c>
    </row>
    <row r="1132" spans="1:4" ht="11.25" customHeight="1">
      <c r="A1132" s="1370" t="s">
        <v>1121</v>
      </c>
      <c r="B1132" s="594">
        <v>34.61</v>
      </c>
      <c r="C1132" s="594">
        <v>34.606000000000002</v>
      </c>
      <c r="D1132" s="593" t="s">
        <v>824</v>
      </c>
    </row>
    <row r="1133" spans="1:4" ht="11.25" customHeight="1">
      <c r="A1133" s="1371"/>
      <c r="B1133" s="597">
        <v>771</v>
      </c>
      <c r="C1133" s="597">
        <v>766.86641999999995</v>
      </c>
      <c r="D1133" s="596" t="s">
        <v>1369</v>
      </c>
    </row>
    <row r="1134" spans="1:4" ht="11.25" customHeight="1">
      <c r="A1134" s="1371"/>
      <c r="B1134" s="597">
        <v>330.02</v>
      </c>
      <c r="C1134" s="597">
        <v>330</v>
      </c>
      <c r="D1134" s="596" t="s">
        <v>1362</v>
      </c>
    </row>
    <row r="1135" spans="1:4" ht="11.25" customHeight="1">
      <c r="A1135" s="1371"/>
      <c r="B1135" s="597">
        <v>2744.42</v>
      </c>
      <c r="C1135" s="597">
        <v>2744.42</v>
      </c>
      <c r="D1135" s="596" t="s">
        <v>1356</v>
      </c>
    </row>
    <row r="1136" spans="1:4" ht="11.25" customHeight="1">
      <c r="A1136" s="1371"/>
      <c r="B1136" s="597">
        <v>13.5</v>
      </c>
      <c r="C1136" s="597">
        <v>13.5</v>
      </c>
      <c r="D1136" s="596" t="s">
        <v>1340</v>
      </c>
    </row>
    <row r="1137" spans="1:4" ht="11.25" customHeight="1">
      <c r="A1137" s="1371"/>
      <c r="B1137" s="597">
        <v>472</v>
      </c>
      <c r="C1137" s="597">
        <v>472</v>
      </c>
      <c r="D1137" s="596" t="s">
        <v>655</v>
      </c>
    </row>
    <row r="1138" spans="1:4" ht="21.75">
      <c r="A1138" s="1371"/>
      <c r="B1138" s="597">
        <v>58.82</v>
      </c>
      <c r="C1138" s="597">
        <v>57.398949999999999</v>
      </c>
      <c r="D1138" s="596" t="s">
        <v>665</v>
      </c>
    </row>
    <row r="1139" spans="1:4" ht="11.25" customHeight="1">
      <c r="A1139" s="1371"/>
      <c r="B1139" s="597">
        <v>5432.68</v>
      </c>
      <c r="C1139" s="597">
        <v>5431.7238900000002</v>
      </c>
      <c r="D1139" s="596" t="s">
        <v>853</v>
      </c>
    </row>
    <row r="1140" spans="1:4" ht="11.25" customHeight="1">
      <c r="A1140" s="1371"/>
      <c r="B1140" s="597">
        <v>28837</v>
      </c>
      <c r="C1140" s="597">
        <v>28837</v>
      </c>
      <c r="D1140" s="596" t="s">
        <v>652</v>
      </c>
    </row>
    <row r="1141" spans="1:4" ht="11.25" customHeight="1">
      <c r="A1141" s="1371"/>
      <c r="B1141" s="597">
        <v>4557</v>
      </c>
      <c r="C1141" s="597">
        <v>4557</v>
      </c>
      <c r="D1141" s="596" t="s">
        <v>1338</v>
      </c>
    </row>
    <row r="1142" spans="1:4" ht="11.25" customHeight="1">
      <c r="A1142" s="1371"/>
      <c r="B1142" s="597">
        <v>1394</v>
      </c>
      <c r="C1142" s="597">
        <v>1394</v>
      </c>
      <c r="D1142" s="596" t="s">
        <v>1337</v>
      </c>
    </row>
    <row r="1143" spans="1:4" ht="11.25" customHeight="1">
      <c r="A1143" s="1371"/>
      <c r="B1143" s="597">
        <v>40.76</v>
      </c>
      <c r="C1143" s="597">
        <v>40.761000000000003</v>
      </c>
      <c r="D1143" s="596" t="s">
        <v>1339</v>
      </c>
    </row>
    <row r="1144" spans="1:4" ht="11.25" customHeight="1">
      <c r="A1144" s="1371"/>
      <c r="B1144" s="597">
        <v>164.95</v>
      </c>
      <c r="C1144" s="597">
        <v>164.95400000000001</v>
      </c>
      <c r="D1144" s="596" t="s">
        <v>1336</v>
      </c>
    </row>
    <row r="1145" spans="1:4" ht="11.25" customHeight="1">
      <c r="A1145" s="1372"/>
      <c r="B1145" s="592">
        <v>44850.76</v>
      </c>
      <c r="C1145" s="592">
        <v>44844.230259999997</v>
      </c>
      <c r="D1145" s="591" t="s">
        <v>1293</v>
      </c>
    </row>
    <row r="1146" spans="1:4" ht="11.25" customHeight="1">
      <c r="A1146" s="1371" t="s">
        <v>1103</v>
      </c>
      <c r="B1146" s="597">
        <v>1102.1199999999999</v>
      </c>
      <c r="C1146" s="597">
        <v>1102.0870600000001</v>
      </c>
      <c r="D1146" s="596" t="s">
        <v>1377</v>
      </c>
    </row>
    <row r="1147" spans="1:4" ht="11.25" customHeight="1">
      <c r="A1147" s="1371"/>
      <c r="B1147" s="597">
        <v>2707.5</v>
      </c>
      <c r="C1147" s="597">
        <v>2707.4677099999999</v>
      </c>
      <c r="D1147" s="596" t="s">
        <v>1362</v>
      </c>
    </row>
    <row r="1148" spans="1:4" ht="11.25" customHeight="1">
      <c r="A1148" s="1371"/>
      <c r="B1148" s="597">
        <v>921.47</v>
      </c>
      <c r="C1148" s="597">
        <v>921.46500000000003</v>
      </c>
      <c r="D1148" s="596" t="s">
        <v>1340</v>
      </c>
    </row>
    <row r="1149" spans="1:4" ht="11.25" customHeight="1">
      <c r="A1149" s="1371"/>
      <c r="B1149" s="597">
        <v>1617</v>
      </c>
      <c r="C1149" s="597">
        <v>1617</v>
      </c>
      <c r="D1149" s="596" t="s">
        <v>655</v>
      </c>
    </row>
    <row r="1150" spans="1:4" ht="11.25" customHeight="1">
      <c r="A1150" s="1371"/>
      <c r="B1150" s="597">
        <v>79.900000000000006</v>
      </c>
      <c r="C1150" s="597">
        <v>79.900000000000006</v>
      </c>
      <c r="D1150" s="596" t="s">
        <v>673</v>
      </c>
    </row>
    <row r="1151" spans="1:4" ht="11.25" customHeight="1">
      <c r="A1151" s="1371"/>
      <c r="B1151" s="597">
        <v>35598</v>
      </c>
      <c r="C1151" s="597">
        <v>35598</v>
      </c>
      <c r="D1151" s="596" t="s">
        <v>652</v>
      </c>
    </row>
    <row r="1152" spans="1:4" ht="11.25" customHeight="1">
      <c r="A1152" s="1371"/>
      <c r="B1152" s="597">
        <v>8682</v>
      </c>
      <c r="C1152" s="597">
        <v>8682</v>
      </c>
      <c r="D1152" s="596" t="s">
        <v>1338</v>
      </c>
    </row>
    <row r="1153" spans="1:4" ht="11.25" customHeight="1">
      <c r="A1153" s="1371"/>
      <c r="B1153" s="597">
        <v>1693</v>
      </c>
      <c r="C1153" s="597">
        <v>1692.9268</v>
      </c>
      <c r="D1153" s="596" t="s">
        <v>1337</v>
      </c>
    </row>
    <row r="1154" spans="1:4" ht="11.25" customHeight="1">
      <c r="A1154" s="1371"/>
      <c r="B1154" s="597">
        <v>53.57</v>
      </c>
      <c r="C1154" s="597">
        <v>53.573999999999998</v>
      </c>
      <c r="D1154" s="596" t="s">
        <v>1339</v>
      </c>
    </row>
    <row r="1155" spans="1:4" ht="11.25" customHeight="1">
      <c r="A1155" s="1371"/>
      <c r="B1155" s="597">
        <v>196.69</v>
      </c>
      <c r="C1155" s="597">
        <v>196.69</v>
      </c>
      <c r="D1155" s="596" t="s">
        <v>1336</v>
      </c>
    </row>
    <row r="1156" spans="1:4" ht="11.25" customHeight="1">
      <c r="A1156" s="1371"/>
      <c r="B1156" s="597">
        <v>52651.25</v>
      </c>
      <c r="C1156" s="597">
        <v>52651.110570000004</v>
      </c>
      <c r="D1156" s="596" t="s">
        <v>1293</v>
      </c>
    </row>
    <row r="1157" spans="1:4" ht="11.25" customHeight="1">
      <c r="A1157" s="1370" t="s">
        <v>1108</v>
      </c>
      <c r="B1157" s="594">
        <v>243.21</v>
      </c>
      <c r="C1157" s="594">
        <v>243.21</v>
      </c>
      <c r="D1157" s="593" t="s">
        <v>825</v>
      </c>
    </row>
    <row r="1158" spans="1:4" ht="11.25" customHeight="1">
      <c r="A1158" s="1371"/>
      <c r="B1158" s="597">
        <v>695.5</v>
      </c>
      <c r="C1158" s="597">
        <v>695.5</v>
      </c>
      <c r="D1158" s="596" t="s">
        <v>1340</v>
      </c>
    </row>
    <row r="1159" spans="1:4" ht="11.25" customHeight="1">
      <c r="A1159" s="1371"/>
      <c r="B1159" s="597">
        <v>1281</v>
      </c>
      <c r="C1159" s="597">
        <v>1281</v>
      </c>
      <c r="D1159" s="596" t="s">
        <v>655</v>
      </c>
    </row>
    <row r="1160" spans="1:4" ht="21.75">
      <c r="A1160" s="1371"/>
      <c r="B1160" s="597">
        <v>85</v>
      </c>
      <c r="C1160" s="597">
        <v>82.167000000000002</v>
      </c>
      <c r="D1160" s="596" t="s">
        <v>665</v>
      </c>
    </row>
    <row r="1161" spans="1:4" ht="11.25" customHeight="1">
      <c r="A1161" s="1371"/>
      <c r="B1161" s="597">
        <v>6220.3200000000006</v>
      </c>
      <c r="C1161" s="597">
        <v>6204.7215699999997</v>
      </c>
      <c r="D1161" s="596" t="s">
        <v>853</v>
      </c>
    </row>
    <row r="1162" spans="1:4" ht="11.25" customHeight="1">
      <c r="A1162" s="1371"/>
      <c r="B1162" s="597">
        <v>44659</v>
      </c>
      <c r="C1162" s="597">
        <v>44659</v>
      </c>
      <c r="D1162" s="596" t="s">
        <v>652</v>
      </c>
    </row>
    <row r="1163" spans="1:4" ht="11.25" customHeight="1">
      <c r="A1163" s="1371"/>
      <c r="B1163" s="597">
        <v>8689</v>
      </c>
      <c r="C1163" s="597">
        <v>8689</v>
      </c>
      <c r="D1163" s="596" t="s">
        <v>1338</v>
      </c>
    </row>
    <row r="1164" spans="1:4" ht="11.25" customHeight="1">
      <c r="A1164" s="1371"/>
      <c r="B1164" s="597">
        <v>931</v>
      </c>
      <c r="C1164" s="597">
        <v>931</v>
      </c>
      <c r="D1164" s="596" t="s">
        <v>1337</v>
      </c>
    </row>
    <row r="1165" spans="1:4" ht="11.25" customHeight="1">
      <c r="A1165" s="1371"/>
      <c r="B1165" s="597">
        <v>56.52</v>
      </c>
      <c r="C1165" s="597">
        <v>56.521999999999998</v>
      </c>
      <c r="D1165" s="596" t="s">
        <v>1339</v>
      </c>
    </row>
    <row r="1166" spans="1:4" ht="11.25" customHeight="1">
      <c r="A1166" s="1371"/>
      <c r="B1166" s="597">
        <v>451.6</v>
      </c>
      <c r="C1166" s="597">
        <v>451.6</v>
      </c>
      <c r="D1166" s="596" t="s">
        <v>1359</v>
      </c>
    </row>
    <row r="1167" spans="1:4" ht="11.25" customHeight="1">
      <c r="A1167" s="1371"/>
      <c r="B1167" s="597">
        <v>227.63</v>
      </c>
      <c r="C1167" s="597">
        <v>227.62700000000001</v>
      </c>
      <c r="D1167" s="596" t="s">
        <v>1336</v>
      </c>
    </row>
    <row r="1168" spans="1:4" ht="11.25" customHeight="1">
      <c r="A1168" s="1372"/>
      <c r="B1168" s="592">
        <v>63539.779999999992</v>
      </c>
      <c r="C1168" s="592">
        <v>63521.347569999998</v>
      </c>
      <c r="D1168" s="591" t="s">
        <v>1293</v>
      </c>
    </row>
    <row r="1169" spans="1:4" ht="11.25" customHeight="1">
      <c r="A1169" s="1371" t="s">
        <v>1093</v>
      </c>
      <c r="B1169" s="597">
        <v>13.5</v>
      </c>
      <c r="C1169" s="597">
        <v>13.5</v>
      </c>
      <c r="D1169" s="596" t="s">
        <v>1340</v>
      </c>
    </row>
    <row r="1170" spans="1:4" ht="11.25" customHeight="1">
      <c r="A1170" s="1371"/>
      <c r="B1170" s="597">
        <v>20</v>
      </c>
      <c r="C1170" s="597">
        <v>20</v>
      </c>
      <c r="D1170" s="596" t="s">
        <v>1342</v>
      </c>
    </row>
    <row r="1171" spans="1:4" ht="11.25" customHeight="1">
      <c r="A1171" s="1371"/>
      <c r="B1171" s="597">
        <v>18066</v>
      </c>
      <c r="C1171" s="597">
        <v>18066</v>
      </c>
      <c r="D1171" s="596" t="s">
        <v>652</v>
      </c>
    </row>
    <row r="1172" spans="1:4" ht="11.25" customHeight="1">
      <c r="A1172" s="1371"/>
      <c r="B1172" s="597">
        <v>5254</v>
      </c>
      <c r="C1172" s="597">
        <v>5254</v>
      </c>
      <c r="D1172" s="596" t="s">
        <v>1338</v>
      </c>
    </row>
    <row r="1173" spans="1:4" ht="11.25" customHeight="1">
      <c r="A1173" s="1371"/>
      <c r="B1173" s="597">
        <v>578</v>
      </c>
      <c r="C1173" s="597">
        <v>578</v>
      </c>
      <c r="D1173" s="596" t="s">
        <v>1337</v>
      </c>
    </row>
    <row r="1174" spans="1:4" ht="11.25" customHeight="1">
      <c r="A1174" s="1371"/>
      <c r="B1174" s="597">
        <v>21.92</v>
      </c>
      <c r="C1174" s="597">
        <v>21.914999999999999</v>
      </c>
      <c r="D1174" s="596" t="s">
        <v>1339</v>
      </c>
    </row>
    <row r="1175" spans="1:4" ht="11.25" customHeight="1">
      <c r="A1175" s="1371"/>
      <c r="B1175" s="597">
        <v>103.28</v>
      </c>
      <c r="C1175" s="597">
        <v>103.279</v>
      </c>
      <c r="D1175" s="596" t="s">
        <v>1336</v>
      </c>
    </row>
    <row r="1176" spans="1:4" ht="11.25" customHeight="1">
      <c r="A1176" s="1371"/>
      <c r="B1176" s="597">
        <v>24056.699999999997</v>
      </c>
      <c r="C1176" s="597">
        <v>24056.694</v>
      </c>
      <c r="D1176" s="596" t="s">
        <v>1293</v>
      </c>
    </row>
    <row r="1177" spans="1:4" ht="11.25" customHeight="1">
      <c r="A1177" s="1370" t="s">
        <v>1136</v>
      </c>
      <c r="B1177" s="594">
        <v>129</v>
      </c>
      <c r="C1177" s="594">
        <v>129</v>
      </c>
      <c r="D1177" s="593" t="s">
        <v>825</v>
      </c>
    </row>
    <row r="1178" spans="1:4" ht="11.25" customHeight="1">
      <c r="A1178" s="1371"/>
      <c r="B1178" s="597">
        <v>13.5</v>
      </c>
      <c r="C1178" s="597">
        <v>13.5</v>
      </c>
      <c r="D1178" s="596" t="s">
        <v>1340</v>
      </c>
    </row>
    <row r="1179" spans="1:4" ht="11.25" customHeight="1">
      <c r="A1179" s="1371"/>
      <c r="B1179" s="597">
        <v>240</v>
      </c>
      <c r="C1179" s="597">
        <v>240</v>
      </c>
      <c r="D1179" s="596" t="s">
        <v>655</v>
      </c>
    </row>
    <row r="1180" spans="1:4" ht="11.25" customHeight="1">
      <c r="A1180" s="1371"/>
      <c r="B1180" s="597">
        <v>18.8</v>
      </c>
      <c r="C1180" s="597">
        <v>2.3939999999999997</v>
      </c>
      <c r="D1180" s="596" t="s">
        <v>667</v>
      </c>
    </row>
    <row r="1181" spans="1:4" ht="11.25" customHeight="1">
      <c r="A1181" s="1371"/>
      <c r="B1181" s="597">
        <v>15230</v>
      </c>
      <c r="C1181" s="597">
        <v>15230</v>
      </c>
      <c r="D1181" s="596" t="s">
        <v>652</v>
      </c>
    </row>
    <row r="1182" spans="1:4" ht="11.25" customHeight="1">
      <c r="A1182" s="1371"/>
      <c r="B1182" s="597">
        <v>3082</v>
      </c>
      <c r="C1182" s="597">
        <v>3082</v>
      </c>
      <c r="D1182" s="596" t="s">
        <v>1338</v>
      </c>
    </row>
    <row r="1183" spans="1:4" ht="11.25" customHeight="1">
      <c r="A1183" s="1371"/>
      <c r="B1183" s="597">
        <v>468</v>
      </c>
      <c r="C1183" s="597">
        <v>468</v>
      </c>
      <c r="D1183" s="596" t="s">
        <v>1337</v>
      </c>
    </row>
    <row r="1184" spans="1:4" ht="11.25" customHeight="1">
      <c r="A1184" s="1371"/>
      <c r="B1184" s="597">
        <v>21.84</v>
      </c>
      <c r="C1184" s="597">
        <v>21.843</v>
      </c>
      <c r="D1184" s="596" t="s">
        <v>1339</v>
      </c>
    </row>
    <row r="1185" spans="1:4" ht="11.25" customHeight="1">
      <c r="A1185" s="1371"/>
      <c r="B1185" s="597">
        <v>76.760000000000005</v>
      </c>
      <c r="C1185" s="597">
        <v>76.757000000000005</v>
      </c>
      <c r="D1185" s="596" t="s">
        <v>1336</v>
      </c>
    </row>
    <row r="1186" spans="1:4" ht="11.25" customHeight="1">
      <c r="A1186" s="1372"/>
      <c r="B1186" s="592">
        <v>19279.899999999998</v>
      </c>
      <c r="C1186" s="592">
        <v>19263.494000000002</v>
      </c>
      <c r="D1186" s="591" t="s">
        <v>1293</v>
      </c>
    </row>
    <row r="1187" spans="1:4" ht="11.25" customHeight="1">
      <c r="A1187" s="1371" t="s">
        <v>1102</v>
      </c>
      <c r="B1187" s="597">
        <v>631</v>
      </c>
      <c r="C1187" s="597">
        <v>631</v>
      </c>
      <c r="D1187" s="596" t="s">
        <v>1340</v>
      </c>
    </row>
    <row r="1188" spans="1:4" ht="11.25" customHeight="1">
      <c r="A1188" s="1371"/>
      <c r="B1188" s="597">
        <v>792</v>
      </c>
      <c r="C1188" s="597">
        <v>792</v>
      </c>
      <c r="D1188" s="596" t="s">
        <v>655</v>
      </c>
    </row>
    <row r="1189" spans="1:4" ht="21.75">
      <c r="A1189" s="1371"/>
      <c r="B1189" s="597">
        <v>57.48</v>
      </c>
      <c r="C1189" s="597">
        <v>55.613999999999997</v>
      </c>
      <c r="D1189" s="596" t="s">
        <v>665</v>
      </c>
    </row>
    <row r="1190" spans="1:4" ht="11.25" customHeight="1">
      <c r="A1190" s="1371"/>
      <c r="B1190" s="597">
        <v>28995</v>
      </c>
      <c r="C1190" s="597">
        <v>28995</v>
      </c>
      <c r="D1190" s="596" t="s">
        <v>652</v>
      </c>
    </row>
    <row r="1191" spans="1:4" ht="11.25" customHeight="1">
      <c r="A1191" s="1371"/>
      <c r="B1191" s="597">
        <v>8416</v>
      </c>
      <c r="C1191" s="597">
        <v>8416</v>
      </c>
      <c r="D1191" s="596" t="s">
        <v>1338</v>
      </c>
    </row>
    <row r="1192" spans="1:4" ht="11.25" customHeight="1">
      <c r="A1192" s="1371"/>
      <c r="B1192" s="597">
        <v>1615</v>
      </c>
      <c r="C1192" s="597">
        <v>1615</v>
      </c>
      <c r="D1192" s="596" t="s">
        <v>1337</v>
      </c>
    </row>
    <row r="1193" spans="1:4" ht="11.25" customHeight="1">
      <c r="A1193" s="1371"/>
      <c r="B1193" s="597">
        <v>41.24</v>
      </c>
      <c r="C1193" s="597">
        <v>41.234999999999999</v>
      </c>
      <c r="D1193" s="596" t="s">
        <v>1339</v>
      </c>
    </row>
    <row r="1194" spans="1:4" ht="11.25" customHeight="1">
      <c r="A1194" s="1371"/>
      <c r="B1194" s="597">
        <v>420.7</v>
      </c>
      <c r="C1194" s="597">
        <v>420.7</v>
      </c>
      <c r="D1194" s="596" t="s">
        <v>1359</v>
      </c>
    </row>
    <row r="1195" spans="1:4" ht="11.25" customHeight="1">
      <c r="A1195" s="1371"/>
      <c r="B1195" s="597">
        <v>175.02</v>
      </c>
      <c r="C1195" s="597">
        <v>175.01499999999999</v>
      </c>
      <c r="D1195" s="596" t="s">
        <v>1336</v>
      </c>
    </row>
    <row r="1196" spans="1:4" ht="11.25" customHeight="1">
      <c r="A1196" s="1371"/>
      <c r="B1196" s="597">
        <v>41143.439999999988</v>
      </c>
      <c r="C1196" s="597">
        <v>41141.563999999998</v>
      </c>
      <c r="D1196" s="596" t="s">
        <v>1293</v>
      </c>
    </row>
    <row r="1197" spans="1:4" ht="11.25" customHeight="1">
      <c r="A1197" s="1370" t="s">
        <v>1104</v>
      </c>
      <c r="B1197" s="594">
        <v>6.08</v>
      </c>
      <c r="C1197" s="594">
        <v>6.0759999999999996</v>
      </c>
      <c r="D1197" s="593" t="s">
        <v>663</v>
      </c>
    </row>
    <row r="1198" spans="1:4" ht="11.25" customHeight="1">
      <c r="A1198" s="1371"/>
      <c r="B1198" s="597">
        <v>13.5</v>
      </c>
      <c r="C1198" s="597">
        <v>13.5</v>
      </c>
      <c r="D1198" s="596" t="s">
        <v>1340</v>
      </c>
    </row>
    <row r="1199" spans="1:4" ht="21.75">
      <c r="A1199" s="1371"/>
      <c r="B1199" s="597">
        <v>33.47</v>
      </c>
      <c r="C1199" s="597">
        <v>33.105999999999995</v>
      </c>
      <c r="D1199" s="596" t="s">
        <v>665</v>
      </c>
    </row>
    <row r="1200" spans="1:4" ht="11.25" customHeight="1">
      <c r="A1200" s="1371"/>
      <c r="B1200" s="597">
        <v>21</v>
      </c>
      <c r="C1200" s="597">
        <v>12</v>
      </c>
      <c r="D1200" s="596" t="s">
        <v>667</v>
      </c>
    </row>
    <row r="1201" spans="1:4" ht="11.25" customHeight="1">
      <c r="A1201" s="1371"/>
      <c r="B1201" s="597">
        <v>24808</v>
      </c>
      <c r="C1201" s="597">
        <v>24808</v>
      </c>
      <c r="D1201" s="596" t="s">
        <v>652</v>
      </c>
    </row>
    <row r="1202" spans="1:4" ht="11.25" customHeight="1">
      <c r="A1202" s="1371"/>
      <c r="B1202" s="597">
        <v>6128</v>
      </c>
      <c r="C1202" s="597">
        <v>6128</v>
      </c>
      <c r="D1202" s="596" t="s">
        <v>1338</v>
      </c>
    </row>
    <row r="1203" spans="1:4" ht="11.25" customHeight="1">
      <c r="A1203" s="1371"/>
      <c r="B1203" s="597">
        <v>923</v>
      </c>
      <c r="C1203" s="597">
        <v>888.15899999999999</v>
      </c>
      <c r="D1203" s="596" t="s">
        <v>1337</v>
      </c>
    </row>
    <row r="1204" spans="1:4" ht="11.25" customHeight="1">
      <c r="A1204" s="1371"/>
      <c r="B1204" s="597">
        <v>1500</v>
      </c>
      <c r="C1204" s="597">
        <v>1500</v>
      </c>
      <c r="D1204" s="596" t="s">
        <v>1325</v>
      </c>
    </row>
    <row r="1205" spans="1:4" ht="11.25" customHeight="1">
      <c r="A1205" s="1371"/>
      <c r="B1205" s="597">
        <v>120.7</v>
      </c>
      <c r="C1205" s="597">
        <v>120.696</v>
      </c>
      <c r="D1205" s="596" t="s">
        <v>1339</v>
      </c>
    </row>
    <row r="1206" spans="1:4" ht="11.25" customHeight="1">
      <c r="A1206" s="1371"/>
      <c r="B1206" s="597">
        <v>30</v>
      </c>
      <c r="C1206" s="597">
        <v>30</v>
      </c>
      <c r="D1206" s="596" t="s">
        <v>1376</v>
      </c>
    </row>
    <row r="1207" spans="1:4" ht="11.25" customHeight="1">
      <c r="A1207" s="1371"/>
      <c r="B1207" s="597">
        <v>169.84</v>
      </c>
      <c r="C1207" s="597">
        <v>169.83500000000001</v>
      </c>
      <c r="D1207" s="596" t="s">
        <v>1336</v>
      </c>
    </row>
    <row r="1208" spans="1:4" ht="11.25" customHeight="1">
      <c r="A1208" s="1372"/>
      <c r="B1208" s="592">
        <v>33753.589999999997</v>
      </c>
      <c r="C1208" s="592">
        <v>33709.372000000003</v>
      </c>
      <c r="D1208" s="591" t="s">
        <v>1293</v>
      </c>
    </row>
    <row r="1209" spans="1:4" ht="11.25" customHeight="1">
      <c r="A1209" s="1371" t="s">
        <v>1105</v>
      </c>
      <c r="B1209" s="597">
        <v>1454.24</v>
      </c>
      <c r="C1209" s="597">
        <v>1448.6124900000002</v>
      </c>
      <c r="D1209" s="596" t="s">
        <v>824</v>
      </c>
    </row>
    <row r="1210" spans="1:4" ht="11.25" customHeight="1">
      <c r="A1210" s="1371"/>
      <c r="B1210" s="597">
        <v>3000</v>
      </c>
      <c r="C1210" s="597">
        <v>3000</v>
      </c>
      <c r="D1210" s="596" t="s">
        <v>1375</v>
      </c>
    </row>
    <row r="1211" spans="1:4" ht="11.25" customHeight="1">
      <c r="A1211" s="1371"/>
      <c r="B1211" s="597">
        <v>1000</v>
      </c>
      <c r="C1211" s="597">
        <v>990.81500000000005</v>
      </c>
      <c r="D1211" s="596" t="s">
        <v>1374</v>
      </c>
    </row>
    <row r="1212" spans="1:4" ht="11.25" customHeight="1">
      <c r="A1212" s="1371"/>
      <c r="B1212" s="597">
        <v>13.5</v>
      </c>
      <c r="C1212" s="597">
        <v>13.5</v>
      </c>
      <c r="D1212" s="596" t="s">
        <v>1340</v>
      </c>
    </row>
    <row r="1213" spans="1:4" ht="11.25" customHeight="1">
      <c r="A1213" s="1371"/>
      <c r="B1213" s="597">
        <v>673</v>
      </c>
      <c r="C1213" s="597">
        <v>673</v>
      </c>
      <c r="D1213" s="596" t="s">
        <v>655</v>
      </c>
    </row>
    <row r="1214" spans="1:4" ht="21.75">
      <c r="A1214" s="1371"/>
      <c r="B1214" s="597">
        <v>34.81</v>
      </c>
      <c r="C1214" s="597">
        <v>34.387999999999998</v>
      </c>
      <c r="D1214" s="596" t="s">
        <v>665</v>
      </c>
    </row>
    <row r="1215" spans="1:4" ht="11.25" customHeight="1">
      <c r="A1215" s="1371"/>
      <c r="B1215" s="597">
        <v>254</v>
      </c>
      <c r="C1215" s="597">
        <v>241.44852</v>
      </c>
      <c r="D1215" s="596" t="s">
        <v>1373</v>
      </c>
    </row>
    <row r="1216" spans="1:4" ht="11.25" customHeight="1">
      <c r="A1216" s="1371"/>
      <c r="B1216" s="597">
        <v>21439</v>
      </c>
      <c r="C1216" s="597">
        <v>21439</v>
      </c>
      <c r="D1216" s="596" t="s">
        <v>652</v>
      </c>
    </row>
    <row r="1217" spans="1:4" ht="11.25" customHeight="1">
      <c r="A1217" s="1371"/>
      <c r="B1217" s="597">
        <v>5832</v>
      </c>
      <c r="C1217" s="597">
        <v>5832</v>
      </c>
      <c r="D1217" s="596" t="s">
        <v>1338</v>
      </c>
    </row>
    <row r="1218" spans="1:4" ht="11.25" customHeight="1">
      <c r="A1218" s="1371"/>
      <c r="B1218" s="597">
        <v>763</v>
      </c>
      <c r="C1218" s="597">
        <v>763</v>
      </c>
      <c r="D1218" s="596" t="s">
        <v>1337</v>
      </c>
    </row>
    <row r="1219" spans="1:4" ht="11.25" customHeight="1">
      <c r="A1219" s="1371"/>
      <c r="B1219" s="597">
        <v>30.91</v>
      </c>
      <c r="C1219" s="597">
        <v>30.911999999999999</v>
      </c>
      <c r="D1219" s="596" t="s">
        <v>1339</v>
      </c>
    </row>
    <row r="1220" spans="1:4" ht="11.25" customHeight="1">
      <c r="A1220" s="1371"/>
      <c r="B1220" s="597">
        <v>129.47</v>
      </c>
      <c r="C1220" s="597">
        <v>129.46600000000001</v>
      </c>
      <c r="D1220" s="596" t="s">
        <v>1336</v>
      </c>
    </row>
    <row r="1221" spans="1:4" ht="11.25" customHeight="1">
      <c r="A1221" s="1371"/>
      <c r="B1221" s="597">
        <v>34623.930000000008</v>
      </c>
      <c r="C1221" s="597">
        <v>34596.142009999996</v>
      </c>
      <c r="D1221" s="596" t="s">
        <v>1293</v>
      </c>
    </row>
    <row r="1222" spans="1:4" ht="11.25" customHeight="1">
      <c r="A1222" s="1370" t="s">
        <v>1116</v>
      </c>
      <c r="B1222" s="594">
        <v>13.5</v>
      </c>
      <c r="C1222" s="594">
        <v>13.5</v>
      </c>
      <c r="D1222" s="593" t="s">
        <v>1340</v>
      </c>
    </row>
    <row r="1223" spans="1:4" ht="21.75">
      <c r="A1223" s="1371"/>
      <c r="B1223" s="597">
        <v>49.25</v>
      </c>
      <c r="C1223" s="597">
        <v>48.584000000000003</v>
      </c>
      <c r="D1223" s="596" t="s">
        <v>665</v>
      </c>
    </row>
    <row r="1224" spans="1:4" ht="11.25" customHeight="1">
      <c r="A1224" s="1371"/>
      <c r="B1224" s="597">
        <v>5</v>
      </c>
      <c r="C1224" s="597">
        <v>5</v>
      </c>
      <c r="D1224" s="596" t="s">
        <v>667</v>
      </c>
    </row>
    <row r="1225" spans="1:4" ht="11.25" customHeight="1">
      <c r="A1225" s="1371"/>
      <c r="B1225" s="597">
        <v>15096</v>
      </c>
      <c r="C1225" s="597">
        <v>15096</v>
      </c>
      <c r="D1225" s="596" t="s">
        <v>652</v>
      </c>
    </row>
    <row r="1226" spans="1:4" ht="11.25" customHeight="1">
      <c r="A1226" s="1371"/>
      <c r="B1226" s="597">
        <v>2631</v>
      </c>
      <c r="C1226" s="597">
        <v>2631</v>
      </c>
      <c r="D1226" s="596" t="s">
        <v>1338</v>
      </c>
    </row>
    <row r="1227" spans="1:4" ht="11.25" customHeight="1">
      <c r="A1227" s="1371"/>
      <c r="B1227" s="597">
        <v>224</v>
      </c>
      <c r="C1227" s="597">
        <v>224</v>
      </c>
      <c r="D1227" s="596" t="s">
        <v>1337</v>
      </c>
    </row>
    <row r="1228" spans="1:4" ht="11.25" customHeight="1">
      <c r="A1228" s="1371"/>
      <c r="B1228" s="597">
        <v>21.33</v>
      </c>
      <c r="C1228" s="597">
        <v>21.327999999999999</v>
      </c>
      <c r="D1228" s="596" t="s">
        <v>1339</v>
      </c>
    </row>
    <row r="1229" spans="1:4" ht="11.25" customHeight="1">
      <c r="A1229" s="1371"/>
      <c r="B1229" s="597">
        <v>162</v>
      </c>
      <c r="C1229" s="597">
        <v>162</v>
      </c>
      <c r="D1229" s="596" t="s">
        <v>1359</v>
      </c>
    </row>
    <row r="1230" spans="1:4" ht="11.25" customHeight="1">
      <c r="A1230" s="1371"/>
      <c r="B1230" s="597">
        <v>57.95</v>
      </c>
      <c r="C1230" s="597">
        <v>57.948999999999998</v>
      </c>
      <c r="D1230" s="596" t="s">
        <v>1336</v>
      </c>
    </row>
    <row r="1231" spans="1:4" ht="11.25" customHeight="1">
      <c r="A1231" s="1372"/>
      <c r="B1231" s="592">
        <v>18260.030000000002</v>
      </c>
      <c r="C1231" s="592">
        <v>18259.361000000004</v>
      </c>
      <c r="D1231" s="591" t="s">
        <v>1293</v>
      </c>
    </row>
    <row r="1232" spans="1:4" ht="11.25" customHeight="1">
      <c r="A1232" s="1371" t="s">
        <v>1122</v>
      </c>
      <c r="B1232" s="597">
        <v>13.5</v>
      </c>
      <c r="C1232" s="597">
        <v>13.5</v>
      </c>
      <c r="D1232" s="596" t="s">
        <v>1340</v>
      </c>
    </row>
    <row r="1233" spans="1:4" ht="11.25" customHeight="1">
      <c r="A1233" s="1371"/>
      <c r="B1233" s="597">
        <v>191</v>
      </c>
      <c r="C1233" s="597">
        <v>191</v>
      </c>
      <c r="D1233" s="596" t="s">
        <v>655</v>
      </c>
    </row>
    <row r="1234" spans="1:4" ht="11.25" customHeight="1">
      <c r="A1234" s="1371"/>
      <c r="B1234" s="597">
        <v>7392</v>
      </c>
      <c r="C1234" s="597">
        <v>7392</v>
      </c>
      <c r="D1234" s="596" t="s">
        <v>652</v>
      </c>
    </row>
    <row r="1235" spans="1:4" ht="11.25" customHeight="1">
      <c r="A1235" s="1371"/>
      <c r="B1235" s="597">
        <v>4835</v>
      </c>
      <c r="C1235" s="597">
        <v>4835</v>
      </c>
      <c r="D1235" s="596" t="s">
        <v>1338</v>
      </c>
    </row>
    <row r="1236" spans="1:4" ht="11.25" customHeight="1">
      <c r="A1236" s="1371"/>
      <c r="B1236" s="597">
        <v>1018</v>
      </c>
      <c r="C1236" s="597">
        <v>1018</v>
      </c>
      <c r="D1236" s="596" t="s">
        <v>1337</v>
      </c>
    </row>
    <row r="1237" spans="1:4" ht="11.25" customHeight="1">
      <c r="A1237" s="1371"/>
      <c r="B1237" s="597">
        <v>9.35</v>
      </c>
      <c r="C1237" s="597">
        <v>9.3510000000000009</v>
      </c>
      <c r="D1237" s="596" t="s">
        <v>1339</v>
      </c>
    </row>
    <row r="1238" spans="1:4" ht="11.25" customHeight="1">
      <c r="A1238" s="1371"/>
      <c r="B1238" s="597">
        <v>559</v>
      </c>
      <c r="C1238" s="597">
        <v>559</v>
      </c>
      <c r="D1238" s="596" t="s">
        <v>547</v>
      </c>
    </row>
    <row r="1239" spans="1:4" ht="11.25" customHeight="1">
      <c r="A1239" s="1371"/>
      <c r="B1239" s="597">
        <v>3950</v>
      </c>
      <c r="C1239" s="597">
        <v>0</v>
      </c>
      <c r="D1239" s="596" t="s">
        <v>1372</v>
      </c>
    </row>
    <row r="1240" spans="1:4" ht="11.25" customHeight="1">
      <c r="A1240" s="1371"/>
      <c r="B1240" s="597">
        <v>41.74</v>
      </c>
      <c r="C1240" s="597">
        <v>41.744</v>
      </c>
      <c r="D1240" s="596" t="s">
        <v>1336</v>
      </c>
    </row>
    <row r="1241" spans="1:4" ht="11.25" customHeight="1">
      <c r="A1241" s="1371"/>
      <c r="B1241" s="597">
        <v>18009.59</v>
      </c>
      <c r="C1241" s="597">
        <v>14059.595000000001</v>
      </c>
      <c r="D1241" s="596" t="s">
        <v>1293</v>
      </c>
    </row>
    <row r="1242" spans="1:4" ht="11.25" customHeight="1">
      <c r="A1242" s="1370" t="s">
        <v>1174</v>
      </c>
      <c r="B1242" s="594">
        <v>59.36</v>
      </c>
      <c r="C1242" s="594">
        <v>59.093000000000004</v>
      </c>
      <c r="D1242" s="593" t="s">
        <v>827</v>
      </c>
    </row>
    <row r="1243" spans="1:4" ht="11.25" customHeight="1">
      <c r="A1243" s="1371"/>
      <c r="B1243" s="597">
        <v>13.5</v>
      </c>
      <c r="C1243" s="597">
        <v>13.5</v>
      </c>
      <c r="D1243" s="596" t="s">
        <v>1340</v>
      </c>
    </row>
    <row r="1244" spans="1:4" ht="11.25" customHeight="1">
      <c r="A1244" s="1371"/>
      <c r="B1244" s="597">
        <v>15304</v>
      </c>
      <c r="C1244" s="597">
        <v>15304</v>
      </c>
      <c r="D1244" s="596" t="s">
        <v>652</v>
      </c>
    </row>
    <row r="1245" spans="1:4" ht="11.25" customHeight="1">
      <c r="A1245" s="1371"/>
      <c r="B1245" s="597">
        <v>2194</v>
      </c>
      <c r="C1245" s="597">
        <v>2194</v>
      </c>
      <c r="D1245" s="596" t="s">
        <v>1338</v>
      </c>
    </row>
    <row r="1246" spans="1:4" ht="11.25" customHeight="1">
      <c r="A1246" s="1371"/>
      <c r="B1246" s="597">
        <v>260</v>
      </c>
      <c r="C1246" s="597">
        <v>260</v>
      </c>
      <c r="D1246" s="596" t="s">
        <v>1337</v>
      </c>
    </row>
    <row r="1247" spans="1:4" ht="11.25" customHeight="1">
      <c r="A1247" s="1371"/>
      <c r="B1247" s="597">
        <v>30.17</v>
      </c>
      <c r="C1247" s="597">
        <v>30.164999999999999</v>
      </c>
      <c r="D1247" s="596" t="s">
        <v>1339</v>
      </c>
    </row>
    <row r="1248" spans="1:4" ht="11.25" customHeight="1">
      <c r="A1248" s="1371"/>
      <c r="B1248" s="597">
        <v>374.2</v>
      </c>
      <c r="C1248" s="597">
        <v>374.2</v>
      </c>
      <c r="D1248" s="596" t="s">
        <v>1359</v>
      </c>
    </row>
    <row r="1249" spans="1:4" ht="11.25" customHeight="1">
      <c r="A1249" s="1371"/>
      <c r="B1249" s="597">
        <v>36</v>
      </c>
      <c r="C1249" s="597">
        <v>36</v>
      </c>
      <c r="D1249" s="596" t="s">
        <v>668</v>
      </c>
    </row>
    <row r="1250" spans="1:4" ht="11.25" customHeight="1">
      <c r="A1250" s="1371"/>
      <c r="B1250" s="597">
        <v>1400</v>
      </c>
      <c r="C1250" s="597">
        <v>1400</v>
      </c>
      <c r="D1250" s="596" t="s">
        <v>1371</v>
      </c>
    </row>
    <row r="1251" spans="1:4" ht="11.25" customHeight="1">
      <c r="A1251" s="1371"/>
      <c r="B1251" s="597">
        <v>100.48</v>
      </c>
      <c r="C1251" s="597">
        <v>100.48</v>
      </c>
      <c r="D1251" s="596" t="s">
        <v>1336</v>
      </c>
    </row>
    <row r="1252" spans="1:4" ht="11.25" customHeight="1">
      <c r="A1252" s="1372"/>
      <c r="B1252" s="592">
        <v>19771.71</v>
      </c>
      <c r="C1252" s="592">
        <v>19771.438000000002</v>
      </c>
      <c r="D1252" s="591" t="s">
        <v>1293</v>
      </c>
    </row>
    <row r="1253" spans="1:4" ht="11.25" customHeight="1">
      <c r="A1253" s="1371" t="s">
        <v>1157</v>
      </c>
      <c r="B1253" s="597">
        <v>195.53</v>
      </c>
      <c r="C1253" s="597">
        <v>195.53399999999999</v>
      </c>
      <c r="D1253" s="596" t="s">
        <v>1351</v>
      </c>
    </row>
    <row r="1254" spans="1:4" ht="11.25" customHeight="1">
      <c r="A1254" s="1371"/>
      <c r="B1254" s="597">
        <v>1100</v>
      </c>
      <c r="C1254" s="597">
        <v>1100</v>
      </c>
      <c r="D1254" s="596" t="s">
        <v>1370</v>
      </c>
    </row>
    <row r="1255" spans="1:4" ht="11.25" customHeight="1">
      <c r="A1255" s="1371"/>
      <c r="B1255" s="597">
        <v>13.5</v>
      </c>
      <c r="C1255" s="597">
        <v>13.5</v>
      </c>
      <c r="D1255" s="596" t="s">
        <v>1340</v>
      </c>
    </row>
    <row r="1256" spans="1:4" ht="11.25" customHeight="1">
      <c r="A1256" s="1371"/>
      <c r="B1256" s="597">
        <v>24</v>
      </c>
      <c r="C1256" s="597">
        <v>24</v>
      </c>
      <c r="D1256" s="596" t="s">
        <v>670</v>
      </c>
    </row>
    <row r="1257" spans="1:4" ht="11.25" customHeight="1">
      <c r="A1257" s="1371"/>
      <c r="B1257" s="597">
        <v>30158</v>
      </c>
      <c r="C1257" s="597">
        <v>30158</v>
      </c>
      <c r="D1257" s="596" t="s">
        <v>652</v>
      </c>
    </row>
    <row r="1258" spans="1:4" ht="11.25" customHeight="1">
      <c r="A1258" s="1371"/>
      <c r="B1258" s="597">
        <v>3676</v>
      </c>
      <c r="C1258" s="597">
        <v>3676</v>
      </c>
      <c r="D1258" s="596" t="s">
        <v>1338</v>
      </c>
    </row>
    <row r="1259" spans="1:4" ht="11.25" customHeight="1">
      <c r="A1259" s="1371"/>
      <c r="B1259" s="597">
        <v>337</v>
      </c>
      <c r="C1259" s="597">
        <v>337</v>
      </c>
      <c r="D1259" s="596" t="s">
        <v>1337</v>
      </c>
    </row>
    <row r="1260" spans="1:4" ht="11.25" customHeight="1">
      <c r="A1260" s="1371"/>
      <c r="B1260" s="597">
        <v>47.9</v>
      </c>
      <c r="C1260" s="597">
        <v>47.902999999999999</v>
      </c>
      <c r="D1260" s="596" t="s">
        <v>1339</v>
      </c>
    </row>
    <row r="1261" spans="1:4" ht="11.25" customHeight="1">
      <c r="A1261" s="1371"/>
      <c r="B1261" s="597">
        <v>225.9</v>
      </c>
      <c r="C1261" s="597">
        <v>225.9</v>
      </c>
      <c r="D1261" s="596" t="s">
        <v>1359</v>
      </c>
    </row>
    <row r="1262" spans="1:4" ht="11.25" customHeight="1">
      <c r="A1262" s="1371"/>
      <c r="B1262" s="597">
        <v>221.63</v>
      </c>
      <c r="C1262" s="597">
        <v>221.62700000000001</v>
      </c>
      <c r="D1262" s="596" t="s">
        <v>1336</v>
      </c>
    </row>
    <row r="1263" spans="1:4" ht="11.25" customHeight="1">
      <c r="A1263" s="1371"/>
      <c r="B1263" s="597">
        <v>35999.46</v>
      </c>
      <c r="C1263" s="597">
        <v>35999.464</v>
      </c>
      <c r="D1263" s="596" t="s">
        <v>1293</v>
      </c>
    </row>
    <row r="1264" spans="1:4" ht="11.25" customHeight="1">
      <c r="A1264" s="1370" t="s">
        <v>1176</v>
      </c>
      <c r="B1264" s="594">
        <v>15953</v>
      </c>
      <c r="C1264" s="594">
        <v>15953</v>
      </c>
      <c r="D1264" s="593" t="s">
        <v>652</v>
      </c>
    </row>
    <row r="1265" spans="1:4" ht="11.25" customHeight="1">
      <c r="A1265" s="1371"/>
      <c r="B1265" s="597">
        <v>1797</v>
      </c>
      <c r="C1265" s="597">
        <v>1797</v>
      </c>
      <c r="D1265" s="596" t="s">
        <v>1338</v>
      </c>
    </row>
    <row r="1266" spans="1:4" ht="11.25" customHeight="1">
      <c r="A1266" s="1371"/>
      <c r="B1266" s="597">
        <v>132</v>
      </c>
      <c r="C1266" s="597">
        <v>132</v>
      </c>
      <c r="D1266" s="596" t="s">
        <v>1337</v>
      </c>
    </row>
    <row r="1267" spans="1:4" ht="11.25" customHeight="1">
      <c r="A1267" s="1371"/>
      <c r="B1267" s="597">
        <v>30.48</v>
      </c>
      <c r="C1267" s="597">
        <v>30.478000000000002</v>
      </c>
      <c r="D1267" s="596" t="s">
        <v>1339</v>
      </c>
    </row>
    <row r="1268" spans="1:4" ht="11.25" customHeight="1">
      <c r="A1268" s="1371"/>
      <c r="B1268" s="597">
        <v>16</v>
      </c>
      <c r="C1268" s="597">
        <v>16</v>
      </c>
      <c r="D1268" s="596" t="s">
        <v>668</v>
      </c>
    </row>
    <row r="1269" spans="1:4" ht="11.25" customHeight="1">
      <c r="A1269" s="1371"/>
      <c r="B1269" s="597">
        <v>105.76</v>
      </c>
      <c r="C1269" s="597">
        <v>105.756</v>
      </c>
      <c r="D1269" s="596" t="s">
        <v>1336</v>
      </c>
    </row>
    <row r="1270" spans="1:4" ht="11.25" customHeight="1">
      <c r="A1270" s="1372"/>
      <c r="B1270" s="592">
        <v>18034.239999999998</v>
      </c>
      <c r="C1270" s="592">
        <v>18034.234</v>
      </c>
      <c r="D1270" s="591" t="s">
        <v>1293</v>
      </c>
    </row>
    <row r="1271" spans="1:4" ht="11.25" customHeight="1">
      <c r="A1271" s="1371" t="s">
        <v>1060</v>
      </c>
      <c r="B1271" s="597">
        <v>13.5</v>
      </c>
      <c r="C1271" s="597">
        <v>13.5</v>
      </c>
      <c r="D1271" s="596" t="s">
        <v>1340</v>
      </c>
    </row>
    <row r="1272" spans="1:4" ht="11.25" customHeight="1">
      <c r="A1272" s="1371"/>
      <c r="B1272" s="597">
        <v>20946</v>
      </c>
      <c r="C1272" s="597">
        <v>20946</v>
      </c>
      <c r="D1272" s="596" t="s">
        <v>652</v>
      </c>
    </row>
    <row r="1273" spans="1:4" ht="11.25" customHeight="1">
      <c r="A1273" s="1371"/>
      <c r="B1273" s="597">
        <v>2806</v>
      </c>
      <c r="C1273" s="597">
        <v>2806</v>
      </c>
      <c r="D1273" s="596" t="s">
        <v>1338</v>
      </c>
    </row>
    <row r="1274" spans="1:4" ht="11.25" customHeight="1">
      <c r="A1274" s="1371"/>
      <c r="B1274" s="597">
        <v>667</v>
      </c>
      <c r="C1274" s="597">
        <v>667</v>
      </c>
      <c r="D1274" s="596" t="s">
        <v>1337</v>
      </c>
    </row>
    <row r="1275" spans="1:4" ht="11.25" customHeight="1">
      <c r="A1275" s="1371"/>
      <c r="B1275" s="597">
        <v>28.77</v>
      </c>
      <c r="C1275" s="597">
        <v>28.766999999999999</v>
      </c>
      <c r="D1275" s="596" t="s">
        <v>1339</v>
      </c>
    </row>
    <row r="1276" spans="1:4" ht="11.25" customHeight="1">
      <c r="A1276" s="1371"/>
      <c r="B1276" s="597">
        <v>1000</v>
      </c>
      <c r="C1276" s="597">
        <v>1000</v>
      </c>
      <c r="D1276" s="596" t="s">
        <v>547</v>
      </c>
    </row>
    <row r="1277" spans="1:4" ht="11.25" customHeight="1">
      <c r="A1277" s="1371"/>
      <c r="B1277" s="597">
        <v>106.66</v>
      </c>
      <c r="C1277" s="597">
        <v>106.663</v>
      </c>
      <c r="D1277" s="596" t="s">
        <v>1336</v>
      </c>
    </row>
    <row r="1278" spans="1:4" ht="11.25" customHeight="1">
      <c r="A1278" s="1371"/>
      <c r="B1278" s="597">
        <v>25567.93</v>
      </c>
      <c r="C1278" s="597">
        <v>25567.93</v>
      </c>
      <c r="D1278" s="596" t="s">
        <v>1293</v>
      </c>
    </row>
    <row r="1279" spans="1:4" ht="11.25" customHeight="1">
      <c r="A1279" s="1370" t="s">
        <v>1056</v>
      </c>
      <c r="B1279" s="594">
        <v>194.5</v>
      </c>
      <c r="C1279" s="594">
        <v>194.5</v>
      </c>
      <c r="D1279" s="593" t="s">
        <v>825</v>
      </c>
    </row>
    <row r="1280" spans="1:4" ht="11.25" customHeight="1">
      <c r="A1280" s="1371"/>
      <c r="B1280" s="597">
        <v>27</v>
      </c>
      <c r="C1280" s="597">
        <v>27</v>
      </c>
      <c r="D1280" s="596" t="s">
        <v>1340</v>
      </c>
    </row>
    <row r="1281" spans="1:4" ht="11.25" customHeight="1">
      <c r="A1281" s="1371"/>
      <c r="B1281" s="597">
        <v>88</v>
      </c>
      <c r="C1281" s="597">
        <v>88</v>
      </c>
      <c r="D1281" s="596" t="s">
        <v>655</v>
      </c>
    </row>
    <row r="1282" spans="1:4" ht="11.25" customHeight="1">
      <c r="A1282" s="1371"/>
      <c r="B1282" s="597">
        <v>16257</v>
      </c>
      <c r="C1282" s="597">
        <v>16257</v>
      </c>
      <c r="D1282" s="596" t="s">
        <v>652</v>
      </c>
    </row>
    <row r="1283" spans="1:4" ht="11.25" customHeight="1">
      <c r="A1283" s="1371"/>
      <c r="B1283" s="597">
        <v>8908</v>
      </c>
      <c r="C1283" s="597">
        <v>8908</v>
      </c>
      <c r="D1283" s="596" t="s">
        <v>1338</v>
      </c>
    </row>
    <row r="1284" spans="1:4" ht="11.25" customHeight="1">
      <c r="A1284" s="1371"/>
      <c r="B1284" s="597">
        <v>1540</v>
      </c>
      <c r="C1284" s="597">
        <v>1540</v>
      </c>
      <c r="D1284" s="596" t="s">
        <v>1337</v>
      </c>
    </row>
    <row r="1285" spans="1:4" ht="11.25" customHeight="1">
      <c r="A1285" s="1371"/>
      <c r="B1285" s="597">
        <v>22.41</v>
      </c>
      <c r="C1285" s="597">
        <v>22.413</v>
      </c>
      <c r="D1285" s="596" t="s">
        <v>1339</v>
      </c>
    </row>
    <row r="1286" spans="1:4" ht="11.25" customHeight="1">
      <c r="A1286" s="1371"/>
      <c r="B1286" s="597">
        <v>91.28</v>
      </c>
      <c r="C1286" s="597">
        <v>91.281000000000006</v>
      </c>
      <c r="D1286" s="596" t="s">
        <v>1336</v>
      </c>
    </row>
    <row r="1287" spans="1:4" ht="11.25" customHeight="1">
      <c r="A1287" s="1372"/>
      <c r="B1287" s="592">
        <v>27128.19</v>
      </c>
      <c r="C1287" s="592">
        <v>27128.194</v>
      </c>
      <c r="D1287" s="591" t="s">
        <v>1293</v>
      </c>
    </row>
    <row r="1288" spans="1:4" ht="11.25" customHeight="1">
      <c r="A1288" s="1371" t="s">
        <v>1062</v>
      </c>
      <c r="B1288" s="597">
        <v>252.89</v>
      </c>
      <c r="C1288" s="597">
        <v>252.89</v>
      </c>
      <c r="D1288" s="596" t="s">
        <v>825</v>
      </c>
    </row>
    <row r="1289" spans="1:4" ht="11.25" customHeight="1">
      <c r="A1289" s="1371"/>
      <c r="B1289" s="597">
        <v>719.1</v>
      </c>
      <c r="C1289" s="597">
        <v>672.20582999999988</v>
      </c>
      <c r="D1289" s="596" t="s">
        <v>1369</v>
      </c>
    </row>
    <row r="1290" spans="1:4" ht="11.25" customHeight="1">
      <c r="A1290" s="1371"/>
      <c r="B1290" s="597">
        <v>250</v>
      </c>
      <c r="C1290" s="597">
        <v>250</v>
      </c>
      <c r="D1290" s="596" t="s">
        <v>1368</v>
      </c>
    </row>
    <row r="1291" spans="1:4" ht="11.25" customHeight="1">
      <c r="A1291" s="1371"/>
      <c r="B1291" s="597">
        <v>27</v>
      </c>
      <c r="C1291" s="597">
        <v>27</v>
      </c>
      <c r="D1291" s="596" t="s">
        <v>1340</v>
      </c>
    </row>
    <row r="1292" spans="1:4" ht="11.25" customHeight="1">
      <c r="A1292" s="1371"/>
      <c r="B1292" s="597">
        <v>75</v>
      </c>
      <c r="C1292" s="597">
        <v>75</v>
      </c>
      <c r="D1292" s="596" t="s">
        <v>655</v>
      </c>
    </row>
    <row r="1293" spans="1:4" ht="21.75">
      <c r="A1293" s="1371"/>
      <c r="B1293" s="597">
        <v>69.62</v>
      </c>
      <c r="C1293" s="597">
        <v>68.396999999999991</v>
      </c>
      <c r="D1293" s="596" t="s">
        <v>665</v>
      </c>
    </row>
    <row r="1294" spans="1:4" ht="11.25" customHeight="1">
      <c r="A1294" s="1371"/>
      <c r="B1294" s="597">
        <v>54368</v>
      </c>
      <c r="C1294" s="597">
        <v>54368</v>
      </c>
      <c r="D1294" s="596" t="s">
        <v>652</v>
      </c>
    </row>
    <row r="1295" spans="1:4" ht="11.25" customHeight="1">
      <c r="A1295" s="1371"/>
      <c r="B1295" s="597">
        <v>6692</v>
      </c>
      <c r="C1295" s="597">
        <v>6692</v>
      </c>
      <c r="D1295" s="596" t="s">
        <v>1338</v>
      </c>
    </row>
    <row r="1296" spans="1:4" ht="11.25" customHeight="1">
      <c r="A1296" s="1371"/>
      <c r="B1296" s="597">
        <v>762</v>
      </c>
      <c r="C1296" s="597">
        <v>748.61599999999999</v>
      </c>
      <c r="D1296" s="596" t="s">
        <v>1337</v>
      </c>
    </row>
    <row r="1297" spans="1:4" ht="11.25" customHeight="1">
      <c r="A1297" s="1371"/>
      <c r="B1297" s="597">
        <v>1050</v>
      </c>
      <c r="C1297" s="597">
        <v>0</v>
      </c>
      <c r="D1297" s="596" t="s">
        <v>1367</v>
      </c>
    </row>
    <row r="1298" spans="1:4" ht="11.25" customHeight="1">
      <c r="A1298" s="1371"/>
      <c r="B1298" s="597">
        <v>67.44</v>
      </c>
      <c r="C1298" s="597">
        <v>67.44</v>
      </c>
      <c r="D1298" s="596" t="s">
        <v>1339</v>
      </c>
    </row>
    <row r="1299" spans="1:4" ht="11.25" customHeight="1">
      <c r="A1299" s="1371"/>
      <c r="B1299" s="597">
        <v>3133</v>
      </c>
      <c r="C1299" s="597">
        <v>3133</v>
      </c>
      <c r="D1299" s="596" t="s">
        <v>1366</v>
      </c>
    </row>
    <row r="1300" spans="1:4" ht="11.25" customHeight="1">
      <c r="A1300" s="1371"/>
      <c r="B1300" s="597">
        <v>291.97000000000003</v>
      </c>
      <c r="C1300" s="597">
        <v>291.97300000000001</v>
      </c>
      <c r="D1300" s="596" t="s">
        <v>1336</v>
      </c>
    </row>
    <row r="1301" spans="1:4" ht="11.25" customHeight="1">
      <c r="A1301" s="1371"/>
      <c r="B1301" s="597">
        <v>67758.02</v>
      </c>
      <c r="C1301" s="597">
        <v>66646.521829999998</v>
      </c>
      <c r="D1301" s="596" t="s">
        <v>1293</v>
      </c>
    </row>
    <row r="1302" spans="1:4" ht="11.25" customHeight="1">
      <c r="A1302" s="1370" t="s">
        <v>1082</v>
      </c>
      <c r="B1302" s="594">
        <v>16595</v>
      </c>
      <c r="C1302" s="594">
        <v>16595</v>
      </c>
      <c r="D1302" s="593" t="s">
        <v>652</v>
      </c>
    </row>
    <row r="1303" spans="1:4" ht="11.25" customHeight="1">
      <c r="A1303" s="1371"/>
      <c r="B1303" s="597">
        <v>1584</v>
      </c>
      <c r="C1303" s="597">
        <v>1584</v>
      </c>
      <c r="D1303" s="596" t="s">
        <v>1338</v>
      </c>
    </row>
    <row r="1304" spans="1:4" ht="11.25" customHeight="1">
      <c r="A1304" s="1371"/>
      <c r="B1304" s="597">
        <v>53</v>
      </c>
      <c r="C1304" s="597">
        <v>53</v>
      </c>
      <c r="D1304" s="596" t="s">
        <v>1337</v>
      </c>
    </row>
    <row r="1305" spans="1:4" ht="11.25" customHeight="1">
      <c r="A1305" s="1371"/>
      <c r="B1305" s="597">
        <v>26.82</v>
      </c>
      <c r="C1305" s="597">
        <v>26.815000000000001</v>
      </c>
      <c r="D1305" s="596" t="s">
        <v>1339</v>
      </c>
    </row>
    <row r="1306" spans="1:4" ht="11.25" customHeight="1">
      <c r="A1306" s="1371"/>
      <c r="B1306" s="597">
        <v>110.76</v>
      </c>
      <c r="C1306" s="597">
        <v>110.758</v>
      </c>
      <c r="D1306" s="596" t="s">
        <v>1336</v>
      </c>
    </row>
    <row r="1307" spans="1:4" ht="11.25" customHeight="1">
      <c r="A1307" s="1372"/>
      <c r="B1307" s="592">
        <v>18369.579999999998</v>
      </c>
      <c r="C1307" s="592">
        <v>18369.573</v>
      </c>
      <c r="D1307" s="591" t="s">
        <v>1293</v>
      </c>
    </row>
    <row r="1308" spans="1:4" ht="11.25" customHeight="1">
      <c r="A1308" s="1371" t="s">
        <v>1068</v>
      </c>
      <c r="B1308" s="597">
        <v>3.63</v>
      </c>
      <c r="C1308" s="597">
        <v>3.63</v>
      </c>
      <c r="D1308" s="596" t="s">
        <v>824</v>
      </c>
    </row>
    <row r="1309" spans="1:4" ht="11.25" customHeight="1">
      <c r="A1309" s="1371"/>
      <c r="B1309" s="597">
        <v>400</v>
      </c>
      <c r="C1309" s="597">
        <v>400</v>
      </c>
      <c r="D1309" s="596" t="s">
        <v>1365</v>
      </c>
    </row>
    <row r="1310" spans="1:4" ht="11.25" customHeight="1">
      <c r="A1310" s="1371"/>
      <c r="B1310" s="597">
        <v>128.5</v>
      </c>
      <c r="C1310" s="597">
        <v>128.5</v>
      </c>
      <c r="D1310" s="596" t="s">
        <v>1340</v>
      </c>
    </row>
    <row r="1311" spans="1:4" ht="11.25" customHeight="1">
      <c r="A1311" s="1371"/>
      <c r="B1311" s="597">
        <v>17535</v>
      </c>
      <c r="C1311" s="597">
        <v>17535</v>
      </c>
      <c r="D1311" s="596" t="s">
        <v>652</v>
      </c>
    </row>
    <row r="1312" spans="1:4" ht="11.25" customHeight="1">
      <c r="A1312" s="1371"/>
      <c r="B1312" s="597">
        <v>1912</v>
      </c>
      <c r="C1312" s="597">
        <v>1912</v>
      </c>
      <c r="D1312" s="596" t="s">
        <v>1338</v>
      </c>
    </row>
    <row r="1313" spans="1:4" ht="11.25" customHeight="1">
      <c r="A1313" s="1371"/>
      <c r="B1313" s="597">
        <v>337</v>
      </c>
      <c r="C1313" s="597">
        <v>337</v>
      </c>
      <c r="D1313" s="596" t="s">
        <v>1337</v>
      </c>
    </row>
    <row r="1314" spans="1:4" ht="11.25" customHeight="1">
      <c r="A1314" s="1371"/>
      <c r="B1314" s="597">
        <v>1255.83</v>
      </c>
      <c r="C1314" s="597">
        <v>1255.8242499999999</v>
      </c>
      <c r="D1314" s="596" t="s">
        <v>1364</v>
      </c>
    </row>
    <row r="1315" spans="1:4" ht="11.25" customHeight="1">
      <c r="A1315" s="1371"/>
      <c r="B1315" s="597">
        <v>24.67</v>
      </c>
      <c r="C1315" s="597">
        <v>24.67</v>
      </c>
      <c r="D1315" s="596" t="s">
        <v>1339</v>
      </c>
    </row>
    <row r="1316" spans="1:4" ht="11.25" customHeight="1">
      <c r="A1316" s="1371"/>
      <c r="B1316" s="597">
        <v>64.13</v>
      </c>
      <c r="C1316" s="597">
        <v>64.120679999999993</v>
      </c>
      <c r="D1316" s="596" t="s">
        <v>866</v>
      </c>
    </row>
    <row r="1317" spans="1:4" ht="11.25" customHeight="1">
      <c r="A1317" s="1371"/>
      <c r="B1317" s="597">
        <v>103.66</v>
      </c>
      <c r="C1317" s="597">
        <v>103.657</v>
      </c>
      <c r="D1317" s="596" t="s">
        <v>1336</v>
      </c>
    </row>
    <row r="1318" spans="1:4" ht="11.25" customHeight="1">
      <c r="A1318" s="1371"/>
      <c r="B1318" s="597">
        <v>21764.42</v>
      </c>
      <c r="C1318" s="597">
        <v>21764.40193</v>
      </c>
      <c r="D1318" s="596" t="s">
        <v>1293</v>
      </c>
    </row>
    <row r="1319" spans="1:4" ht="11.25" customHeight="1">
      <c r="A1319" s="1370" t="s">
        <v>1074</v>
      </c>
      <c r="B1319" s="594">
        <v>32.409999999999997</v>
      </c>
      <c r="C1319" s="594">
        <v>32.406999999999996</v>
      </c>
      <c r="D1319" s="593" t="s">
        <v>663</v>
      </c>
    </row>
    <row r="1320" spans="1:4" ht="11.25" customHeight="1">
      <c r="A1320" s="1371"/>
      <c r="B1320" s="597">
        <v>13.5</v>
      </c>
      <c r="C1320" s="597">
        <v>13.5</v>
      </c>
      <c r="D1320" s="596" t="s">
        <v>1340</v>
      </c>
    </row>
    <row r="1321" spans="1:4" ht="11.25" customHeight="1">
      <c r="A1321" s="1371"/>
      <c r="B1321" s="597">
        <v>126</v>
      </c>
      <c r="C1321" s="597">
        <v>126</v>
      </c>
      <c r="D1321" s="596" t="s">
        <v>655</v>
      </c>
    </row>
    <row r="1322" spans="1:4" ht="11.25" customHeight="1">
      <c r="A1322" s="1371"/>
      <c r="B1322" s="597">
        <v>17912</v>
      </c>
      <c r="C1322" s="597">
        <v>17912</v>
      </c>
      <c r="D1322" s="596" t="s">
        <v>652</v>
      </c>
    </row>
    <row r="1323" spans="1:4" ht="11.25" customHeight="1">
      <c r="A1323" s="1371"/>
      <c r="B1323" s="597">
        <v>1416</v>
      </c>
      <c r="C1323" s="597">
        <v>1416</v>
      </c>
      <c r="D1323" s="596" t="s">
        <v>1338</v>
      </c>
    </row>
    <row r="1324" spans="1:4" ht="11.25" customHeight="1">
      <c r="A1324" s="1371"/>
      <c r="B1324" s="597">
        <v>138</v>
      </c>
      <c r="C1324" s="597">
        <v>138</v>
      </c>
      <c r="D1324" s="596" t="s">
        <v>1337</v>
      </c>
    </row>
    <row r="1325" spans="1:4" ht="11.25" customHeight="1">
      <c r="A1325" s="1371"/>
      <c r="B1325" s="597">
        <v>27.85</v>
      </c>
      <c r="C1325" s="597">
        <v>27.850999999999999</v>
      </c>
      <c r="D1325" s="596" t="s">
        <v>1339</v>
      </c>
    </row>
    <row r="1326" spans="1:4" ht="11.25" customHeight="1">
      <c r="A1326" s="1371"/>
      <c r="B1326" s="597">
        <v>70.819999999999993</v>
      </c>
      <c r="C1326" s="597">
        <v>70.63900000000001</v>
      </c>
      <c r="D1326" s="596" t="s">
        <v>866</v>
      </c>
    </row>
    <row r="1327" spans="1:4" ht="11.25" customHeight="1">
      <c r="A1327" s="1371"/>
      <c r="B1327" s="597">
        <v>112.92</v>
      </c>
      <c r="C1327" s="597">
        <v>112.91800000000001</v>
      </c>
      <c r="D1327" s="596" t="s">
        <v>1336</v>
      </c>
    </row>
    <row r="1328" spans="1:4" ht="11.25" customHeight="1">
      <c r="A1328" s="1372"/>
      <c r="B1328" s="592">
        <v>19849.499999999996</v>
      </c>
      <c r="C1328" s="592">
        <v>19849.314999999999</v>
      </c>
      <c r="D1328" s="591" t="s">
        <v>1293</v>
      </c>
    </row>
    <row r="1329" spans="1:4" ht="11.25" customHeight="1">
      <c r="A1329" s="1371" t="s">
        <v>1247</v>
      </c>
      <c r="B1329" s="597">
        <v>54</v>
      </c>
      <c r="C1329" s="597">
        <v>54</v>
      </c>
      <c r="D1329" s="596" t="s">
        <v>1340</v>
      </c>
    </row>
    <row r="1330" spans="1:4" ht="11.25" customHeight="1">
      <c r="A1330" s="1371"/>
      <c r="B1330" s="597">
        <v>5203</v>
      </c>
      <c r="C1330" s="597">
        <v>5203</v>
      </c>
      <c r="D1330" s="596" t="s">
        <v>1338</v>
      </c>
    </row>
    <row r="1331" spans="1:4" ht="11.25" customHeight="1">
      <c r="A1331" s="1371"/>
      <c r="B1331" s="597">
        <v>174</v>
      </c>
      <c r="C1331" s="597">
        <v>174</v>
      </c>
      <c r="D1331" s="596" t="s">
        <v>1337</v>
      </c>
    </row>
    <row r="1332" spans="1:4" ht="11.25" customHeight="1">
      <c r="A1332" s="1371"/>
      <c r="B1332" s="597">
        <v>5431</v>
      </c>
      <c r="C1332" s="597">
        <v>5431</v>
      </c>
      <c r="D1332" s="596" t="s">
        <v>1293</v>
      </c>
    </row>
    <row r="1333" spans="1:4" ht="11.25" customHeight="1">
      <c r="A1333" s="1370" t="s">
        <v>1039</v>
      </c>
      <c r="B1333" s="594">
        <v>16.3</v>
      </c>
      <c r="C1333" s="594">
        <v>16.3</v>
      </c>
      <c r="D1333" s="593" t="s">
        <v>661</v>
      </c>
    </row>
    <row r="1334" spans="1:4" ht="11.25" customHeight="1">
      <c r="A1334" s="1371"/>
      <c r="B1334" s="597">
        <v>6.08</v>
      </c>
      <c r="C1334" s="597">
        <v>6.0759999999999996</v>
      </c>
      <c r="D1334" s="596" t="s">
        <v>663</v>
      </c>
    </row>
    <row r="1335" spans="1:4" ht="11.25" customHeight="1">
      <c r="A1335" s="1371"/>
      <c r="B1335" s="597">
        <v>13.5</v>
      </c>
      <c r="C1335" s="597">
        <v>13.5</v>
      </c>
      <c r="D1335" s="596" t="s">
        <v>1340</v>
      </c>
    </row>
    <row r="1336" spans="1:4" ht="11.25" customHeight="1">
      <c r="A1336" s="1371"/>
      <c r="B1336" s="597">
        <v>10957.57</v>
      </c>
      <c r="C1336" s="597">
        <v>10957.547699999999</v>
      </c>
      <c r="D1336" s="596" t="s">
        <v>853</v>
      </c>
    </row>
    <row r="1337" spans="1:4" ht="11.25" customHeight="1">
      <c r="A1337" s="1371"/>
      <c r="B1337" s="597">
        <v>20310</v>
      </c>
      <c r="C1337" s="597">
        <v>20310</v>
      </c>
      <c r="D1337" s="596" t="s">
        <v>652</v>
      </c>
    </row>
    <row r="1338" spans="1:4" ht="11.25" customHeight="1">
      <c r="A1338" s="1371"/>
      <c r="B1338" s="597">
        <v>1320.1</v>
      </c>
      <c r="C1338" s="597">
        <v>1320.1</v>
      </c>
      <c r="D1338" s="596" t="s">
        <v>658</v>
      </c>
    </row>
    <row r="1339" spans="1:4" ht="11.25" customHeight="1">
      <c r="A1339" s="1371"/>
      <c r="B1339" s="597">
        <v>4435</v>
      </c>
      <c r="C1339" s="597">
        <v>4435</v>
      </c>
      <c r="D1339" s="596" t="s">
        <v>1338</v>
      </c>
    </row>
    <row r="1340" spans="1:4" ht="11.25" customHeight="1">
      <c r="A1340" s="1371"/>
      <c r="B1340" s="597">
        <v>457</v>
      </c>
      <c r="C1340" s="597">
        <v>457</v>
      </c>
      <c r="D1340" s="596" t="s">
        <v>1337</v>
      </c>
    </row>
    <row r="1341" spans="1:4" ht="11.25" customHeight="1">
      <c r="A1341" s="1371"/>
      <c r="B1341" s="597">
        <v>33.97</v>
      </c>
      <c r="C1341" s="597">
        <v>33.972999999999999</v>
      </c>
      <c r="D1341" s="596" t="s">
        <v>1339</v>
      </c>
    </row>
    <row r="1342" spans="1:4" ht="11.25" customHeight="1">
      <c r="A1342" s="1371"/>
      <c r="B1342" s="597">
        <v>1080</v>
      </c>
      <c r="C1342" s="597">
        <v>1080</v>
      </c>
      <c r="D1342" s="596" t="s">
        <v>547</v>
      </c>
    </row>
    <row r="1343" spans="1:4" ht="11.25" customHeight="1">
      <c r="A1343" s="1371"/>
      <c r="B1343" s="597">
        <v>154.30000000000001</v>
      </c>
      <c r="C1343" s="597">
        <v>154.30000000000001</v>
      </c>
      <c r="D1343" s="596" t="s">
        <v>1359</v>
      </c>
    </row>
    <row r="1344" spans="1:4" ht="11.25" customHeight="1">
      <c r="A1344" s="1371"/>
      <c r="B1344" s="597">
        <v>4368</v>
      </c>
      <c r="C1344" s="597">
        <v>4355.5060000000003</v>
      </c>
      <c r="D1344" s="596" t="s">
        <v>1363</v>
      </c>
    </row>
    <row r="1345" spans="1:4" ht="11.25" customHeight="1">
      <c r="A1345" s="1371"/>
      <c r="B1345" s="597">
        <v>152.6</v>
      </c>
      <c r="C1345" s="597">
        <v>152.60400000000001</v>
      </c>
      <c r="D1345" s="596" t="s">
        <v>1336</v>
      </c>
    </row>
    <row r="1346" spans="1:4" ht="11.25" customHeight="1">
      <c r="A1346" s="1372"/>
      <c r="B1346" s="592">
        <v>43304.42</v>
      </c>
      <c r="C1346" s="592">
        <v>43291.9067</v>
      </c>
      <c r="D1346" s="591" t="s">
        <v>1293</v>
      </c>
    </row>
    <row r="1347" spans="1:4" ht="11.25" customHeight="1">
      <c r="A1347" s="1371" t="s">
        <v>1070</v>
      </c>
      <c r="B1347" s="597">
        <v>192.01000000000002</v>
      </c>
      <c r="C1347" s="597">
        <v>191.75502</v>
      </c>
      <c r="D1347" s="596" t="s">
        <v>824</v>
      </c>
    </row>
    <row r="1348" spans="1:4" ht="11.25" customHeight="1">
      <c r="A1348" s="1371"/>
      <c r="B1348" s="597">
        <v>292.10000000000002</v>
      </c>
      <c r="C1348" s="597">
        <v>292.09199999999998</v>
      </c>
      <c r="D1348" s="596" t="s">
        <v>825</v>
      </c>
    </row>
    <row r="1349" spans="1:4" ht="11.25" customHeight="1">
      <c r="A1349" s="1371"/>
      <c r="B1349" s="597">
        <v>10.130000000000001</v>
      </c>
      <c r="C1349" s="597">
        <v>10.127000000000001</v>
      </c>
      <c r="D1349" s="596" t="s">
        <v>663</v>
      </c>
    </row>
    <row r="1350" spans="1:4" ht="11.25" customHeight="1">
      <c r="A1350" s="1371"/>
      <c r="B1350" s="597">
        <v>4273.6499999999996</v>
      </c>
      <c r="C1350" s="597">
        <v>4273.6268399999999</v>
      </c>
      <c r="D1350" s="596" t="s">
        <v>1362</v>
      </c>
    </row>
    <row r="1351" spans="1:4" ht="11.25" customHeight="1">
      <c r="A1351" s="1371"/>
      <c r="B1351" s="597">
        <v>270.5</v>
      </c>
      <c r="C1351" s="597">
        <v>270.5</v>
      </c>
      <c r="D1351" s="596" t="s">
        <v>1340</v>
      </c>
    </row>
    <row r="1352" spans="1:4" ht="11.25" customHeight="1">
      <c r="A1352" s="1371"/>
      <c r="B1352" s="597">
        <v>976</v>
      </c>
      <c r="C1352" s="597">
        <v>976</v>
      </c>
      <c r="D1352" s="596" t="s">
        <v>655</v>
      </c>
    </row>
    <row r="1353" spans="1:4" ht="11.25" customHeight="1">
      <c r="A1353" s="1371"/>
      <c r="B1353" s="597">
        <v>8148.21</v>
      </c>
      <c r="C1353" s="597">
        <v>8148.1867999999995</v>
      </c>
      <c r="D1353" s="596" t="s">
        <v>853</v>
      </c>
    </row>
    <row r="1354" spans="1:4" ht="11.25" customHeight="1">
      <c r="A1354" s="1371"/>
      <c r="B1354" s="597">
        <v>39449</v>
      </c>
      <c r="C1354" s="597">
        <v>39449</v>
      </c>
      <c r="D1354" s="596" t="s">
        <v>652</v>
      </c>
    </row>
    <row r="1355" spans="1:4" ht="11.25" customHeight="1">
      <c r="A1355" s="1371"/>
      <c r="B1355" s="597">
        <v>12662</v>
      </c>
      <c r="C1355" s="597">
        <v>12616.5</v>
      </c>
      <c r="D1355" s="596" t="s">
        <v>1338</v>
      </c>
    </row>
    <row r="1356" spans="1:4" ht="11.25" customHeight="1">
      <c r="A1356" s="1371"/>
      <c r="B1356" s="597">
        <v>3581</v>
      </c>
      <c r="C1356" s="597">
        <v>3581</v>
      </c>
      <c r="D1356" s="596" t="s">
        <v>1337</v>
      </c>
    </row>
    <row r="1357" spans="1:4" ht="11.25" customHeight="1">
      <c r="A1357" s="1371"/>
      <c r="B1357" s="597">
        <v>55.99</v>
      </c>
      <c r="C1357" s="597">
        <v>55.991999999999997</v>
      </c>
      <c r="D1357" s="596" t="s">
        <v>1339</v>
      </c>
    </row>
    <row r="1358" spans="1:4" ht="11.25" customHeight="1">
      <c r="A1358" s="1371"/>
      <c r="B1358" s="597">
        <v>207.2</v>
      </c>
      <c r="C1358" s="597">
        <v>207.2</v>
      </c>
      <c r="D1358" s="596" t="s">
        <v>1359</v>
      </c>
    </row>
    <row r="1359" spans="1:4" ht="11.25" customHeight="1">
      <c r="A1359" s="1371"/>
      <c r="B1359" s="597">
        <v>247.74</v>
      </c>
      <c r="C1359" s="597">
        <v>247.738</v>
      </c>
      <c r="D1359" s="596" t="s">
        <v>1336</v>
      </c>
    </row>
    <row r="1360" spans="1:4" ht="21.75">
      <c r="A1360" s="1371"/>
      <c r="B1360" s="597">
        <v>100.6</v>
      </c>
      <c r="C1360" s="597">
        <v>100.577</v>
      </c>
      <c r="D1360" s="596" t="s">
        <v>885</v>
      </c>
    </row>
    <row r="1361" spans="1:4" ht="11.25" customHeight="1">
      <c r="A1361" s="1371"/>
      <c r="B1361" s="597">
        <v>70466.130000000019</v>
      </c>
      <c r="C1361" s="597">
        <v>70420.29466</v>
      </c>
      <c r="D1361" s="596" t="s">
        <v>1293</v>
      </c>
    </row>
    <row r="1362" spans="1:4" ht="11.25" customHeight="1">
      <c r="A1362" s="1370" t="s">
        <v>1003</v>
      </c>
      <c r="B1362" s="594">
        <v>7</v>
      </c>
      <c r="C1362" s="594">
        <v>7</v>
      </c>
      <c r="D1362" s="593" t="s">
        <v>661</v>
      </c>
    </row>
    <row r="1363" spans="1:4" ht="11.25" customHeight="1">
      <c r="A1363" s="1371"/>
      <c r="B1363" s="597">
        <v>65.34</v>
      </c>
      <c r="C1363" s="597">
        <v>65.34</v>
      </c>
      <c r="D1363" s="596" t="s">
        <v>825</v>
      </c>
    </row>
    <row r="1364" spans="1:4" ht="11.25" customHeight="1">
      <c r="A1364" s="1371"/>
      <c r="B1364" s="597">
        <v>164.06</v>
      </c>
      <c r="C1364" s="597">
        <v>164.06100000000001</v>
      </c>
      <c r="D1364" s="596" t="s">
        <v>663</v>
      </c>
    </row>
    <row r="1365" spans="1:4" ht="11.25" customHeight="1">
      <c r="A1365" s="1371"/>
      <c r="B1365" s="597">
        <v>27</v>
      </c>
      <c r="C1365" s="597">
        <v>27</v>
      </c>
      <c r="D1365" s="596" t="s">
        <v>1340</v>
      </c>
    </row>
    <row r="1366" spans="1:4" ht="11.25" customHeight="1">
      <c r="A1366" s="1371"/>
      <c r="B1366" s="597">
        <v>75</v>
      </c>
      <c r="C1366" s="597">
        <v>75</v>
      </c>
      <c r="D1366" s="596" t="s">
        <v>1347</v>
      </c>
    </row>
    <row r="1367" spans="1:4" ht="11.25" customHeight="1">
      <c r="A1367" s="1371"/>
      <c r="B1367" s="597">
        <v>25573</v>
      </c>
      <c r="C1367" s="597">
        <v>25573</v>
      </c>
      <c r="D1367" s="596" t="s">
        <v>652</v>
      </c>
    </row>
    <row r="1368" spans="1:4" ht="11.25" customHeight="1">
      <c r="A1368" s="1371"/>
      <c r="B1368" s="597">
        <v>2989</v>
      </c>
      <c r="C1368" s="597">
        <v>2989</v>
      </c>
      <c r="D1368" s="596" t="s">
        <v>1338</v>
      </c>
    </row>
    <row r="1369" spans="1:4" ht="11.25" customHeight="1">
      <c r="A1369" s="1371"/>
      <c r="B1369" s="597">
        <v>139</v>
      </c>
      <c r="C1369" s="597">
        <v>139</v>
      </c>
      <c r="D1369" s="596" t="s">
        <v>1337</v>
      </c>
    </row>
    <row r="1370" spans="1:4" ht="11.25" customHeight="1">
      <c r="A1370" s="1371"/>
      <c r="B1370" s="597">
        <v>35.58</v>
      </c>
      <c r="C1370" s="597">
        <v>35.579000000000001</v>
      </c>
      <c r="D1370" s="596" t="s">
        <v>1339</v>
      </c>
    </row>
    <row r="1371" spans="1:4" ht="11.25" customHeight="1">
      <c r="A1371" s="1371"/>
      <c r="B1371" s="597">
        <v>132.13</v>
      </c>
      <c r="C1371" s="597">
        <v>132.12899999999999</v>
      </c>
      <c r="D1371" s="596" t="s">
        <v>1336</v>
      </c>
    </row>
    <row r="1372" spans="1:4" ht="11.25" customHeight="1">
      <c r="A1372" s="1372"/>
      <c r="B1372" s="592">
        <v>29207.110000000004</v>
      </c>
      <c r="C1372" s="592">
        <v>29207.109000000004</v>
      </c>
      <c r="D1372" s="591" t="s">
        <v>1293</v>
      </c>
    </row>
    <row r="1373" spans="1:4" ht="11.25" customHeight="1">
      <c r="A1373" s="1371" t="s">
        <v>1160</v>
      </c>
      <c r="B1373" s="597">
        <v>13.5</v>
      </c>
      <c r="C1373" s="597">
        <v>13.5</v>
      </c>
      <c r="D1373" s="596" t="s">
        <v>1340</v>
      </c>
    </row>
    <row r="1374" spans="1:4" ht="11.25" customHeight="1">
      <c r="A1374" s="1371"/>
      <c r="B1374" s="597">
        <v>15976</v>
      </c>
      <c r="C1374" s="597">
        <v>15976</v>
      </c>
      <c r="D1374" s="596" t="s">
        <v>652</v>
      </c>
    </row>
    <row r="1375" spans="1:4" ht="11.25" customHeight="1">
      <c r="A1375" s="1371"/>
      <c r="B1375" s="597">
        <v>1125</v>
      </c>
      <c r="C1375" s="597">
        <v>1125</v>
      </c>
      <c r="D1375" s="596" t="s">
        <v>1338</v>
      </c>
    </row>
    <row r="1376" spans="1:4" ht="11.25" customHeight="1">
      <c r="A1376" s="1371"/>
      <c r="B1376" s="597">
        <v>147</v>
      </c>
      <c r="C1376" s="597">
        <v>147</v>
      </c>
      <c r="D1376" s="596" t="s">
        <v>1337</v>
      </c>
    </row>
    <row r="1377" spans="1:4" ht="11.25" customHeight="1">
      <c r="A1377" s="1371"/>
      <c r="B1377" s="597">
        <v>29.61</v>
      </c>
      <c r="C1377" s="597">
        <v>29.611000000000001</v>
      </c>
      <c r="D1377" s="596" t="s">
        <v>1339</v>
      </c>
    </row>
    <row r="1378" spans="1:4" ht="11.25" customHeight="1">
      <c r="A1378" s="1371"/>
      <c r="B1378" s="597">
        <v>97.11</v>
      </c>
      <c r="C1378" s="597">
        <v>97.111999999999995</v>
      </c>
      <c r="D1378" s="596" t="s">
        <v>1336</v>
      </c>
    </row>
    <row r="1379" spans="1:4" ht="11.25" customHeight="1">
      <c r="A1379" s="1371"/>
      <c r="B1379" s="597">
        <v>17388.22</v>
      </c>
      <c r="C1379" s="597">
        <v>17388.223000000002</v>
      </c>
      <c r="D1379" s="596" t="s">
        <v>1293</v>
      </c>
    </row>
    <row r="1380" spans="1:4" ht="11.25" customHeight="1">
      <c r="A1380" s="1370" t="s">
        <v>1175</v>
      </c>
      <c r="B1380" s="594">
        <v>6307</v>
      </c>
      <c r="C1380" s="594">
        <v>6307</v>
      </c>
      <c r="D1380" s="593" t="s">
        <v>652</v>
      </c>
    </row>
    <row r="1381" spans="1:4" ht="11.25" customHeight="1">
      <c r="A1381" s="1371"/>
      <c r="B1381" s="597">
        <v>566</v>
      </c>
      <c r="C1381" s="597">
        <v>566</v>
      </c>
      <c r="D1381" s="596" t="s">
        <v>1338</v>
      </c>
    </row>
    <row r="1382" spans="1:4" ht="11.25" customHeight="1">
      <c r="A1382" s="1371"/>
      <c r="B1382" s="597">
        <v>2</v>
      </c>
      <c r="C1382" s="597">
        <v>2</v>
      </c>
      <c r="D1382" s="596" t="s">
        <v>1337</v>
      </c>
    </row>
    <row r="1383" spans="1:4" ht="11.25" customHeight="1">
      <c r="A1383" s="1371"/>
      <c r="B1383" s="597">
        <v>10.23</v>
      </c>
      <c r="C1383" s="597">
        <v>10.226000000000001</v>
      </c>
      <c r="D1383" s="596" t="s">
        <v>1339</v>
      </c>
    </row>
    <row r="1384" spans="1:4" ht="11.25" customHeight="1">
      <c r="A1384" s="1371"/>
      <c r="B1384" s="597">
        <v>34.53</v>
      </c>
      <c r="C1384" s="597">
        <v>34.530999999999999</v>
      </c>
      <c r="D1384" s="596" t="s">
        <v>1336</v>
      </c>
    </row>
    <row r="1385" spans="1:4" ht="11.25" customHeight="1">
      <c r="A1385" s="1372"/>
      <c r="B1385" s="592">
        <v>6919.7599999999993</v>
      </c>
      <c r="C1385" s="592">
        <v>6919.7569999999996</v>
      </c>
      <c r="D1385" s="591" t="s">
        <v>1293</v>
      </c>
    </row>
    <row r="1386" spans="1:4" ht="11.25" customHeight="1">
      <c r="A1386" s="1371" t="s">
        <v>1158</v>
      </c>
      <c r="B1386" s="597">
        <v>13.5</v>
      </c>
      <c r="C1386" s="597">
        <v>13.5</v>
      </c>
      <c r="D1386" s="596" t="s">
        <v>1340</v>
      </c>
    </row>
    <row r="1387" spans="1:4" ht="11.25" customHeight="1">
      <c r="A1387" s="1371"/>
      <c r="B1387" s="597">
        <v>7073</v>
      </c>
      <c r="C1387" s="597">
        <v>7073</v>
      </c>
      <c r="D1387" s="596" t="s">
        <v>652</v>
      </c>
    </row>
    <row r="1388" spans="1:4" ht="11.25" customHeight="1">
      <c r="A1388" s="1371"/>
      <c r="B1388" s="597">
        <v>1358</v>
      </c>
      <c r="C1388" s="597">
        <v>1358</v>
      </c>
      <c r="D1388" s="596" t="s">
        <v>1338</v>
      </c>
    </row>
    <row r="1389" spans="1:4" ht="11.25" customHeight="1">
      <c r="A1389" s="1371"/>
      <c r="B1389" s="597">
        <v>430</v>
      </c>
      <c r="C1389" s="597">
        <v>430</v>
      </c>
      <c r="D1389" s="596" t="s">
        <v>1337</v>
      </c>
    </row>
    <row r="1390" spans="1:4" ht="11.25" customHeight="1">
      <c r="A1390" s="1371"/>
      <c r="B1390" s="597">
        <v>10.23</v>
      </c>
      <c r="C1390" s="597">
        <v>10.234</v>
      </c>
      <c r="D1390" s="596" t="s">
        <v>1339</v>
      </c>
    </row>
    <row r="1391" spans="1:4" ht="11.25" customHeight="1">
      <c r="A1391" s="1371"/>
      <c r="B1391" s="597">
        <v>48.64</v>
      </c>
      <c r="C1391" s="597">
        <v>48.637999999999998</v>
      </c>
      <c r="D1391" s="596" t="s">
        <v>1336</v>
      </c>
    </row>
    <row r="1392" spans="1:4" ht="11.25" customHeight="1">
      <c r="A1392" s="1371"/>
      <c r="B1392" s="597">
        <v>8933.369999999999</v>
      </c>
      <c r="C1392" s="597">
        <v>8933.3720000000012</v>
      </c>
      <c r="D1392" s="596" t="s">
        <v>1293</v>
      </c>
    </row>
    <row r="1393" spans="1:4" ht="11.25" customHeight="1">
      <c r="A1393" s="1370" t="s">
        <v>1151</v>
      </c>
      <c r="B1393" s="594">
        <v>4.5999999999999996</v>
      </c>
      <c r="C1393" s="594">
        <v>4.5999999999999996</v>
      </c>
      <c r="D1393" s="593" t="s">
        <v>661</v>
      </c>
    </row>
    <row r="1394" spans="1:4" ht="11.25" customHeight="1">
      <c r="A1394" s="1371"/>
      <c r="B1394" s="597">
        <v>1163.2</v>
      </c>
      <c r="C1394" s="597">
        <v>1150.37337</v>
      </c>
      <c r="D1394" s="596" t="s">
        <v>1354</v>
      </c>
    </row>
    <row r="1395" spans="1:4" ht="11.25" customHeight="1">
      <c r="A1395" s="1371"/>
      <c r="B1395" s="597">
        <v>13.5</v>
      </c>
      <c r="C1395" s="597">
        <v>13.5</v>
      </c>
      <c r="D1395" s="596" t="s">
        <v>1340</v>
      </c>
    </row>
    <row r="1396" spans="1:4" ht="11.25" customHeight="1">
      <c r="A1396" s="1371"/>
      <c r="B1396" s="597">
        <v>23118</v>
      </c>
      <c r="C1396" s="597">
        <v>23118</v>
      </c>
      <c r="D1396" s="596" t="s">
        <v>652</v>
      </c>
    </row>
    <row r="1397" spans="1:4" ht="11.25" customHeight="1">
      <c r="A1397" s="1371"/>
      <c r="B1397" s="597">
        <v>1539</v>
      </c>
      <c r="C1397" s="597">
        <v>1539</v>
      </c>
      <c r="D1397" s="596" t="s">
        <v>1338</v>
      </c>
    </row>
    <row r="1398" spans="1:4" ht="11.25" customHeight="1">
      <c r="A1398" s="1371"/>
      <c r="B1398" s="597">
        <v>229</v>
      </c>
      <c r="C1398" s="597">
        <v>229</v>
      </c>
      <c r="D1398" s="596" t="s">
        <v>1337</v>
      </c>
    </row>
    <row r="1399" spans="1:4" ht="11.25" customHeight="1">
      <c r="A1399" s="1371"/>
      <c r="B1399" s="597">
        <v>44.04</v>
      </c>
      <c r="C1399" s="597">
        <v>44.039000000000001</v>
      </c>
      <c r="D1399" s="596" t="s">
        <v>1339</v>
      </c>
    </row>
    <row r="1400" spans="1:4" ht="11.25" customHeight="1">
      <c r="A1400" s="1371"/>
      <c r="B1400" s="597">
        <v>1313.23</v>
      </c>
      <c r="C1400" s="597">
        <v>1313.2270000000001</v>
      </c>
      <c r="D1400" s="596" t="s">
        <v>1345</v>
      </c>
    </row>
    <row r="1401" spans="1:4" ht="11.25" customHeight="1">
      <c r="A1401" s="1371"/>
      <c r="B1401" s="597">
        <v>154.58000000000001</v>
      </c>
      <c r="C1401" s="597">
        <v>154.583</v>
      </c>
      <c r="D1401" s="596" t="s">
        <v>1336</v>
      </c>
    </row>
    <row r="1402" spans="1:4" ht="11.25" customHeight="1">
      <c r="A1402" s="1372"/>
      <c r="B1402" s="592">
        <v>27579.15</v>
      </c>
      <c r="C1402" s="592">
        <v>27566.322369999998</v>
      </c>
      <c r="D1402" s="591" t="s">
        <v>1293</v>
      </c>
    </row>
    <row r="1403" spans="1:4" ht="11.25" customHeight="1">
      <c r="A1403" s="1371" t="s">
        <v>1169</v>
      </c>
      <c r="B1403" s="597">
        <v>1995.92</v>
      </c>
      <c r="C1403" s="597">
        <v>1995.8805199999999</v>
      </c>
      <c r="D1403" s="596" t="s">
        <v>1354</v>
      </c>
    </row>
    <row r="1404" spans="1:4" ht="11.25" customHeight="1">
      <c r="A1404" s="1371"/>
      <c r="B1404" s="597">
        <v>13.5</v>
      </c>
      <c r="C1404" s="597">
        <v>13.5</v>
      </c>
      <c r="D1404" s="596" t="s">
        <v>1340</v>
      </c>
    </row>
    <row r="1405" spans="1:4" ht="11.25" customHeight="1">
      <c r="A1405" s="1371"/>
      <c r="B1405" s="597">
        <v>54.22</v>
      </c>
      <c r="C1405" s="597">
        <v>54.20628</v>
      </c>
      <c r="D1405" s="596" t="s">
        <v>857</v>
      </c>
    </row>
    <row r="1406" spans="1:4" ht="11.25" customHeight="1">
      <c r="A1406" s="1371"/>
      <c r="B1406" s="597">
        <v>12</v>
      </c>
      <c r="C1406" s="597">
        <v>0</v>
      </c>
      <c r="D1406" s="596" t="s">
        <v>670</v>
      </c>
    </row>
    <row r="1407" spans="1:4" ht="11.25" customHeight="1">
      <c r="A1407" s="1371"/>
      <c r="B1407" s="597">
        <v>17642</v>
      </c>
      <c r="C1407" s="597">
        <v>17642</v>
      </c>
      <c r="D1407" s="596" t="s">
        <v>652</v>
      </c>
    </row>
    <row r="1408" spans="1:4" ht="11.25" customHeight="1">
      <c r="A1408" s="1371"/>
      <c r="B1408" s="597">
        <v>1143</v>
      </c>
      <c r="C1408" s="597">
        <v>1143</v>
      </c>
      <c r="D1408" s="596" t="s">
        <v>1338</v>
      </c>
    </row>
    <row r="1409" spans="1:4" ht="11.25" customHeight="1">
      <c r="A1409" s="1371"/>
      <c r="B1409" s="597">
        <v>108</v>
      </c>
      <c r="C1409" s="597">
        <v>108</v>
      </c>
      <c r="D1409" s="596" t="s">
        <v>1337</v>
      </c>
    </row>
    <row r="1410" spans="1:4" ht="11.25" customHeight="1">
      <c r="A1410" s="1371"/>
      <c r="B1410" s="597">
        <v>28.82</v>
      </c>
      <c r="C1410" s="597">
        <v>28.823</v>
      </c>
      <c r="D1410" s="596" t="s">
        <v>1339</v>
      </c>
    </row>
    <row r="1411" spans="1:4" ht="11.25" customHeight="1">
      <c r="A1411" s="1371"/>
      <c r="B1411" s="597">
        <v>21</v>
      </c>
      <c r="C1411" s="597">
        <v>21</v>
      </c>
      <c r="D1411" s="596" t="s">
        <v>668</v>
      </c>
    </row>
    <row r="1412" spans="1:4" ht="11.25" customHeight="1">
      <c r="A1412" s="1371"/>
      <c r="B1412" s="597">
        <v>108.43</v>
      </c>
      <c r="C1412" s="597">
        <v>108.434</v>
      </c>
      <c r="D1412" s="596" t="s">
        <v>1336</v>
      </c>
    </row>
    <row r="1413" spans="1:4" ht="11.25" customHeight="1">
      <c r="A1413" s="1371"/>
      <c r="B1413" s="597">
        <v>21126.89</v>
      </c>
      <c r="C1413" s="597">
        <v>21114.843800000002</v>
      </c>
      <c r="D1413" s="596" t="s">
        <v>1293</v>
      </c>
    </row>
    <row r="1414" spans="1:4" ht="11.25" customHeight="1">
      <c r="A1414" s="1370" t="s">
        <v>1164</v>
      </c>
      <c r="B1414" s="594">
        <v>217.26</v>
      </c>
      <c r="C1414" s="594">
        <v>164.61</v>
      </c>
      <c r="D1414" s="593" t="s">
        <v>1351</v>
      </c>
    </row>
    <row r="1415" spans="1:4" ht="11.25" customHeight="1">
      <c r="A1415" s="1371"/>
      <c r="B1415" s="597">
        <v>70</v>
      </c>
      <c r="C1415" s="597">
        <v>70</v>
      </c>
      <c r="D1415" s="596" t="s">
        <v>1355</v>
      </c>
    </row>
    <row r="1416" spans="1:4" ht="11.25" customHeight="1">
      <c r="A1416" s="1371"/>
      <c r="B1416" s="597">
        <v>55</v>
      </c>
      <c r="C1416" s="597">
        <v>55</v>
      </c>
      <c r="D1416" s="596" t="s">
        <v>1340</v>
      </c>
    </row>
    <row r="1417" spans="1:4" ht="11.25" customHeight="1">
      <c r="A1417" s="1371"/>
      <c r="B1417" s="597">
        <v>5249</v>
      </c>
      <c r="C1417" s="597">
        <v>5249</v>
      </c>
      <c r="D1417" s="596" t="s">
        <v>652</v>
      </c>
    </row>
    <row r="1418" spans="1:4" ht="11.25" customHeight="1">
      <c r="A1418" s="1371"/>
      <c r="B1418" s="597">
        <v>1094</v>
      </c>
      <c r="C1418" s="597">
        <v>1094</v>
      </c>
      <c r="D1418" s="596" t="s">
        <v>1338</v>
      </c>
    </row>
    <row r="1419" spans="1:4" ht="11.25" customHeight="1">
      <c r="A1419" s="1371"/>
      <c r="B1419" s="597">
        <v>91</v>
      </c>
      <c r="C1419" s="597">
        <v>91</v>
      </c>
      <c r="D1419" s="596" t="s">
        <v>1337</v>
      </c>
    </row>
    <row r="1420" spans="1:4" ht="11.25" customHeight="1">
      <c r="A1420" s="1371"/>
      <c r="B1420" s="597">
        <v>9.1</v>
      </c>
      <c r="C1420" s="597">
        <v>9.1020000000000003</v>
      </c>
      <c r="D1420" s="596" t="s">
        <v>1339</v>
      </c>
    </row>
    <row r="1421" spans="1:4" ht="11.25" customHeight="1">
      <c r="A1421" s="1371"/>
      <c r="B1421" s="597">
        <v>11</v>
      </c>
      <c r="C1421" s="597">
        <v>11</v>
      </c>
      <c r="D1421" s="596" t="s">
        <v>668</v>
      </c>
    </row>
    <row r="1422" spans="1:4" ht="11.25" customHeight="1">
      <c r="A1422" s="1371"/>
      <c r="B1422" s="597">
        <v>36.71</v>
      </c>
      <c r="C1422" s="597">
        <v>36.710999999999999</v>
      </c>
      <c r="D1422" s="596" t="s">
        <v>1336</v>
      </c>
    </row>
    <row r="1423" spans="1:4" ht="11.25" customHeight="1">
      <c r="A1423" s="1372"/>
      <c r="B1423" s="592">
        <v>6833.0700000000006</v>
      </c>
      <c r="C1423" s="592">
        <v>6780.4229999999998</v>
      </c>
      <c r="D1423" s="591" t="s">
        <v>1293</v>
      </c>
    </row>
    <row r="1424" spans="1:4" ht="11.25" customHeight="1">
      <c r="A1424" s="1371" t="s">
        <v>1142</v>
      </c>
      <c r="B1424" s="597">
        <v>217.26</v>
      </c>
      <c r="C1424" s="597">
        <v>217.26</v>
      </c>
      <c r="D1424" s="596" t="s">
        <v>1351</v>
      </c>
    </row>
    <row r="1425" spans="1:4" ht="11.25" customHeight="1">
      <c r="A1425" s="1371"/>
      <c r="B1425" s="597">
        <v>4.0999999999999996</v>
      </c>
      <c r="C1425" s="597">
        <v>4.0999999999999996</v>
      </c>
      <c r="D1425" s="596" t="s">
        <v>661</v>
      </c>
    </row>
    <row r="1426" spans="1:4" ht="11.25" customHeight="1">
      <c r="A1426" s="1371"/>
      <c r="B1426" s="597">
        <v>13.5</v>
      </c>
      <c r="C1426" s="597">
        <v>13.5</v>
      </c>
      <c r="D1426" s="596" t="s">
        <v>1340</v>
      </c>
    </row>
    <row r="1427" spans="1:4" ht="11.25" customHeight="1">
      <c r="A1427" s="1371"/>
      <c r="B1427" s="597">
        <v>100</v>
      </c>
      <c r="C1427" s="597">
        <v>100</v>
      </c>
      <c r="D1427" s="596" t="s">
        <v>1361</v>
      </c>
    </row>
    <row r="1428" spans="1:4" ht="11.25" customHeight="1">
      <c r="A1428" s="1371"/>
      <c r="B1428" s="597">
        <v>23953</v>
      </c>
      <c r="C1428" s="597">
        <v>23953</v>
      </c>
      <c r="D1428" s="596" t="s">
        <v>652</v>
      </c>
    </row>
    <row r="1429" spans="1:4" ht="11.25" customHeight="1">
      <c r="A1429" s="1371"/>
      <c r="B1429" s="597">
        <v>2289</v>
      </c>
      <c r="C1429" s="597">
        <v>2289</v>
      </c>
      <c r="D1429" s="596" t="s">
        <v>1338</v>
      </c>
    </row>
    <row r="1430" spans="1:4" ht="11.25" customHeight="1">
      <c r="A1430" s="1371"/>
      <c r="B1430" s="597">
        <v>734</v>
      </c>
      <c r="C1430" s="597">
        <v>734</v>
      </c>
      <c r="D1430" s="596" t="s">
        <v>1337</v>
      </c>
    </row>
    <row r="1431" spans="1:4" ht="11.25" customHeight="1">
      <c r="A1431" s="1371"/>
      <c r="B1431" s="597">
        <v>39.15</v>
      </c>
      <c r="C1431" s="597">
        <v>39.146000000000001</v>
      </c>
      <c r="D1431" s="596" t="s">
        <v>1339</v>
      </c>
    </row>
    <row r="1432" spans="1:4" ht="11.25" customHeight="1">
      <c r="A1432" s="1371"/>
      <c r="B1432" s="597">
        <v>160</v>
      </c>
      <c r="C1432" s="597">
        <v>160</v>
      </c>
      <c r="D1432" s="596" t="s">
        <v>662</v>
      </c>
    </row>
    <row r="1433" spans="1:4" ht="11.25" customHeight="1">
      <c r="A1433" s="1371"/>
      <c r="B1433" s="597">
        <v>30</v>
      </c>
      <c r="C1433" s="597">
        <v>23.481000000000002</v>
      </c>
      <c r="D1433" s="596" t="s">
        <v>668</v>
      </c>
    </row>
    <row r="1434" spans="1:4" ht="11.25" customHeight="1">
      <c r="A1434" s="1371"/>
      <c r="B1434" s="597">
        <v>166.73</v>
      </c>
      <c r="C1434" s="597">
        <v>166.72800000000001</v>
      </c>
      <c r="D1434" s="596" t="s">
        <v>1336</v>
      </c>
    </row>
    <row r="1435" spans="1:4" ht="11.25" customHeight="1">
      <c r="A1435" s="1371"/>
      <c r="B1435" s="597">
        <v>27706.74</v>
      </c>
      <c r="C1435" s="597">
        <v>27700.215</v>
      </c>
      <c r="D1435" s="596" t="s">
        <v>1293</v>
      </c>
    </row>
    <row r="1436" spans="1:4" ht="11.25" customHeight="1">
      <c r="A1436" s="1370" t="s">
        <v>1159</v>
      </c>
      <c r="B1436" s="594">
        <v>5199</v>
      </c>
      <c r="C1436" s="594">
        <v>5199</v>
      </c>
      <c r="D1436" s="593" t="s">
        <v>652</v>
      </c>
    </row>
    <row r="1437" spans="1:4" ht="11.25" customHeight="1">
      <c r="A1437" s="1371"/>
      <c r="B1437" s="597">
        <v>518</v>
      </c>
      <c r="C1437" s="597">
        <v>518</v>
      </c>
      <c r="D1437" s="596" t="s">
        <v>1338</v>
      </c>
    </row>
    <row r="1438" spans="1:4" ht="11.25" customHeight="1">
      <c r="A1438" s="1371"/>
      <c r="B1438" s="597">
        <v>8.0299999999999994</v>
      </c>
      <c r="C1438" s="597">
        <v>8.0329999999999995</v>
      </c>
      <c r="D1438" s="596" t="s">
        <v>1339</v>
      </c>
    </row>
    <row r="1439" spans="1:4" ht="11.25" customHeight="1">
      <c r="A1439" s="1371"/>
      <c r="B1439" s="597">
        <v>19</v>
      </c>
      <c r="C1439" s="597">
        <v>18.808</v>
      </c>
      <c r="D1439" s="596" t="s">
        <v>668</v>
      </c>
    </row>
    <row r="1440" spans="1:4" ht="11.25" customHeight="1">
      <c r="A1440" s="1371"/>
      <c r="B1440" s="597">
        <v>30.26</v>
      </c>
      <c r="C1440" s="597">
        <v>30.254999999999999</v>
      </c>
      <c r="D1440" s="596" t="s">
        <v>1336</v>
      </c>
    </row>
    <row r="1441" spans="1:4" ht="11.25" customHeight="1">
      <c r="A1441" s="1372"/>
      <c r="B1441" s="592">
        <v>5774.29</v>
      </c>
      <c r="C1441" s="592">
        <v>5774.0960000000005</v>
      </c>
      <c r="D1441" s="591" t="s">
        <v>1293</v>
      </c>
    </row>
    <row r="1442" spans="1:4" ht="11.25" customHeight="1">
      <c r="A1442" s="1371" t="s">
        <v>1166</v>
      </c>
      <c r="B1442" s="597">
        <v>10447</v>
      </c>
      <c r="C1442" s="597">
        <v>10447</v>
      </c>
      <c r="D1442" s="596" t="s">
        <v>652</v>
      </c>
    </row>
    <row r="1443" spans="1:4" ht="11.25" customHeight="1">
      <c r="A1443" s="1371"/>
      <c r="B1443" s="597">
        <v>975</v>
      </c>
      <c r="C1443" s="597">
        <v>975</v>
      </c>
      <c r="D1443" s="596" t="s">
        <v>1338</v>
      </c>
    </row>
    <row r="1444" spans="1:4" ht="11.25" customHeight="1">
      <c r="A1444" s="1371"/>
      <c r="B1444" s="597">
        <v>42</v>
      </c>
      <c r="C1444" s="597">
        <v>42</v>
      </c>
      <c r="D1444" s="596" t="s">
        <v>1337</v>
      </c>
    </row>
    <row r="1445" spans="1:4" ht="11.25" customHeight="1">
      <c r="A1445" s="1371"/>
      <c r="B1445" s="597">
        <v>17.87</v>
      </c>
      <c r="C1445" s="597">
        <v>17.866</v>
      </c>
      <c r="D1445" s="596" t="s">
        <v>1339</v>
      </c>
    </row>
    <row r="1446" spans="1:4" ht="11.25" customHeight="1">
      <c r="A1446" s="1371"/>
      <c r="B1446" s="597">
        <v>227.5</v>
      </c>
      <c r="C1446" s="597">
        <v>227.5</v>
      </c>
      <c r="D1446" s="596" t="s">
        <v>1359</v>
      </c>
    </row>
    <row r="1447" spans="1:4" ht="11.25" customHeight="1">
      <c r="A1447" s="1371"/>
      <c r="B1447" s="597">
        <v>65.12</v>
      </c>
      <c r="C1447" s="597">
        <v>65.123999999999995</v>
      </c>
      <c r="D1447" s="596" t="s">
        <v>1336</v>
      </c>
    </row>
    <row r="1448" spans="1:4" ht="11.25" customHeight="1">
      <c r="A1448" s="1371"/>
      <c r="B1448" s="597">
        <v>11774.490000000002</v>
      </c>
      <c r="C1448" s="597">
        <v>11774.49</v>
      </c>
      <c r="D1448" s="596" t="s">
        <v>1293</v>
      </c>
    </row>
    <row r="1449" spans="1:4" ht="11.25" customHeight="1">
      <c r="A1449" s="1370" t="s">
        <v>1149</v>
      </c>
      <c r="B1449" s="594">
        <v>788.56</v>
      </c>
      <c r="C1449" s="594">
        <v>788.52972</v>
      </c>
      <c r="D1449" s="593" t="s">
        <v>1354</v>
      </c>
    </row>
    <row r="1450" spans="1:4" ht="11.25" customHeight="1">
      <c r="A1450" s="1371"/>
      <c r="B1450" s="597">
        <v>16312</v>
      </c>
      <c r="C1450" s="597">
        <v>16312</v>
      </c>
      <c r="D1450" s="596" t="s">
        <v>652</v>
      </c>
    </row>
    <row r="1451" spans="1:4" ht="11.25" customHeight="1">
      <c r="A1451" s="1371"/>
      <c r="B1451" s="597">
        <v>1258</v>
      </c>
      <c r="C1451" s="597">
        <v>1258</v>
      </c>
      <c r="D1451" s="596" t="s">
        <v>1338</v>
      </c>
    </row>
    <row r="1452" spans="1:4" ht="11.25" customHeight="1">
      <c r="A1452" s="1371"/>
      <c r="B1452" s="597">
        <v>1162</v>
      </c>
      <c r="C1452" s="597">
        <v>1162</v>
      </c>
      <c r="D1452" s="596" t="s">
        <v>1337</v>
      </c>
    </row>
    <row r="1453" spans="1:4" ht="11.25" customHeight="1">
      <c r="A1453" s="1371"/>
      <c r="B1453" s="597">
        <v>28.68</v>
      </c>
      <c r="C1453" s="597">
        <v>28.678999999999998</v>
      </c>
      <c r="D1453" s="596" t="s">
        <v>1339</v>
      </c>
    </row>
    <row r="1454" spans="1:4" ht="11.25" customHeight="1">
      <c r="A1454" s="1371"/>
      <c r="B1454" s="597">
        <v>30</v>
      </c>
      <c r="C1454" s="597">
        <v>30</v>
      </c>
      <c r="D1454" s="596" t="s">
        <v>668</v>
      </c>
    </row>
    <row r="1455" spans="1:4" ht="11.25" customHeight="1">
      <c r="A1455" s="1371"/>
      <c r="B1455" s="597">
        <v>93.04</v>
      </c>
      <c r="C1455" s="597">
        <v>93.034999999999997</v>
      </c>
      <c r="D1455" s="596" t="s">
        <v>1336</v>
      </c>
    </row>
    <row r="1456" spans="1:4" ht="11.25" customHeight="1">
      <c r="A1456" s="1372"/>
      <c r="B1456" s="592">
        <v>19672.280000000002</v>
      </c>
      <c r="C1456" s="592">
        <v>19672.243719999999</v>
      </c>
      <c r="D1456" s="591" t="s">
        <v>1293</v>
      </c>
    </row>
    <row r="1457" spans="1:4" ht="11.25" customHeight="1">
      <c r="A1457" s="1370" t="s">
        <v>1161</v>
      </c>
      <c r="B1457" s="594">
        <v>2968</v>
      </c>
      <c r="C1457" s="594">
        <v>2968</v>
      </c>
      <c r="D1457" s="593" t="s">
        <v>652</v>
      </c>
    </row>
    <row r="1458" spans="1:4" ht="11.25" customHeight="1">
      <c r="A1458" s="1371"/>
      <c r="B1458" s="597">
        <v>867</v>
      </c>
      <c r="C1458" s="597">
        <v>867</v>
      </c>
      <c r="D1458" s="596" t="s">
        <v>1338</v>
      </c>
    </row>
    <row r="1459" spans="1:4" ht="11.25" customHeight="1">
      <c r="A1459" s="1371"/>
      <c r="B1459" s="597">
        <v>4.33</v>
      </c>
      <c r="C1459" s="597">
        <v>4.33</v>
      </c>
      <c r="D1459" s="596" t="s">
        <v>1339</v>
      </c>
    </row>
    <row r="1460" spans="1:4" ht="11.25" customHeight="1">
      <c r="A1460" s="1371"/>
      <c r="B1460" s="597">
        <v>20.21</v>
      </c>
      <c r="C1460" s="597">
        <v>20.206</v>
      </c>
      <c r="D1460" s="596" t="s">
        <v>1336</v>
      </c>
    </row>
    <row r="1461" spans="1:4" ht="11.25" customHeight="1">
      <c r="A1461" s="1372"/>
      <c r="B1461" s="592">
        <v>3859.54</v>
      </c>
      <c r="C1461" s="592">
        <v>3859.5360000000001</v>
      </c>
      <c r="D1461" s="591" t="s">
        <v>1293</v>
      </c>
    </row>
    <row r="1462" spans="1:4" ht="11.25" customHeight="1">
      <c r="A1462" s="1370" t="s">
        <v>1180</v>
      </c>
      <c r="B1462" s="594">
        <v>4.5999999999999996</v>
      </c>
      <c r="C1462" s="594">
        <v>4.5979999999999999</v>
      </c>
      <c r="D1462" s="593" t="s">
        <v>824</v>
      </c>
    </row>
    <row r="1463" spans="1:4" ht="11.25" customHeight="1">
      <c r="A1463" s="1371"/>
      <c r="B1463" s="597">
        <v>13.5</v>
      </c>
      <c r="C1463" s="597">
        <v>13.5</v>
      </c>
      <c r="D1463" s="596" t="s">
        <v>1340</v>
      </c>
    </row>
    <row r="1464" spans="1:4" ht="11.25" customHeight="1">
      <c r="A1464" s="1371"/>
      <c r="B1464" s="597">
        <v>16301</v>
      </c>
      <c r="C1464" s="597">
        <v>16301</v>
      </c>
      <c r="D1464" s="596" t="s">
        <v>652</v>
      </c>
    </row>
    <row r="1465" spans="1:4" ht="11.25" customHeight="1">
      <c r="A1465" s="1371"/>
      <c r="B1465" s="597">
        <v>1444</v>
      </c>
      <c r="C1465" s="597">
        <v>1444</v>
      </c>
      <c r="D1465" s="596" t="s">
        <v>1338</v>
      </c>
    </row>
    <row r="1466" spans="1:4" ht="11.25" customHeight="1">
      <c r="A1466" s="1371"/>
      <c r="B1466" s="597">
        <v>191</v>
      </c>
      <c r="C1466" s="597">
        <v>191</v>
      </c>
      <c r="D1466" s="596" t="s">
        <v>1337</v>
      </c>
    </row>
    <row r="1467" spans="1:4" ht="11.25" customHeight="1">
      <c r="A1467" s="1371"/>
      <c r="B1467" s="597">
        <v>23.7</v>
      </c>
      <c r="C1467" s="597">
        <v>23.698</v>
      </c>
      <c r="D1467" s="596" t="s">
        <v>1339</v>
      </c>
    </row>
    <row r="1468" spans="1:4" ht="11.25" customHeight="1">
      <c r="A1468" s="1371"/>
      <c r="B1468" s="597">
        <v>75</v>
      </c>
      <c r="C1468" s="597">
        <v>75</v>
      </c>
      <c r="D1468" s="596" t="s">
        <v>668</v>
      </c>
    </row>
    <row r="1469" spans="1:4" ht="11.25" customHeight="1">
      <c r="A1469" s="1371"/>
      <c r="B1469" s="597">
        <v>96.44</v>
      </c>
      <c r="C1469" s="597">
        <v>96.436000000000007</v>
      </c>
      <c r="D1469" s="596" t="s">
        <v>1336</v>
      </c>
    </row>
    <row r="1470" spans="1:4" ht="11.25" customHeight="1">
      <c r="A1470" s="1372"/>
      <c r="B1470" s="592">
        <v>18149.239999999998</v>
      </c>
      <c r="C1470" s="592">
        <v>18149.232</v>
      </c>
      <c r="D1470" s="591" t="s">
        <v>1293</v>
      </c>
    </row>
    <row r="1471" spans="1:4" ht="11.25" customHeight="1">
      <c r="A1471" s="1371" t="s">
        <v>1178</v>
      </c>
      <c r="B1471" s="597">
        <v>13.5</v>
      </c>
      <c r="C1471" s="597">
        <v>13.5</v>
      </c>
      <c r="D1471" s="596" t="s">
        <v>1340</v>
      </c>
    </row>
    <row r="1472" spans="1:4" ht="11.25" customHeight="1">
      <c r="A1472" s="1371"/>
      <c r="B1472" s="597">
        <v>13917</v>
      </c>
      <c r="C1472" s="597">
        <v>13917</v>
      </c>
      <c r="D1472" s="596" t="s">
        <v>652</v>
      </c>
    </row>
    <row r="1473" spans="1:4" ht="11.25" customHeight="1">
      <c r="A1473" s="1371"/>
      <c r="B1473" s="597">
        <v>3809</v>
      </c>
      <c r="C1473" s="597">
        <v>3809</v>
      </c>
      <c r="D1473" s="596" t="s">
        <v>1338</v>
      </c>
    </row>
    <row r="1474" spans="1:4" ht="11.25" customHeight="1">
      <c r="A1474" s="1371"/>
      <c r="B1474" s="597">
        <v>292</v>
      </c>
      <c r="C1474" s="597">
        <v>292</v>
      </c>
      <c r="D1474" s="596" t="s">
        <v>1337</v>
      </c>
    </row>
    <row r="1475" spans="1:4" ht="11.25" customHeight="1">
      <c r="A1475" s="1371"/>
      <c r="B1475" s="597">
        <v>15.34</v>
      </c>
      <c r="C1475" s="597">
        <v>15.343999999999999</v>
      </c>
      <c r="D1475" s="596" t="s">
        <v>1339</v>
      </c>
    </row>
    <row r="1476" spans="1:4" ht="11.25" customHeight="1">
      <c r="A1476" s="1371"/>
      <c r="B1476" s="597">
        <v>70</v>
      </c>
      <c r="C1476" s="597">
        <v>70</v>
      </c>
      <c r="D1476" s="596" t="s">
        <v>662</v>
      </c>
    </row>
    <row r="1477" spans="1:4" ht="11.25" customHeight="1">
      <c r="A1477" s="1371"/>
      <c r="B1477" s="597">
        <v>53.93</v>
      </c>
      <c r="C1477" s="597">
        <v>53.933</v>
      </c>
      <c r="D1477" s="596" t="s">
        <v>1336</v>
      </c>
    </row>
    <row r="1478" spans="1:4" ht="11.25" customHeight="1">
      <c r="A1478" s="1371"/>
      <c r="B1478" s="597">
        <v>18170.78</v>
      </c>
      <c r="C1478" s="597">
        <v>18170.777000000002</v>
      </c>
      <c r="D1478" s="596" t="s">
        <v>1293</v>
      </c>
    </row>
    <row r="1479" spans="1:4" ht="11.25" customHeight="1">
      <c r="A1479" s="1370" t="s">
        <v>1162</v>
      </c>
      <c r="B1479" s="594">
        <v>178.29000000000002</v>
      </c>
      <c r="C1479" s="594">
        <v>178.2876</v>
      </c>
      <c r="D1479" s="593" t="s">
        <v>1356</v>
      </c>
    </row>
    <row r="1480" spans="1:4" ht="11.25" customHeight="1">
      <c r="A1480" s="1371"/>
      <c r="B1480" s="597">
        <v>3929</v>
      </c>
      <c r="C1480" s="597">
        <v>3929</v>
      </c>
      <c r="D1480" s="596" t="s">
        <v>652</v>
      </c>
    </row>
    <row r="1481" spans="1:4" ht="11.25" customHeight="1">
      <c r="A1481" s="1371"/>
      <c r="B1481" s="597">
        <v>959</v>
      </c>
      <c r="C1481" s="597">
        <v>959</v>
      </c>
      <c r="D1481" s="596" t="s">
        <v>1338</v>
      </c>
    </row>
    <row r="1482" spans="1:4" ht="11.25" customHeight="1">
      <c r="A1482" s="1371"/>
      <c r="B1482" s="597">
        <v>5.54</v>
      </c>
      <c r="C1482" s="597">
        <v>5.5430000000000001</v>
      </c>
      <c r="D1482" s="596" t="s">
        <v>1339</v>
      </c>
    </row>
    <row r="1483" spans="1:4" ht="11.25" customHeight="1">
      <c r="A1483" s="1371"/>
      <c r="B1483" s="597">
        <v>15</v>
      </c>
      <c r="C1483" s="597">
        <v>15</v>
      </c>
      <c r="D1483" s="596" t="s">
        <v>668</v>
      </c>
    </row>
    <row r="1484" spans="1:4" ht="11.25" customHeight="1">
      <c r="A1484" s="1371"/>
      <c r="B1484" s="597">
        <v>26.3</v>
      </c>
      <c r="C1484" s="597">
        <v>26.297999999999998</v>
      </c>
      <c r="D1484" s="596" t="s">
        <v>1336</v>
      </c>
    </row>
    <row r="1485" spans="1:4" ht="11.25" customHeight="1">
      <c r="A1485" s="1372"/>
      <c r="B1485" s="592">
        <v>5113.13</v>
      </c>
      <c r="C1485" s="592">
        <v>5113.1285999999991</v>
      </c>
      <c r="D1485" s="591" t="s">
        <v>1293</v>
      </c>
    </row>
    <row r="1486" spans="1:4" ht="11.25" customHeight="1">
      <c r="A1486" s="1371" t="s">
        <v>1167</v>
      </c>
      <c r="B1486" s="597">
        <v>2.5</v>
      </c>
      <c r="C1486" s="597">
        <v>2.5</v>
      </c>
      <c r="D1486" s="596" t="s">
        <v>661</v>
      </c>
    </row>
    <row r="1487" spans="1:4" ht="11.25" customHeight="1">
      <c r="A1487" s="1371"/>
      <c r="B1487" s="597">
        <v>13.5</v>
      </c>
      <c r="C1487" s="597">
        <v>13.5</v>
      </c>
      <c r="D1487" s="596" t="s">
        <v>1340</v>
      </c>
    </row>
    <row r="1488" spans="1:4" ht="11.25" customHeight="1">
      <c r="A1488" s="1371"/>
      <c r="B1488" s="597">
        <v>40</v>
      </c>
      <c r="C1488" s="597">
        <v>40</v>
      </c>
      <c r="D1488" s="596" t="s">
        <v>669</v>
      </c>
    </row>
    <row r="1489" spans="1:4" ht="11.25" customHeight="1">
      <c r="A1489" s="1371"/>
      <c r="B1489" s="597">
        <v>5388</v>
      </c>
      <c r="C1489" s="597">
        <v>5388</v>
      </c>
      <c r="D1489" s="596" t="s">
        <v>652</v>
      </c>
    </row>
    <row r="1490" spans="1:4" ht="11.25" customHeight="1">
      <c r="A1490" s="1371"/>
      <c r="B1490" s="597">
        <v>786</v>
      </c>
      <c r="C1490" s="597">
        <v>786</v>
      </c>
      <c r="D1490" s="596" t="s">
        <v>1338</v>
      </c>
    </row>
    <row r="1491" spans="1:4" ht="11.25" customHeight="1">
      <c r="A1491" s="1371"/>
      <c r="B1491" s="597">
        <v>149</v>
      </c>
      <c r="C1491" s="597">
        <v>149</v>
      </c>
      <c r="D1491" s="596" t="s">
        <v>1337</v>
      </c>
    </row>
    <row r="1492" spans="1:4" ht="11.25" customHeight="1">
      <c r="A1492" s="1371"/>
      <c r="B1492" s="597">
        <v>8.6999999999999993</v>
      </c>
      <c r="C1492" s="597">
        <v>8.6999999999999993</v>
      </c>
      <c r="D1492" s="596" t="s">
        <v>1339</v>
      </c>
    </row>
    <row r="1493" spans="1:4" ht="11.25" customHeight="1">
      <c r="A1493" s="1371"/>
      <c r="B1493" s="597">
        <v>14</v>
      </c>
      <c r="C1493" s="597">
        <v>14</v>
      </c>
      <c r="D1493" s="596" t="s">
        <v>668</v>
      </c>
    </row>
    <row r="1494" spans="1:4" ht="11.25" customHeight="1">
      <c r="A1494" s="1371"/>
      <c r="B1494" s="597">
        <v>44.06</v>
      </c>
      <c r="C1494" s="597">
        <v>44.058</v>
      </c>
      <c r="D1494" s="596" t="s">
        <v>1336</v>
      </c>
    </row>
    <row r="1495" spans="1:4" ht="11.25" customHeight="1">
      <c r="A1495" s="1371"/>
      <c r="B1495" s="597">
        <v>6445.76</v>
      </c>
      <c r="C1495" s="597">
        <v>6445.7579999999998</v>
      </c>
      <c r="D1495" s="596" t="s">
        <v>1293</v>
      </c>
    </row>
    <row r="1496" spans="1:4" ht="11.25" customHeight="1">
      <c r="A1496" s="1370" t="s">
        <v>1181</v>
      </c>
      <c r="B1496" s="594">
        <v>13.5</v>
      </c>
      <c r="C1496" s="594">
        <v>13.5</v>
      </c>
      <c r="D1496" s="593" t="s">
        <v>1340</v>
      </c>
    </row>
    <row r="1497" spans="1:4" ht="11.25" customHeight="1">
      <c r="A1497" s="1371"/>
      <c r="B1497" s="597">
        <v>3607</v>
      </c>
      <c r="C1497" s="597">
        <v>3607</v>
      </c>
      <c r="D1497" s="596" t="s">
        <v>652</v>
      </c>
    </row>
    <row r="1498" spans="1:4" ht="11.25" customHeight="1">
      <c r="A1498" s="1371"/>
      <c r="B1498" s="597">
        <v>556</v>
      </c>
      <c r="C1498" s="597">
        <v>556</v>
      </c>
      <c r="D1498" s="596" t="s">
        <v>1338</v>
      </c>
    </row>
    <row r="1499" spans="1:4" ht="11.25" customHeight="1">
      <c r="A1499" s="1371"/>
      <c r="B1499" s="597">
        <v>89</v>
      </c>
      <c r="C1499" s="597">
        <v>89</v>
      </c>
      <c r="D1499" s="596" t="s">
        <v>1337</v>
      </c>
    </row>
    <row r="1500" spans="1:4" ht="11.25" customHeight="1">
      <c r="A1500" s="1371"/>
      <c r="B1500" s="597">
        <v>4.78</v>
      </c>
      <c r="C1500" s="597">
        <v>4.78</v>
      </c>
      <c r="D1500" s="596" t="s">
        <v>1339</v>
      </c>
    </row>
    <row r="1501" spans="1:4" ht="11.25" customHeight="1">
      <c r="A1501" s="1371"/>
      <c r="B1501" s="597">
        <v>25.07</v>
      </c>
      <c r="C1501" s="597">
        <v>25.074000000000002</v>
      </c>
      <c r="D1501" s="596" t="s">
        <v>1336</v>
      </c>
    </row>
    <row r="1502" spans="1:4" ht="11.25" customHeight="1">
      <c r="A1502" s="1372"/>
      <c r="B1502" s="592">
        <v>4295.3499999999995</v>
      </c>
      <c r="C1502" s="592">
        <v>4295.3539999999994</v>
      </c>
      <c r="D1502" s="591" t="s">
        <v>1293</v>
      </c>
    </row>
    <row r="1503" spans="1:4" ht="11.25" customHeight="1">
      <c r="A1503" s="1371" t="s">
        <v>1168</v>
      </c>
      <c r="B1503" s="597">
        <v>217.26</v>
      </c>
      <c r="C1503" s="597">
        <v>217.26</v>
      </c>
      <c r="D1503" s="596" t="s">
        <v>1351</v>
      </c>
    </row>
    <row r="1504" spans="1:4" ht="11.25" customHeight="1">
      <c r="A1504" s="1371"/>
      <c r="B1504" s="597">
        <v>4862</v>
      </c>
      <c r="C1504" s="597">
        <v>4862</v>
      </c>
      <c r="D1504" s="596" t="s">
        <v>652</v>
      </c>
    </row>
    <row r="1505" spans="1:4" ht="11.25" customHeight="1">
      <c r="A1505" s="1371"/>
      <c r="B1505" s="597">
        <v>801</v>
      </c>
      <c r="C1505" s="597">
        <v>801</v>
      </c>
      <c r="D1505" s="596" t="s">
        <v>1338</v>
      </c>
    </row>
    <row r="1506" spans="1:4" ht="11.25" customHeight="1">
      <c r="A1506" s="1371"/>
      <c r="B1506" s="597">
        <v>9</v>
      </c>
      <c r="C1506" s="597">
        <v>9</v>
      </c>
      <c r="D1506" s="596" t="s">
        <v>1337</v>
      </c>
    </row>
    <row r="1507" spans="1:4" ht="11.25" customHeight="1">
      <c r="A1507" s="1371"/>
      <c r="B1507" s="597">
        <v>6.39</v>
      </c>
      <c r="C1507" s="597">
        <v>6.3860000000000001</v>
      </c>
      <c r="D1507" s="596" t="s">
        <v>1339</v>
      </c>
    </row>
    <row r="1508" spans="1:4" ht="11.25" customHeight="1">
      <c r="A1508" s="1371"/>
      <c r="B1508" s="597">
        <v>1924.9</v>
      </c>
      <c r="C1508" s="597">
        <v>1924.8979999999999</v>
      </c>
      <c r="D1508" s="596" t="s">
        <v>1360</v>
      </c>
    </row>
    <row r="1509" spans="1:4" ht="11.25" customHeight="1">
      <c r="A1509" s="1371"/>
      <c r="B1509" s="597">
        <v>31.43</v>
      </c>
      <c r="C1509" s="597">
        <v>31.43</v>
      </c>
      <c r="D1509" s="596" t="s">
        <v>1336</v>
      </c>
    </row>
    <row r="1510" spans="1:4" ht="11.25" customHeight="1">
      <c r="A1510" s="1371"/>
      <c r="B1510" s="597">
        <v>7851.9800000000014</v>
      </c>
      <c r="C1510" s="597">
        <v>7851.9740000000011</v>
      </c>
      <c r="D1510" s="596" t="s">
        <v>1293</v>
      </c>
    </row>
    <row r="1511" spans="1:4" ht="11.25" customHeight="1">
      <c r="A1511" s="1370" t="s">
        <v>1165</v>
      </c>
      <c r="B1511" s="594">
        <v>3.6</v>
      </c>
      <c r="C1511" s="594">
        <v>3.6</v>
      </c>
      <c r="D1511" s="593" t="s">
        <v>661</v>
      </c>
    </row>
    <row r="1512" spans="1:4" ht="11.25" customHeight="1">
      <c r="A1512" s="1371"/>
      <c r="B1512" s="597">
        <v>13.5</v>
      </c>
      <c r="C1512" s="597">
        <v>13.5</v>
      </c>
      <c r="D1512" s="596" t="s">
        <v>1340</v>
      </c>
    </row>
    <row r="1513" spans="1:4" ht="11.25" customHeight="1">
      <c r="A1513" s="1371"/>
      <c r="B1513" s="597">
        <v>68.38</v>
      </c>
      <c r="C1513" s="597">
        <v>68.38</v>
      </c>
      <c r="D1513" s="596" t="s">
        <v>669</v>
      </c>
    </row>
    <row r="1514" spans="1:4" ht="11.25" customHeight="1">
      <c r="A1514" s="1371"/>
      <c r="B1514" s="597">
        <v>18908</v>
      </c>
      <c r="C1514" s="597">
        <v>18908</v>
      </c>
      <c r="D1514" s="596" t="s">
        <v>652</v>
      </c>
    </row>
    <row r="1515" spans="1:4" ht="11.25" customHeight="1">
      <c r="A1515" s="1371"/>
      <c r="B1515" s="597">
        <v>2165</v>
      </c>
      <c r="C1515" s="597">
        <v>2165</v>
      </c>
      <c r="D1515" s="596" t="s">
        <v>1338</v>
      </c>
    </row>
    <row r="1516" spans="1:4" ht="11.25" customHeight="1">
      <c r="A1516" s="1371"/>
      <c r="B1516" s="597">
        <v>306</v>
      </c>
      <c r="C1516" s="597">
        <v>306</v>
      </c>
      <c r="D1516" s="596" t="s">
        <v>1337</v>
      </c>
    </row>
    <row r="1517" spans="1:4" ht="11.25" customHeight="1">
      <c r="A1517" s="1371"/>
      <c r="B1517" s="597">
        <v>29.33</v>
      </c>
      <c r="C1517" s="597">
        <v>29.33</v>
      </c>
      <c r="D1517" s="596" t="s">
        <v>1339</v>
      </c>
    </row>
    <row r="1518" spans="1:4" ht="11.25" customHeight="1">
      <c r="A1518" s="1371"/>
      <c r="B1518" s="597">
        <v>12</v>
      </c>
      <c r="C1518" s="597">
        <v>12</v>
      </c>
      <c r="D1518" s="596" t="s">
        <v>668</v>
      </c>
    </row>
    <row r="1519" spans="1:4" ht="11.25" customHeight="1">
      <c r="A1519" s="1371"/>
      <c r="B1519" s="597">
        <v>105.33</v>
      </c>
      <c r="C1519" s="597">
        <v>105.327</v>
      </c>
      <c r="D1519" s="596" t="s">
        <v>1336</v>
      </c>
    </row>
    <row r="1520" spans="1:4" ht="11.25" customHeight="1">
      <c r="A1520" s="1372"/>
      <c r="B1520" s="592">
        <v>21611.140000000003</v>
      </c>
      <c r="C1520" s="592">
        <v>21611.137000000002</v>
      </c>
      <c r="D1520" s="591" t="s">
        <v>1293</v>
      </c>
    </row>
    <row r="1521" spans="1:4" ht="11.25" customHeight="1">
      <c r="A1521" s="1371" t="s">
        <v>1153</v>
      </c>
      <c r="B1521" s="597">
        <v>13.5</v>
      </c>
      <c r="C1521" s="597">
        <v>13.5</v>
      </c>
      <c r="D1521" s="596" t="s">
        <v>1340</v>
      </c>
    </row>
    <row r="1522" spans="1:4" ht="11.25" customHeight="1">
      <c r="A1522" s="1371"/>
      <c r="B1522" s="597">
        <v>10966</v>
      </c>
      <c r="C1522" s="597">
        <v>10966</v>
      </c>
      <c r="D1522" s="596" t="s">
        <v>652</v>
      </c>
    </row>
    <row r="1523" spans="1:4" ht="11.25" customHeight="1">
      <c r="A1523" s="1371"/>
      <c r="B1523" s="597">
        <v>1778</v>
      </c>
      <c r="C1523" s="597">
        <v>1778</v>
      </c>
      <c r="D1523" s="596" t="s">
        <v>1338</v>
      </c>
    </row>
    <row r="1524" spans="1:4" ht="11.25" customHeight="1">
      <c r="A1524" s="1371"/>
      <c r="B1524" s="597">
        <v>906</v>
      </c>
      <c r="C1524" s="597">
        <v>906</v>
      </c>
      <c r="D1524" s="596" t="s">
        <v>1337</v>
      </c>
    </row>
    <row r="1525" spans="1:4" ht="11.25" customHeight="1">
      <c r="A1525" s="1371"/>
      <c r="B1525" s="597">
        <v>20.78</v>
      </c>
      <c r="C1525" s="597">
        <v>20.782</v>
      </c>
      <c r="D1525" s="596" t="s">
        <v>1339</v>
      </c>
    </row>
    <row r="1526" spans="1:4" ht="11.25" customHeight="1">
      <c r="A1526" s="1371"/>
      <c r="B1526" s="597">
        <v>45</v>
      </c>
      <c r="C1526" s="597">
        <v>45</v>
      </c>
      <c r="D1526" s="596" t="s">
        <v>668</v>
      </c>
    </row>
    <row r="1527" spans="1:4" ht="11.25" customHeight="1">
      <c r="A1527" s="1371"/>
      <c r="B1527" s="597">
        <v>78.900000000000006</v>
      </c>
      <c r="C1527" s="597">
        <v>78.899000000000001</v>
      </c>
      <c r="D1527" s="596" t="s">
        <v>1336</v>
      </c>
    </row>
    <row r="1528" spans="1:4" ht="11.25" customHeight="1">
      <c r="A1528" s="1371"/>
      <c r="B1528" s="597">
        <v>13808.18</v>
      </c>
      <c r="C1528" s="597">
        <v>13808.180999999999</v>
      </c>
      <c r="D1528" s="596" t="s">
        <v>1293</v>
      </c>
    </row>
    <row r="1529" spans="1:4" ht="11.25" customHeight="1">
      <c r="A1529" s="1370" t="s">
        <v>1155</v>
      </c>
      <c r="B1529" s="594">
        <v>838.62</v>
      </c>
      <c r="C1529" s="594">
        <v>838.62400000000002</v>
      </c>
      <c r="D1529" s="593" t="s">
        <v>1351</v>
      </c>
    </row>
    <row r="1530" spans="1:4" ht="11.25" customHeight="1">
      <c r="A1530" s="1371"/>
      <c r="B1530" s="597">
        <v>13.5</v>
      </c>
      <c r="C1530" s="597">
        <v>13.5</v>
      </c>
      <c r="D1530" s="596" t="s">
        <v>1340</v>
      </c>
    </row>
    <row r="1531" spans="1:4" ht="11.25" customHeight="1">
      <c r="A1531" s="1371"/>
      <c r="B1531" s="597">
        <v>52.2</v>
      </c>
      <c r="C1531" s="597">
        <v>52.2</v>
      </c>
      <c r="D1531" s="596" t="s">
        <v>669</v>
      </c>
    </row>
    <row r="1532" spans="1:4" ht="11.25" customHeight="1">
      <c r="A1532" s="1371"/>
      <c r="B1532" s="597">
        <v>9490</v>
      </c>
      <c r="C1532" s="597">
        <v>9490</v>
      </c>
      <c r="D1532" s="596" t="s">
        <v>652</v>
      </c>
    </row>
    <row r="1533" spans="1:4" ht="11.25" customHeight="1">
      <c r="A1533" s="1371"/>
      <c r="B1533" s="597">
        <v>1545</v>
      </c>
      <c r="C1533" s="597">
        <v>1545</v>
      </c>
      <c r="D1533" s="596" t="s">
        <v>1338</v>
      </c>
    </row>
    <row r="1534" spans="1:4" ht="11.25" customHeight="1">
      <c r="A1534" s="1371"/>
      <c r="B1534" s="597">
        <v>132</v>
      </c>
      <c r="C1534" s="597">
        <v>132</v>
      </c>
      <c r="D1534" s="596" t="s">
        <v>1337</v>
      </c>
    </row>
    <row r="1535" spans="1:4" ht="21.75">
      <c r="A1535" s="1371"/>
      <c r="B1535" s="597">
        <v>82.39</v>
      </c>
      <c r="C1535" s="597">
        <v>82.39</v>
      </c>
      <c r="D1535" s="596" t="s">
        <v>660</v>
      </c>
    </row>
    <row r="1536" spans="1:4" ht="11.25" customHeight="1">
      <c r="A1536" s="1371"/>
      <c r="B1536" s="597">
        <v>20</v>
      </c>
      <c r="C1536" s="597">
        <v>20</v>
      </c>
      <c r="D1536" s="596" t="s">
        <v>666</v>
      </c>
    </row>
    <row r="1537" spans="1:4" ht="11.25" customHeight="1">
      <c r="A1537" s="1371"/>
      <c r="B1537" s="597">
        <v>18.32</v>
      </c>
      <c r="C1537" s="597">
        <v>18.324000000000002</v>
      </c>
      <c r="D1537" s="596" t="s">
        <v>1339</v>
      </c>
    </row>
    <row r="1538" spans="1:4" ht="11.25" customHeight="1">
      <c r="A1538" s="1371"/>
      <c r="B1538" s="597">
        <v>100.2</v>
      </c>
      <c r="C1538" s="597">
        <v>100.2</v>
      </c>
      <c r="D1538" s="596" t="s">
        <v>1359</v>
      </c>
    </row>
    <row r="1539" spans="1:4" ht="11.25" customHeight="1">
      <c r="A1539" s="1371"/>
      <c r="B1539" s="597">
        <v>64.81</v>
      </c>
      <c r="C1539" s="597">
        <v>64.808000000000007</v>
      </c>
      <c r="D1539" s="596" t="s">
        <v>1336</v>
      </c>
    </row>
    <row r="1540" spans="1:4" ht="11.25" customHeight="1">
      <c r="A1540" s="1372"/>
      <c r="B1540" s="592">
        <v>12357.05</v>
      </c>
      <c r="C1540" s="592">
        <v>12357.046000000002</v>
      </c>
      <c r="D1540" s="591" t="s">
        <v>1293</v>
      </c>
    </row>
    <row r="1541" spans="1:4" ht="11.25" customHeight="1">
      <c r="A1541" s="1370" t="s">
        <v>1156</v>
      </c>
      <c r="B1541" s="594">
        <v>1</v>
      </c>
      <c r="C1541" s="594">
        <v>1</v>
      </c>
      <c r="D1541" s="593" t="s">
        <v>661</v>
      </c>
    </row>
    <row r="1542" spans="1:4" ht="11.25" customHeight="1">
      <c r="A1542" s="1371"/>
      <c r="B1542" s="597">
        <v>1007.04</v>
      </c>
      <c r="C1542" s="597">
        <v>1007.01738</v>
      </c>
      <c r="D1542" s="596" t="s">
        <v>1354</v>
      </c>
    </row>
    <row r="1543" spans="1:4" ht="11.25" customHeight="1">
      <c r="A1543" s="1371"/>
      <c r="B1543" s="597">
        <v>458</v>
      </c>
      <c r="C1543" s="597">
        <v>458</v>
      </c>
      <c r="D1543" s="596" t="s">
        <v>1358</v>
      </c>
    </row>
    <row r="1544" spans="1:4" ht="11.25" customHeight="1">
      <c r="A1544" s="1371"/>
      <c r="B1544" s="597">
        <v>220</v>
      </c>
      <c r="C1544" s="597">
        <v>220</v>
      </c>
      <c r="D1544" s="596" t="s">
        <v>1357</v>
      </c>
    </row>
    <row r="1545" spans="1:4" ht="11.25" customHeight="1">
      <c r="A1545" s="1371"/>
      <c r="B1545" s="597">
        <v>13.5</v>
      </c>
      <c r="C1545" s="597">
        <v>13.5</v>
      </c>
      <c r="D1545" s="596" t="s">
        <v>1340</v>
      </c>
    </row>
    <row r="1546" spans="1:4" ht="11.25" customHeight="1">
      <c r="A1546" s="1371"/>
      <c r="B1546" s="597">
        <v>11434</v>
      </c>
      <c r="C1546" s="597">
        <v>11434</v>
      </c>
      <c r="D1546" s="596" t="s">
        <v>652</v>
      </c>
    </row>
    <row r="1547" spans="1:4" ht="11.25" customHeight="1">
      <c r="A1547" s="1371"/>
      <c r="B1547" s="597">
        <v>2296</v>
      </c>
      <c r="C1547" s="597">
        <v>2296</v>
      </c>
      <c r="D1547" s="596" t="s">
        <v>1338</v>
      </c>
    </row>
    <row r="1548" spans="1:4" ht="11.25" customHeight="1">
      <c r="A1548" s="1371"/>
      <c r="B1548" s="597">
        <v>117</v>
      </c>
      <c r="C1548" s="597">
        <v>117</v>
      </c>
      <c r="D1548" s="596" t="s">
        <v>1337</v>
      </c>
    </row>
    <row r="1549" spans="1:4" ht="11.25" customHeight="1">
      <c r="A1549" s="1371"/>
      <c r="B1549" s="597">
        <v>15.17</v>
      </c>
      <c r="C1549" s="597">
        <v>15.167</v>
      </c>
      <c r="D1549" s="596" t="s">
        <v>1339</v>
      </c>
    </row>
    <row r="1550" spans="1:4" ht="11.25" customHeight="1">
      <c r="A1550" s="1371"/>
      <c r="B1550" s="597">
        <v>79.63</v>
      </c>
      <c r="C1550" s="597">
        <v>79.631</v>
      </c>
      <c r="D1550" s="596" t="s">
        <v>1336</v>
      </c>
    </row>
    <row r="1551" spans="1:4" ht="11.25" customHeight="1">
      <c r="A1551" s="1372"/>
      <c r="B1551" s="592">
        <v>15641.34</v>
      </c>
      <c r="C1551" s="592">
        <v>15641.315379999998</v>
      </c>
      <c r="D1551" s="591" t="s">
        <v>1293</v>
      </c>
    </row>
    <row r="1552" spans="1:4" ht="11.25" customHeight="1">
      <c r="A1552" s="1370" t="s">
        <v>1184</v>
      </c>
      <c r="B1552" s="594">
        <v>434.52</v>
      </c>
      <c r="C1552" s="594">
        <v>416.41499999999996</v>
      </c>
      <c r="D1552" s="593" t="s">
        <v>1351</v>
      </c>
    </row>
    <row r="1553" spans="1:4" ht="11.25" customHeight="1">
      <c r="A1553" s="1371"/>
      <c r="B1553" s="597">
        <v>240.48999999999998</v>
      </c>
      <c r="C1553" s="597">
        <v>240.4924</v>
      </c>
      <c r="D1553" s="596" t="s">
        <v>1356</v>
      </c>
    </row>
    <row r="1554" spans="1:4" ht="11.25" customHeight="1">
      <c r="A1554" s="1371"/>
      <c r="B1554" s="597">
        <v>13.5</v>
      </c>
      <c r="C1554" s="597">
        <v>13.5</v>
      </c>
      <c r="D1554" s="596" t="s">
        <v>1340</v>
      </c>
    </row>
    <row r="1555" spans="1:4" ht="11.25" customHeight="1">
      <c r="A1555" s="1371"/>
      <c r="B1555" s="597">
        <v>271</v>
      </c>
      <c r="C1555" s="597">
        <v>271</v>
      </c>
      <c r="D1555" s="596" t="s">
        <v>667</v>
      </c>
    </row>
    <row r="1556" spans="1:4" ht="11.25" customHeight="1">
      <c r="A1556" s="1371"/>
      <c r="B1556" s="597">
        <v>7474</v>
      </c>
      <c r="C1556" s="597">
        <v>7474</v>
      </c>
      <c r="D1556" s="596" t="s">
        <v>652</v>
      </c>
    </row>
    <row r="1557" spans="1:4" ht="11.25" customHeight="1">
      <c r="A1557" s="1371"/>
      <c r="B1557" s="597">
        <v>2051</v>
      </c>
      <c r="C1557" s="597">
        <v>2051</v>
      </c>
      <c r="D1557" s="596" t="s">
        <v>1338</v>
      </c>
    </row>
    <row r="1558" spans="1:4" ht="11.25" customHeight="1">
      <c r="A1558" s="1371"/>
      <c r="B1558" s="597">
        <v>14</v>
      </c>
      <c r="C1558" s="597">
        <v>14</v>
      </c>
      <c r="D1558" s="596" t="s">
        <v>1337</v>
      </c>
    </row>
    <row r="1559" spans="1:4" ht="21.75">
      <c r="A1559" s="1371"/>
      <c r="B1559" s="597">
        <v>40.71</v>
      </c>
      <c r="C1559" s="597">
        <v>40.710999999999999</v>
      </c>
      <c r="D1559" s="596" t="s">
        <v>660</v>
      </c>
    </row>
    <row r="1560" spans="1:4" ht="11.25" customHeight="1">
      <c r="A1560" s="1371"/>
      <c r="B1560" s="597">
        <v>12.05</v>
      </c>
      <c r="C1560" s="597">
        <v>12.05</v>
      </c>
      <c r="D1560" s="596" t="s">
        <v>1339</v>
      </c>
    </row>
    <row r="1561" spans="1:4" ht="11.25" customHeight="1">
      <c r="A1561" s="1371"/>
      <c r="B1561" s="597">
        <v>9</v>
      </c>
      <c r="C1561" s="597">
        <v>6.1139999999999999</v>
      </c>
      <c r="D1561" s="596" t="s">
        <v>668</v>
      </c>
    </row>
    <row r="1562" spans="1:4" ht="11.25" customHeight="1">
      <c r="A1562" s="1371"/>
      <c r="B1562" s="597">
        <v>51.07</v>
      </c>
      <c r="C1562" s="597">
        <v>51.064999999999998</v>
      </c>
      <c r="D1562" s="596" t="s">
        <v>1336</v>
      </c>
    </row>
    <row r="1563" spans="1:4" ht="11.25" customHeight="1">
      <c r="A1563" s="1372"/>
      <c r="B1563" s="592">
        <v>10611.339999999998</v>
      </c>
      <c r="C1563" s="592">
        <v>10590.347399999999</v>
      </c>
      <c r="D1563" s="591" t="s">
        <v>1293</v>
      </c>
    </row>
    <row r="1564" spans="1:4" ht="11.25" customHeight="1">
      <c r="A1564" s="1371" t="s">
        <v>1144</v>
      </c>
      <c r="B1564" s="597">
        <v>18.5</v>
      </c>
      <c r="C1564" s="597">
        <v>18.5</v>
      </c>
      <c r="D1564" s="596" t="s">
        <v>1355</v>
      </c>
    </row>
    <row r="1565" spans="1:4" ht="11.25" customHeight="1">
      <c r="A1565" s="1371"/>
      <c r="B1565" s="597">
        <v>888.67000000000007</v>
      </c>
      <c r="C1565" s="597">
        <v>888.65934000000004</v>
      </c>
      <c r="D1565" s="596" t="s">
        <v>1354</v>
      </c>
    </row>
    <row r="1566" spans="1:4" ht="11.25" customHeight="1">
      <c r="A1566" s="1371"/>
      <c r="B1566" s="597">
        <v>16</v>
      </c>
      <c r="C1566" s="597">
        <v>15.956250000000001</v>
      </c>
      <c r="D1566" s="596" t="s">
        <v>670</v>
      </c>
    </row>
    <row r="1567" spans="1:4" ht="11.25" customHeight="1">
      <c r="A1567" s="1371"/>
      <c r="B1567" s="597">
        <v>18072</v>
      </c>
      <c r="C1567" s="597">
        <v>18072</v>
      </c>
      <c r="D1567" s="596" t="s">
        <v>652</v>
      </c>
    </row>
    <row r="1568" spans="1:4" ht="11.25" customHeight="1">
      <c r="A1568" s="1371"/>
      <c r="B1568" s="597">
        <v>1458</v>
      </c>
      <c r="C1568" s="597">
        <v>1458</v>
      </c>
      <c r="D1568" s="596" t="s">
        <v>1338</v>
      </c>
    </row>
    <row r="1569" spans="1:4" ht="11.25" customHeight="1">
      <c r="A1569" s="1371"/>
      <c r="B1569" s="597">
        <v>581</v>
      </c>
      <c r="C1569" s="597">
        <v>569.22460000000001</v>
      </c>
      <c r="D1569" s="596" t="s">
        <v>1337</v>
      </c>
    </row>
    <row r="1570" spans="1:4" ht="11.25" customHeight="1">
      <c r="A1570" s="1371"/>
      <c r="B1570" s="597">
        <v>27.48</v>
      </c>
      <c r="C1570" s="597">
        <v>27.481999999999999</v>
      </c>
      <c r="D1570" s="596" t="s">
        <v>1339</v>
      </c>
    </row>
    <row r="1571" spans="1:4" ht="11.25" customHeight="1">
      <c r="A1571" s="1371"/>
      <c r="B1571" s="597">
        <v>118.96</v>
      </c>
      <c r="C1571" s="597">
        <v>118.958</v>
      </c>
      <c r="D1571" s="596" t="s">
        <v>1336</v>
      </c>
    </row>
    <row r="1572" spans="1:4" ht="11.25" customHeight="1">
      <c r="A1572" s="1371"/>
      <c r="B1572" s="597">
        <v>21180.609999999997</v>
      </c>
      <c r="C1572" s="597">
        <v>21168.780189999998</v>
      </c>
      <c r="D1572" s="596" t="s">
        <v>1293</v>
      </c>
    </row>
    <row r="1573" spans="1:4" ht="11.25" customHeight="1">
      <c r="A1573" s="1370" t="s">
        <v>1152</v>
      </c>
      <c r="B1573" s="594">
        <v>197</v>
      </c>
      <c r="C1573" s="594">
        <v>197</v>
      </c>
      <c r="D1573" s="593" t="s">
        <v>825</v>
      </c>
    </row>
    <row r="1574" spans="1:4" ht="11.25" customHeight="1">
      <c r="A1574" s="1371"/>
      <c r="B1574" s="597">
        <v>200</v>
      </c>
      <c r="C1574" s="597">
        <v>200</v>
      </c>
      <c r="D1574" s="596" t="s">
        <v>1353</v>
      </c>
    </row>
    <row r="1575" spans="1:4" ht="11.25" customHeight="1">
      <c r="A1575" s="1371"/>
      <c r="B1575" s="597">
        <v>13.5</v>
      </c>
      <c r="C1575" s="597">
        <v>13.5</v>
      </c>
      <c r="D1575" s="596" t="s">
        <v>1340</v>
      </c>
    </row>
    <row r="1576" spans="1:4" ht="11.25" customHeight="1">
      <c r="A1576" s="1371"/>
      <c r="B1576" s="597">
        <v>24</v>
      </c>
      <c r="C1576" s="597">
        <v>24</v>
      </c>
      <c r="D1576" s="596" t="s">
        <v>670</v>
      </c>
    </row>
    <row r="1577" spans="1:4" ht="11.25" customHeight="1">
      <c r="A1577" s="1371"/>
      <c r="B1577" s="597">
        <v>30192</v>
      </c>
      <c r="C1577" s="597">
        <v>30192</v>
      </c>
      <c r="D1577" s="596" t="s">
        <v>652</v>
      </c>
    </row>
    <row r="1578" spans="1:4" ht="11.25" customHeight="1">
      <c r="A1578" s="1371"/>
      <c r="B1578" s="597">
        <v>3351</v>
      </c>
      <c r="C1578" s="597">
        <v>3351</v>
      </c>
      <c r="D1578" s="596" t="s">
        <v>1338</v>
      </c>
    </row>
    <row r="1579" spans="1:4" ht="11.25" customHeight="1">
      <c r="A1579" s="1371"/>
      <c r="B1579" s="597">
        <v>544</v>
      </c>
      <c r="C1579" s="597">
        <v>544</v>
      </c>
      <c r="D1579" s="596" t="s">
        <v>1337</v>
      </c>
    </row>
    <row r="1580" spans="1:4" ht="11.25" customHeight="1">
      <c r="A1580" s="1371"/>
      <c r="B1580" s="597">
        <v>1500</v>
      </c>
      <c r="C1580" s="597">
        <v>1469.5046200000002</v>
      </c>
      <c r="D1580" s="596" t="s">
        <v>1352</v>
      </c>
    </row>
    <row r="1581" spans="1:4" ht="11.25" customHeight="1">
      <c r="A1581" s="1371"/>
      <c r="B1581" s="597">
        <v>44.15</v>
      </c>
      <c r="C1581" s="597">
        <v>44.151000000000003</v>
      </c>
      <c r="D1581" s="596" t="s">
        <v>1339</v>
      </c>
    </row>
    <row r="1582" spans="1:4" ht="11.25" customHeight="1">
      <c r="A1582" s="1371"/>
      <c r="B1582" s="597">
        <v>21</v>
      </c>
      <c r="C1582" s="597">
        <v>20.89</v>
      </c>
      <c r="D1582" s="596" t="s">
        <v>668</v>
      </c>
    </row>
    <row r="1583" spans="1:4" ht="11.25" customHeight="1">
      <c r="A1583" s="1371"/>
      <c r="B1583" s="597">
        <v>173.9</v>
      </c>
      <c r="C1583" s="597">
        <v>173.90299999999999</v>
      </c>
      <c r="D1583" s="596" t="s">
        <v>1336</v>
      </c>
    </row>
    <row r="1584" spans="1:4" ht="11.25" customHeight="1">
      <c r="A1584" s="1372"/>
      <c r="B1584" s="592">
        <v>36260.550000000003</v>
      </c>
      <c r="C1584" s="592">
        <v>36229.948619999996</v>
      </c>
      <c r="D1584" s="591" t="s">
        <v>1293</v>
      </c>
    </row>
    <row r="1585" spans="1:4" ht="11.25" customHeight="1">
      <c r="A1585" s="1371" t="s">
        <v>1182</v>
      </c>
      <c r="B1585" s="597">
        <v>13.5</v>
      </c>
      <c r="C1585" s="597">
        <v>13.5</v>
      </c>
      <c r="D1585" s="596" t="s">
        <v>1340</v>
      </c>
    </row>
    <row r="1586" spans="1:4" ht="11.25" customHeight="1">
      <c r="A1586" s="1371"/>
      <c r="B1586" s="597">
        <v>5837</v>
      </c>
      <c r="C1586" s="597">
        <v>5837</v>
      </c>
      <c r="D1586" s="596" t="s">
        <v>652</v>
      </c>
    </row>
    <row r="1587" spans="1:4" ht="11.25" customHeight="1">
      <c r="A1587" s="1371"/>
      <c r="B1587" s="597">
        <v>730</v>
      </c>
      <c r="C1587" s="597">
        <v>730</v>
      </c>
      <c r="D1587" s="596" t="s">
        <v>1338</v>
      </c>
    </row>
    <row r="1588" spans="1:4" ht="11.25" customHeight="1">
      <c r="A1588" s="1371"/>
      <c r="B1588" s="597">
        <v>35</v>
      </c>
      <c r="C1588" s="597">
        <v>35</v>
      </c>
      <c r="D1588" s="596" t="s">
        <v>1337</v>
      </c>
    </row>
    <row r="1589" spans="1:4" ht="11.25" customHeight="1">
      <c r="A1589" s="1371"/>
      <c r="B1589" s="597">
        <v>10</v>
      </c>
      <c r="C1589" s="597">
        <v>10.000999999999999</v>
      </c>
      <c r="D1589" s="596" t="s">
        <v>1339</v>
      </c>
    </row>
    <row r="1590" spans="1:4" ht="11.25" customHeight="1">
      <c r="A1590" s="1371"/>
      <c r="B1590" s="597">
        <v>40.950000000000003</v>
      </c>
      <c r="C1590" s="597">
        <v>40.951000000000001</v>
      </c>
      <c r="D1590" s="596" t="s">
        <v>1336</v>
      </c>
    </row>
    <row r="1591" spans="1:4" ht="11.25" customHeight="1">
      <c r="A1591" s="1371"/>
      <c r="B1591" s="597">
        <v>6666.45</v>
      </c>
      <c r="C1591" s="597">
        <v>6666.4520000000002</v>
      </c>
      <c r="D1591" s="596" t="s">
        <v>1293</v>
      </c>
    </row>
    <row r="1592" spans="1:4" ht="11.25" customHeight="1">
      <c r="A1592" s="1370" t="s">
        <v>1171</v>
      </c>
      <c r="B1592" s="594">
        <v>217.26</v>
      </c>
      <c r="C1592" s="594">
        <v>217.26</v>
      </c>
      <c r="D1592" s="593" t="s">
        <v>1351</v>
      </c>
    </row>
    <row r="1593" spans="1:4" ht="11.25" customHeight="1">
      <c r="A1593" s="1371"/>
      <c r="B1593" s="597">
        <v>0.9</v>
      </c>
      <c r="C1593" s="597">
        <v>0.9</v>
      </c>
      <c r="D1593" s="596" t="s">
        <v>661</v>
      </c>
    </row>
    <row r="1594" spans="1:4" ht="11.25" customHeight="1">
      <c r="A1594" s="1371"/>
      <c r="B1594" s="597">
        <v>13.5</v>
      </c>
      <c r="C1594" s="597">
        <v>13.5</v>
      </c>
      <c r="D1594" s="596" t="s">
        <v>1340</v>
      </c>
    </row>
    <row r="1595" spans="1:4" ht="11.25" customHeight="1">
      <c r="A1595" s="1371"/>
      <c r="B1595" s="597">
        <v>17333</v>
      </c>
      <c r="C1595" s="597">
        <v>17333</v>
      </c>
      <c r="D1595" s="596" t="s">
        <v>652</v>
      </c>
    </row>
    <row r="1596" spans="1:4" ht="11.25" customHeight="1">
      <c r="A1596" s="1371"/>
      <c r="B1596" s="597">
        <v>5503</v>
      </c>
      <c r="C1596" s="597">
        <v>5503</v>
      </c>
      <c r="D1596" s="596" t="s">
        <v>1338</v>
      </c>
    </row>
    <row r="1597" spans="1:4" ht="11.25" customHeight="1">
      <c r="A1597" s="1371"/>
      <c r="B1597" s="597">
        <v>387</v>
      </c>
      <c r="C1597" s="597">
        <v>387</v>
      </c>
      <c r="D1597" s="596" t="s">
        <v>1337</v>
      </c>
    </row>
    <row r="1598" spans="1:4" ht="11.25" customHeight="1">
      <c r="A1598" s="1371"/>
      <c r="B1598" s="597">
        <v>20.89</v>
      </c>
      <c r="C1598" s="597">
        <v>20.887</v>
      </c>
      <c r="D1598" s="596" t="s">
        <v>1339</v>
      </c>
    </row>
    <row r="1599" spans="1:4" ht="11.25" customHeight="1">
      <c r="A1599" s="1371"/>
      <c r="B1599" s="597">
        <v>79.209999999999994</v>
      </c>
      <c r="C1599" s="597">
        <v>79.209000000000003</v>
      </c>
      <c r="D1599" s="596" t="s">
        <v>1336</v>
      </c>
    </row>
    <row r="1600" spans="1:4" ht="11.25" customHeight="1">
      <c r="A1600" s="1372"/>
      <c r="B1600" s="592">
        <v>23554.76</v>
      </c>
      <c r="C1600" s="592">
        <v>23554.755999999998</v>
      </c>
      <c r="D1600" s="591" t="s">
        <v>1293</v>
      </c>
    </row>
    <row r="1601" spans="1:4" ht="11.25" customHeight="1">
      <c r="A1601" s="1371" t="s">
        <v>1172</v>
      </c>
      <c r="B1601" s="597">
        <v>651.78</v>
      </c>
      <c r="C1601" s="597">
        <v>651.78</v>
      </c>
      <c r="D1601" s="596" t="s">
        <v>1351</v>
      </c>
    </row>
    <row r="1602" spans="1:4" ht="11.25" customHeight="1">
      <c r="A1602" s="1371"/>
      <c r="B1602" s="597">
        <v>2.7</v>
      </c>
      <c r="C1602" s="597">
        <v>2.7</v>
      </c>
      <c r="D1602" s="596" t="s">
        <v>661</v>
      </c>
    </row>
    <row r="1603" spans="1:4" ht="11.25" customHeight="1">
      <c r="A1603" s="1371"/>
      <c r="B1603" s="597">
        <v>13.5</v>
      </c>
      <c r="C1603" s="597">
        <v>13.5</v>
      </c>
      <c r="D1603" s="596" t="s">
        <v>1340</v>
      </c>
    </row>
    <row r="1604" spans="1:4" ht="11.25" customHeight="1">
      <c r="A1604" s="1371"/>
      <c r="B1604" s="597">
        <v>9603</v>
      </c>
      <c r="C1604" s="597">
        <v>9603</v>
      </c>
      <c r="D1604" s="596" t="s">
        <v>652</v>
      </c>
    </row>
    <row r="1605" spans="1:4" ht="11.25" customHeight="1">
      <c r="A1605" s="1371"/>
      <c r="B1605" s="597">
        <v>1309</v>
      </c>
      <c r="C1605" s="597">
        <v>1309</v>
      </c>
      <c r="D1605" s="596" t="s">
        <v>1338</v>
      </c>
    </row>
    <row r="1606" spans="1:4" ht="11.25" customHeight="1">
      <c r="A1606" s="1371"/>
      <c r="B1606" s="597">
        <v>111</v>
      </c>
      <c r="C1606" s="597">
        <v>111</v>
      </c>
      <c r="D1606" s="596" t="s">
        <v>1337</v>
      </c>
    </row>
    <row r="1607" spans="1:4" ht="21.75">
      <c r="A1607" s="1371"/>
      <c r="B1607" s="597">
        <v>138.61000000000001</v>
      </c>
      <c r="C1607" s="597">
        <v>128.917</v>
      </c>
      <c r="D1607" s="596" t="s">
        <v>660</v>
      </c>
    </row>
    <row r="1608" spans="1:4" ht="11.25" customHeight="1">
      <c r="A1608" s="1371"/>
      <c r="B1608" s="597">
        <v>15.92</v>
      </c>
      <c r="C1608" s="597">
        <v>15.922000000000001</v>
      </c>
      <c r="D1608" s="596" t="s">
        <v>1339</v>
      </c>
    </row>
    <row r="1609" spans="1:4" ht="11.25" customHeight="1">
      <c r="A1609" s="1371"/>
      <c r="B1609" s="597">
        <v>69.400000000000006</v>
      </c>
      <c r="C1609" s="597">
        <v>69.399000000000001</v>
      </c>
      <c r="D1609" s="596" t="s">
        <v>1336</v>
      </c>
    </row>
    <row r="1610" spans="1:4" ht="11.25" customHeight="1">
      <c r="A1610" s="1371"/>
      <c r="B1610" s="597">
        <v>11914.91</v>
      </c>
      <c r="C1610" s="597">
        <v>11905.217999999999</v>
      </c>
      <c r="D1610" s="596" t="s">
        <v>1293</v>
      </c>
    </row>
    <row r="1611" spans="1:4" ht="11.25" customHeight="1">
      <c r="A1611" s="1370" t="s">
        <v>1211</v>
      </c>
      <c r="B1611" s="594">
        <v>13.5</v>
      </c>
      <c r="C1611" s="594">
        <v>13.5</v>
      </c>
      <c r="D1611" s="593" t="s">
        <v>1340</v>
      </c>
    </row>
    <row r="1612" spans="1:4" ht="11.25" customHeight="1">
      <c r="A1612" s="1371"/>
      <c r="B1612" s="597">
        <v>17875</v>
      </c>
      <c r="C1612" s="597">
        <v>17875</v>
      </c>
      <c r="D1612" s="596" t="s">
        <v>652</v>
      </c>
    </row>
    <row r="1613" spans="1:4" ht="11.25" customHeight="1">
      <c r="A1613" s="1371"/>
      <c r="B1613" s="597">
        <v>28.96</v>
      </c>
      <c r="C1613" s="597">
        <v>28.96</v>
      </c>
      <c r="D1613" s="596" t="s">
        <v>1339</v>
      </c>
    </row>
    <row r="1614" spans="1:4" ht="11.25" customHeight="1">
      <c r="A1614" s="1371"/>
      <c r="B1614" s="597">
        <v>113.8</v>
      </c>
      <c r="C1614" s="597">
        <v>113.804</v>
      </c>
      <c r="D1614" s="596" t="s">
        <v>1336</v>
      </c>
    </row>
    <row r="1615" spans="1:4" ht="11.25" customHeight="1">
      <c r="A1615" s="1372"/>
      <c r="B1615" s="592">
        <v>18031.259999999998</v>
      </c>
      <c r="C1615" s="592">
        <v>18031.263999999999</v>
      </c>
      <c r="D1615" s="591" t="s">
        <v>1293</v>
      </c>
    </row>
    <row r="1616" spans="1:4" ht="11.25" customHeight="1">
      <c r="A1616" s="1371" t="s">
        <v>1208</v>
      </c>
      <c r="B1616" s="597">
        <v>13.5</v>
      </c>
      <c r="C1616" s="597">
        <v>13.5</v>
      </c>
      <c r="D1616" s="596" t="s">
        <v>1340</v>
      </c>
    </row>
    <row r="1617" spans="1:4" ht="11.25" customHeight="1">
      <c r="A1617" s="1371"/>
      <c r="B1617" s="597">
        <v>16428</v>
      </c>
      <c r="C1617" s="597">
        <v>16428</v>
      </c>
      <c r="D1617" s="596" t="s">
        <v>652</v>
      </c>
    </row>
    <row r="1618" spans="1:4" ht="11.25" customHeight="1">
      <c r="A1618" s="1371"/>
      <c r="B1618" s="597">
        <v>26.02</v>
      </c>
      <c r="C1618" s="597">
        <v>26.02</v>
      </c>
      <c r="D1618" s="596" t="s">
        <v>1339</v>
      </c>
    </row>
    <row r="1619" spans="1:4" ht="11.25" customHeight="1">
      <c r="A1619" s="1371"/>
      <c r="B1619" s="597">
        <v>92.28</v>
      </c>
      <c r="C1619" s="597">
        <v>92.277000000000001</v>
      </c>
      <c r="D1619" s="596" t="s">
        <v>1336</v>
      </c>
    </row>
    <row r="1620" spans="1:4" ht="11.25" customHeight="1">
      <c r="A1620" s="1371"/>
      <c r="B1620" s="597">
        <v>16559.8</v>
      </c>
      <c r="C1620" s="597">
        <v>16559.796999999999</v>
      </c>
      <c r="D1620" s="596" t="s">
        <v>1293</v>
      </c>
    </row>
    <row r="1621" spans="1:4" ht="11.25" customHeight="1">
      <c r="A1621" s="1370" t="s">
        <v>1198</v>
      </c>
      <c r="B1621" s="594">
        <v>13.5</v>
      </c>
      <c r="C1621" s="594">
        <v>13.5</v>
      </c>
      <c r="D1621" s="593" t="s">
        <v>1340</v>
      </c>
    </row>
    <row r="1622" spans="1:4" ht="11.25" customHeight="1">
      <c r="A1622" s="1371"/>
      <c r="B1622" s="597">
        <v>8872</v>
      </c>
      <c r="C1622" s="597">
        <v>8872</v>
      </c>
      <c r="D1622" s="596" t="s">
        <v>652</v>
      </c>
    </row>
    <row r="1623" spans="1:4" ht="11.25" customHeight="1">
      <c r="A1623" s="1371"/>
      <c r="B1623" s="597">
        <v>16.07</v>
      </c>
      <c r="C1623" s="597">
        <v>16.067</v>
      </c>
      <c r="D1623" s="596" t="s">
        <v>1339</v>
      </c>
    </row>
    <row r="1624" spans="1:4" ht="11.25" customHeight="1">
      <c r="A1624" s="1371"/>
      <c r="B1624" s="597">
        <v>63.34</v>
      </c>
      <c r="C1624" s="597">
        <v>63.335999999999999</v>
      </c>
      <c r="D1624" s="596" t="s">
        <v>1336</v>
      </c>
    </row>
    <row r="1625" spans="1:4" ht="11.25" customHeight="1">
      <c r="A1625" s="1372"/>
      <c r="B1625" s="592">
        <v>8964.91</v>
      </c>
      <c r="C1625" s="592">
        <v>8964.9029999999984</v>
      </c>
      <c r="D1625" s="591" t="s">
        <v>1293</v>
      </c>
    </row>
    <row r="1626" spans="1:4" ht="11.25" customHeight="1">
      <c r="A1626" s="1371" t="s">
        <v>1188</v>
      </c>
      <c r="B1626" s="597">
        <v>200</v>
      </c>
      <c r="C1626" s="597">
        <v>157.18995000000001</v>
      </c>
      <c r="D1626" s="596" t="s">
        <v>1350</v>
      </c>
    </row>
    <row r="1627" spans="1:4" ht="11.25" customHeight="1">
      <c r="A1627" s="1371"/>
      <c r="B1627" s="597">
        <v>13.5</v>
      </c>
      <c r="C1627" s="597">
        <v>13.5</v>
      </c>
      <c r="D1627" s="596" t="s">
        <v>1340</v>
      </c>
    </row>
    <row r="1628" spans="1:4" ht="11.25" customHeight="1">
      <c r="A1628" s="1371"/>
      <c r="B1628" s="597">
        <v>16462</v>
      </c>
      <c r="C1628" s="597">
        <v>16462</v>
      </c>
      <c r="D1628" s="596" t="s">
        <v>652</v>
      </c>
    </row>
    <row r="1629" spans="1:4" ht="11.25" customHeight="1">
      <c r="A1629" s="1371"/>
      <c r="B1629" s="597">
        <v>28.92</v>
      </c>
      <c r="C1629" s="597">
        <v>28.92</v>
      </c>
      <c r="D1629" s="596" t="s">
        <v>1339</v>
      </c>
    </row>
    <row r="1630" spans="1:4" ht="11.25" customHeight="1">
      <c r="A1630" s="1371"/>
      <c r="B1630" s="597">
        <v>99.01</v>
      </c>
      <c r="C1630" s="597">
        <v>99.013000000000005</v>
      </c>
      <c r="D1630" s="596" t="s">
        <v>1336</v>
      </c>
    </row>
    <row r="1631" spans="1:4" ht="11.25" customHeight="1">
      <c r="A1631" s="1371"/>
      <c r="B1631" s="597">
        <v>16803.429999999997</v>
      </c>
      <c r="C1631" s="597">
        <v>16760.622949999997</v>
      </c>
      <c r="D1631" s="596" t="s">
        <v>1293</v>
      </c>
    </row>
    <row r="1632" spans="1:4" ht="11.25" customHeight="1">
      <c r="A1632" s="1370" t="s">
        <v>1192</v>
      </c>
      <c r="B1632" s="594">
        <v>13.5</v>
      </c>
      <c r="C1632" s="594">
        <v>13.5</v>
      </c>
      <c r="D1632" s="593" t="s">
        <v>1340</v>
      </c>
    </row>
    <row r="1633" spans="1:4" ht="11.25" customHeight="1">
      <c r="A1633" s="1371"/>
      <c r="B1633" s="597">
        <v>12660</v>
      </c>
      <c r="C1633" s="597">
        <v>12660</v>
      </c>
      <c r="D1633" s="596" t="s">
        <v>652</v>
      </c>
    </row>
    <row r="1634" spans="1:4" ht="11.25" customHeight="1">
      <c r="A1634" s="1371"/>
      <c r="B1634" s="597">
        <v>22.68</v>
      </c>
      <c r="C1634" s="597">
        <v>22.678000000000001</v>
      </c>
      <c r="D1634" s="596" t="s">
        <v>1339</v>
      </c>
    </row>
    <row r="1635" spans="1:4" ht="11.25" customHeight="1">
      <c r="A1635" s="1371"/>
      <c r="B1635" s="597">
        <v>83.4</v>
      </c>
      <c r="C1635" s="597">
        <v>83.399000000000001</v>
      </c>
      <c r="D1635" s="596" t="s">
        <v>1336</v>
      </c>
    </row>
    <row r="1636" spans="1:4" ht="11.25" customHeight="1">
      <c r="A1636" s="1372"/>
      <c r="B1636" s="592">
        <v>12779.58</v>
      </c>
      <c r="C1636" s="592">
        <v>12779.576999999999</v>
      </c>
      <c r="D1636" s="591" t="s">
        <v>1293</v>
      </c>
    </row>
    <row r="1637" spans="1:4" ht="11.25" customHeight="1">
      <c r="A1637" s="1371" t="s">
        <v>1202</v>
      </c>
      <c r="B1637" s="597">
        <v>9410</v>
      </c>
      <c r="C1637" s="597">
        <v>9410</v>
      </c>
      <c r="D1637" s="596" t="s">
        <v>652</v>
      </c>
    </row>
    <row r="1638" spans="1:4" ht="11.25" customHeight="1">
      <c r="A1638" s="1371"/>
      <c r="B1638" s="597">
        <v>14.81</v>
      </c>
      <c r="C1638" s="597">
        <v>14.813000000000001</v>
      </c>
      <c r="D1638" s="596" t="s">
        <v>1339</v>
      </c>
    </row>
    <row r="1639" spans="1:4" ht="11.25" customHeight="1">
      <c r="A1639" s="1371"/>
      <c r="B1639" s="597">
        <v>60.72</v>
      </c>
      <c r="C1639" s="597">
        <v>60.718000000000004</v>
      </c>
      <c r="D1639" s="596" t="s">
        <v>1336</v>
      </c>
    </row>
    <row r="1640" spans="1:4" ht="11.25" customHeight="1">
      <c r="A1640" s="1371"/>
      <c r="B1640" s="597">
        <v>9485.5299999999988</v>
      </c>
      <c r="C1640" s="597">
        <v>9485.5310000000009</v>
      </c>
      <c r="D1640" s="596" t="s">
        <v>1293</v>
      </c>
    </row>
    <row r="1641" spans="1:4" ht="11.25" customHeight="1">
      <c r="A1641" s="1370" t="s">
        <v>1221</v>
      </c>
      <c r="B1641" s="594">
        <v>13.5</v>
      </c>
      <c r="C1641" s="594">
        <v>13.5</v>
      </c>
      <c r="D1641" s="593" t="s">
        <v>1340</v>
      </c>
    </row>
    <row r="1642" spans="1:4" ht="11.25" customHeight="1">
      <c r="A1642" s="1371"/>
      <c r="B1642" s="597">
        <v>11231</v>
      </c>
      <c r="C1642" s="597">
        <v>11231</v>
      </c>
      <c r="D1642" s="596" t="s">
        <v>652</v>
      </c>
    </row>
    <row r="1643" spans="1:4" ht="11.25" customHeight="1">
      <c r="A1643" s="1371"/>
      <c r="B1643" s="597">
        <v>18.77</v>
      </c>
      <c r="C1643" s="597">
        <v>18.765999999999998</v>
      </c>
      <c r="D1643" s="596" t="s">
        <v>1339</v>
      </c>
    </row>
    <row r="1644" spans="1:4" ht="11.25" customHeight="1">
      <c r="A1644" s="1371"/>
      <c r="B1644" s="597">
        <v>658.52</v>
      </c>
      <c r="C1644" s="597">
        <v>658.52240000000006</v>
      </c>
      <c r="D1644" s="596" t="s">
        <v>1349</v>
      </c>
    </row>
    <row r="1645" spans="1:4" ht="11.25" customHeight="1">
      <c r="A1645" s="1371"/>
      <c r="B1645" s="597">
        <v>72.8</v>
      </c>
      <c r="C1645" s="597">
        <v>72.804000000000002</v>
      </c>
      <c r="D1645" s="596" t="s">
        <v>1336</v>
      </c>
    </row>
    <row r="1646" spans="1:4" ht="11.25" customHeight="1">
      <c r="A1646" s="1372"/>
      <c r="B1646" s="592">
        <v>11994.59</v>
      </c>
      <c r="C1646" s="592">
        <v>11994.5924</v>
      </c>
      <c r="D1646" s="591" t="s">
        <v>1293</v>
      </c>
    </row>
    <row r="1647" spans="1:4" ht="11.25" customHeight="1">
      <c r="A1647" s="1371" t="s">
        <v>1348</v>
      </c>
      <c r="B1647" s="597">
        <v>13.5</v>
      </c>
      <c r="C1647" s="597">
        <v>13.5</v>
      </c>
      <c r="D1647" s="596" t="s">
        <v>1340</v>
      </c>
    </row>
    <row r="1648" spans="1:4" ht="11.25" customHeight="1">
      <c r="A1648" s="1371"/>
      <c r="B1648" s="597">
        <v>95</v>
      </c>
      <c r="C1648" s="597">
        <v>95</v>
      </c>
      <c r="D1648" s="596" t="s">
        <v>1347</v>
      </c>
    </row>
    <row r="1649" spans="1:4" ht="11.25" customHeight="1">
      <c r="A1649" s="1371"/>
      <c r="B1649" s="597">
        <v>30</v>
      </c>
      <c r="C1649" s="597">
        <v>30</v>
      </c>
      <c r="D1649" s="596" t="s">
        <v>1342</v>
      </c>
    </row>
    <row r="1650" spans="1:4" ht="11.25" customHeight="1">
      <c r="A1650" s="1371"/>
      <c r="B1650" s="597">
        <v>8166</v>
      </c>
      <c r="C1650" s="597">
        <v>8166</v>
      </c>
      <c r="D1650" s="596" t="s">
        <v>652</v>
      </c>
    </row>
    <row r="1651" spans="1:4" ht="11.25" customHeight="1">
      <c r="A1651" s="1371"/>
      <c r="B1651" s="597">
        <v>12.55</v>
      </c>
      <c r="C1651" s="597">
        <v>12.548</v>
      </c>
      <c r="D1651" s="596" t="s">
        <v>1339</v>
      </c>
    </row>
    <row r="1652" spans="1:4" ht="11.25" customHeight="1">
      <c r="A1652" s="1371"/>
      <c r="B1652" s="597">
        <v>195</v>
      </c>
      <c r="C1652" s="597">
        <v>195</v>
      </c>
      <c r="D1652" s="596" t="s">
        <v>662</v>
      </c>
    </row>
    <row r="1653" spans="1:4" ht="11.25" customHeight="1">
      <c r="A1653" s="1371"/>
      <c r="B1653" s="597">
        <v>54.96</v>
      </c>
      <c r="C1653" s="597">
        <v>54.963999999999999</v>
      </c>
      <c r="D1653" s="596" t="s">
        <v>1336</v>
      </c>
    </row>
    <row r="1654" spans="1:4" ht="11.25" customHeight="1">
      <c r="A1654" s="1371"/>
      <c r="B1654" s="597">
        <v>8567.0099999999984</v>
      </c>
      <c r="C1654" s="597">
        <v>8567.0120000000006</v>
      </c>
      <c r="D1654" s="596" t="s">
        <v>1293</v>
      </c>
    </row>
    <row r="1655" spans="1:4" ht="11.25" customHeight="1">
      <c r="A1655" s="1370" t="s">
        <v>1229</v>
      </c>
      <c r="B1655" s="594">
        <v>159.72</v>
      </c>
      <c r="C1655" s="594">
        <v>157.30000000000001</v>
      </c>
      <c r="D1655" s="593" t="s">
        <v>825</v>
      </c>
    </row>
    <row r="1656" spans="1:4" ht="11.25" customHeight="1">
      <c r="A1656" s="1371"/>
      <c r="B1656" s="597">
        <v>13.5</v>
      </c>
      <c r="C1656" s="597">
        <v>13.5</v>
      </c>
      <c r="D1656" s="596" t="s">
        <v>1340</v>
      </c>
    </row>
    <row r="1657" spans="1:4" ht="11.25" customHeight="1">
      <c r="A1657" s="1371"/>
      <c r="B1657" s="597">
        <v>9295</v>
      </c>
      <c r="C1657" s="597">
        <v>9295</v>
      </c>
      <c r="D1657" s="596" t="s">
        <v>652</v>
      </c>
    </row>
    <row r="1658" spans="1:4" ht="11.25" customHeight="1">
      <c r="A1658" s="1371"/>
      <c r="B1658" s="597">
        <v>15.53</v>
      </c>
      <c r="C1658" s="597">
        <v>15.528</v>
      </c>
      <c r="D1658" s="596" t="s">
        <v>1339</v>
      </c>
    </row>
    <row r="1659" spans="1:4" ht="11.25" customHeight="1">
      <c r="A1659" s="1371"/>
      <c r="B1659" s="597">
        <v>2500</v>
      </c>
      <c r="C1659" s="597">
        <v>2500</v>
      </c>
      <c r="D1659" s="596" t="s">
        <v>1346</v>
      </c>
    </row>
    <row r="1660" spans="1:4" ht="11.25" customHeight="1">
      <c r="A1660" s="1371"/>
      <c r="B1660" s="597">
        <v>58.06</v>
      </c>
      <c r="C1660" s="597">
        <v>58.061999999999998</v>
      </c>
      <c r="D1660" s="596" t="s">
        <v>1336</v>
      </c>
    </row>
    <row r="1661" spans="1:4" ht="11.25" customHeight="1">
      <c r="A1661" s="1372"/>
      <c r="B1661" s="592">
        <v>12041.81</v>
      </c>
      <c r="C1661" s="592">
        <v>12039.39</v>
      </c>
      <c r="D1661" s="591" t="s">
        <v>1293</v>
      </c>
    </row>
    <row r="1662" spans="1:4" ht="11.25" customHeight="1">
      <c r="A1662" s="1371" t="s">
        <v>1210</v>
      </c>
      <c r="B1662" s="597">
        <v>13.5</v>
      </c>
      <c r="C1662" s="597">
        <v>13.5</v>
      </c>
      <c r="D1662" s="596" t="s">
        <v>1340</v>
      </c>
    </row>
    <row r="1663" spans="1:4" ht="11.25" customHeight="1">
      <c r="A1663" s="1371"/>
      <c r="B1663" s="597">
        <v>13975</v>
      </c>
      <c r="C1663" s="597">
        <v>13975</v>
      </c>
      <c r="D1663" s="596" t="s">
        <v>652</v>
      </c>
    </row>
    <row r="1664" spans="1:4" ht="11.25" customHeight="1">
      <c r="A1664" s="1371"/>
      <c r="B1664" s="597">
        <v>24</v>
      </c>
      <c r="C1664" s="597">
        <v>23.995000000000001</v>
      </c>
      <c r="D1664" s="596" t="s">
        <v>1339</v>
      </c>
    </row>
    <row r="1665" spans="1:4" ht="11.25" customHeight="1">
      <c r="A1665" s="1371"/>
      <c r="B1665" s="597">
        <v>1160</v>
      </c>
      <c r="C1665" s="597">
        <v>1160</v>
      </c>
      <c r="D1665" s="596" t="s">
        <v>1345</v>
      </c>
    </row>
    <row r="1666" spans="1:4" ht="11.25" customHeight="1">
      <c r="A1666" s="1371"/>
      <c r="B1666" s="597">
        <v>87.78</v>
      </c>
      <c r="C1666" s="597">
        <v>87.781999999999996</v>
      </c>
      <c r="D1666" s="596" t="s">
        <v>1336</v>
      </c>
    </row>
    <row r="1667" spans="1:4" ht="11.25" customHeight="1">
      <c r="A1667" s="1371"/>
      <c r="B1667" s="597">
        <v>15260.28</v>
      </c>
      <c r="C1667" s="597">
        <v>15260.277</v>
      </c>
      <c r="D1667" s="596" t="s">
        <v>1293</v>
      </c>
    </row>
    <row r="1668" spans="1:4" ht="11.25" customHeight="1">
      <c r="A1668" s="1370" t="s">
        <v>1224</v>
      </c>
      <c r="B1668" s="594">
        <v>13.5</v>
      </c>
      <c r="C1668" s="594">
        <v>13.5</v>
      </c>
      <c r="D1668" s="593" t="s">
        <v>1340</v>
      </c>
    </row>
    <row r="1669" spans="1:4" ht="11.25" customHeight="1">
      <c r="A1669" s="1371"/>
      <c r="B1669" s="597">
        <v>12425</v>
      </c>
      <c r="C1669" s="597">
        <v>12425</v>
      </c>
      <c r="D1669" s="596" t="s">
        <v>652</v>
      </c>
    </row>
    <row r="1670" spans="1:4" ht="11.25" customHeight="1">
      <c r="A1670" s="1371"/>
      <c r="B1670" s="597">
        <v>21.32</v>
      </c>
      <c r="C1670" s="597">
        <v>21.32</v>
      </c>
      <c r="D1670" s="596" t="s">
        <v>1339</v>
      </c>
    </row>
    <row r="1671" spans="1:4" ht="11.25" customHeight="1">
      <c r="A1671" s="1371"/>
      <c r="B1671" s="597">
        <v>81.05</v>
      </c>
      <c r="C1671" s="597">
        <v>81.05</v>
      </c>
      <c r="D1671" s="596" t="s">
        <v>1336</v>
      </c>
    </row>
    <row r="1672" spans="1:4" ht="11.25" customHeight="1">
      <c r="A1672" s="1372"/>
      <c r="B1672" s="592">
        <v>12540.869999999999</v>
      </c>
      <c r="C1672" s="592">
        <v>12540.869999999999</v>
      </c>
      <c r="D1672" s="591" t="s">
        <v>1293</v>
      </c>
    </row>
    <row r="1673" spans="1:4" ht="11.25" customHeight="1">
      <c r="A1673" s="1371" t="s">
        <v>1206</v>
      </c>
      <c r="B1673" s="597">
        <v>13.5</v>
      </c>
      <c r="C1673" s="597">
        <v>13.5</v>
      </c>
      <c r="D1673" s="596" t="s">
        <v>1340</v>
      </c>
    </row>
    <row r="1674" spans="1:4" ht="11.25" customHeight="1">
      <c r="A1674" s="1371"/>
      <c r="B1674" s="597">
        <v>17655</v>
      </c>
      <c r="C1674" s="597">
        <v>17655</v>
      </c>
      <c r="D1674" s="596" t="s">
        <v>652</v>
      </c>
    </row>
    <row r="1675" spans="1:4" ht="11.25" customHeight="1">
      <c r="A1675" s="1371"/>
      <c r="B1675" s="597">
        <v>27.27</v>
      </c>
      <c r="C1675" s="597">
        <v>27.265000000000001</v>
      </c>
      <c r="D1675" s="596" t="s">
        <v>1339</v>
      </c>
    </row>
    <row r="1676" spans="1:4" ht="11.25" customHeight="1">
      <c r="A1676" s="1371"/>
      <c r="B1676" s="597">
        <v>102.55</v>
      </c>
      <c r="C1676" s="597">
        <v>102.554</v>
      </c>
      <c r="D1676" s="596" t="s">
        <v>1336</v>
      </c>
    </row>
    <row r="1677" spans="1:4" ht="11.25" customHeight="1">
      <c r="A1677" s="1371"/>
      <c r="B1677" s="597">
        <v>17798.32</v>
      </c>
      <c r="C1677" s="597">
        <v>17798.319</v>
      </c>
      <c r="D1677" s="596" t="s">
        <v>1293</v>
      </c>
    </row>
    <row r="1678" spans="1:4" ht="11.25" customHeight="1">
      <c r="A1678" s="1370" t="s">
        <v>1226</v>
      </c>
      <c r="B1678" s="594">
        <v>13.5</v>
      </c>
      <c r="C1678" s="594">
        <v>13.5</v>
      </c>
      <c r="D1678" s="593" t="s">
        <v>1340</v>
      </c>
    </row>
    <row r="1679" spans="1:4" ht="11.25" customHeight="1">
      <c r="A1679" s="1371"/>
      <c r="B1679" s="597">
        <v>20710</v>
      </c>
      <c r="C1679" s="597">
        <v>20710</v>
      </c>
      <c r="D1679" s="596" t="s">
        <v>652</v>
      </c>
    </row>
    <row r="1680" spans="1:4" ht="11.25" customHeight="1">
      <c r="A1680" s="1371"/>
      <c r="B1680" s="597">
        <v>31.39</v>
      </c>
      <c r="C1680" s="597">
        <v>31.393999999999998</v>
      </c>
      <c r="D1680" s="596" t="s">
        <v>1339</v>
      </c>
    </row>
    <row r="1681" spans="1:4" ht="11.25" customHeight="1">
      <c r="A1681" s="1371"/>
      <c r="B1681" s="597">
        <v>126.08</v>
      </c>
      <c r="C1681" s="597">
        <v>126.08199999999999</v>
      </c>
      <c r="D1681" s="596" t="s">
        <v>1336</v>
      </c>
    </row>
    <row r="1682" spans="1:4" ht="11.25" customHeight="1">
      <c r="A1682" s="1372"/>
      <c r="B1682" s="592">
        <v>20880.98</v>
      </c>
      <c r="C1682" s="592">
        <v>20880.975999999999</v>
      </c>
      <c r="D1682" s="591" t="s">
        <v>1293</v>
      </c>
    </row>
    <row r="1683" spans="1:4" ht="11.25" customHeight="1">
      <c r="A1683" s="1371" t="s">
        <v>1194</v>
      </c>
      <c r="B1683" s="597">
        <v>155.49</v>
      </c>
      <c r="C1683" s="597">
        <v>155.48500000000001</v>
      </c>
      <c r="D1683" s="596" t="s">
        <v>825</v>
      </c>
    </row>
    <row r="1684" spans="1:4" ht="11.25" customHeight="1">
      <c r="A1684" s="1371"/>
      <c r="B1684" s="597">
        <v>17029</v>
      </c>
      <c r="C1684" s="597">
        <v>17029</v>
      </c>
      <c r="D1684" s="596" t="s">
        <v>652</v>
      </c>
    </row>
    <row r="1685" spans="1:4" ht="11.25" customHeight="1">
      <c r="A1685" s="1371"/>
      <c r="B1685" s="597">
        <v>23.13</v>
      </c>
      <c r="C1685" s="597">
        <v>23.128</v>
      </c>
      <c r="D1685" s="596" t="s">
        <v>1339</v>
      </c>
    </row>
    <row r="1686" spans="1:4" ht="11.25" customHeight="1">
      <c r="A1686" s="1371"/>
      <c r="B1686" s="597">
        <v>129.24</v>
      </c>
      <c r="C1686" s="597">
        <v>129.23500000000001</v>
      </c>
      <c r="D1686" s="596" t="s">
        <v>1336</v>
      </c>
    </row>
    <row r="1687" spans="1:4" ht="11.25" customHeight="1">
      <c r="A1687" s="1371"/>
      <c r="B1687" s="597">
        <v>17336.860000000004</v>
      </c>
      <c r="C1687" s="597">
        <v>17336.848000000002</v>
      </c>
      <c r="D1687" s="596" t="s">
        <v>1293</v>
      </c>
    </row>
    <row r="1688" spans="1:4" ht="11.25" customHeight="1">
      <c r="A1688" s="1370" t="s">
        <v>1222</v>
      </c>
      <c r="B1688" s="594">
        <v>13.5</v>
      </c>
      <c r="C1688" s="594">
        <v>13.5</v>
      </c>
      <c r="D1688" s="593" t="s">
        <v>1340</v>
      </c>
    </row>
    <row r="1689" spans="1:4" ht="11.25" customHeight="1">
      <c r="A1689" s="1371"/>
      <c r="B1689" s="597">
        <v>10322</v>
      </c>
      <c r="C1689" s="597">
        <v>10322</v>
      </c>
      <c r="D1689" s="596" t="s">
        <v>652</v>
      </c>
    </row>
    <row r="1690" spans="1:4" ht="11.25" customHeight="1">
      <c r="A1690" s="1371"/>
      <c r="B1690" s="597">
        <v>18.399999999999999</v>
      </c>
      <c r="C1690" s="597">
        <v>18.396000000000001</v>
      </c>
      <c r="D1690" s="596" t="s">
        <v>1339</v>
      </c>
    </row>
    <row r="1691" spans="1:4" ht="11.25" customHeight="1">
      <c r="A1691" s="1371"/>
      <c r="B1691" s="597">
        <v>73.760000000000005</v>
      </c>
      <c r="C1691" s="597">
        <v>73.760000000000005</v>
      </c>
      <c r="D1691" s="596" t="s">
        <v>1336</v>
      </c>
    </row>
    <row r="1692" spans="1:4" ht="11.25" customHeight="1">
      <c r="A1692" s="1372"/>
      <c r="B1692" s="592">
        <v>10427.66</v>
      </c>
      <c r="C1692" s="592">
        <v>10427.656000000001</v>
      </c>
      <c r="D1692" s="591" t="s">
        <v>1293</v>
      </c>
    </row>
    <row r="1693" spans="1:4" ht="11.25" customHeight="1">
      <c r="A1693" s="1371" t="s">
        <v>1217</v>
      </c>
      <c r="B1693" s="597">
        <v>13.5</v>
      </c>
      <c r="C1693" s="597">
        <v>13.5</v>
      </c>
      <c r="D1693" s="596" t="s">
        <v>1340</v>
      </c>
    </row>
    <row r="1694" spans="1:4" ht="11.25" customHeight="1">
      <c r="A1694" s="1371"/>
      <c r="B1694" s="597">
        <v>9728</v>
      </c>
      <c r="C1694" s="597">
        <v>9728</v>
      </c>
      <c r="D1694" s="596" t="s">
        <v>652</v>
      </c>
    </row>
    <row r="1695" spans="1:4" ht="11.25" customHeight="1">
      <c r="A1695" s="1371"/>
      <c r="B1695" s="597">
        <v>16.329999999999998</v>
      </c>
      <c r="C1695" s="597">
        <v>16.332000000000001</v>
      </c>
      <c r="D1695" s="596" t="s">
        <v>1339</v>
      </c>
    </row>
    <row r="1696" spans="1:4" ht="11.25" customHeight="1">
      <c r="A1696" s="1371"/>
      <c r="B1696" s="597">
        <v>63.95</v>
      </c>
      <c r="C1696" s="597">
        <v>63.951999999999998</v>
      </c>
      <c r="D1696" s="596" t="s">
        <v>1336</v>
      </c>
    </row>
    <row r="1697" spans="1:4" ht="11.25" customHeight="1">
      <c r="A1697" s="1371"/>
      <c r="B1697" s="597">
        <v>9821.7800000000007</v>
      </c>
      <c r="C1697" s="597">
        <v>9821.7839999999997</v>
      </c>
      <c r="D1697" s="596" t="s">
        <v>1293</v>
      </c>
    </row>
    <row r="1698" spans="1:4" ht="11.25" customHeight="1">
      <c r="A1698" s="1370" t="s">
        <v>1214</v>
      </c>
      <c r="B1698" s="594">
        <v>5162</v>
      </c>
      <c r="C1698" s="594">
        <v>5162</v>
      </c>
      <c r="D1698" s="593" t="s">
        <v>652</v>
      </c>
    </row>
    <row r="1699" spans="1:4" ht="11.25" customHeight="1">
      <c r="A1699" s="1371"/>
      <c r="B1699" s="597">
        <v>9.5500000000000007</v>
      </c>
      <c r="C1699" s="597">
        <v>9.5519999999999996</v>
      </c>
      <c r="D1699" s="596" t="s">
        <v>1339</v>
      </c>
    </row>
    <row r="1700" spans="1:4" ht="11.25" customHeight="1">
      <c r="A1700" s="1371"/>
      <c r="B1700" s="597">
        <v>36.14</v>
      </c>
      <c r="C1700" s="597">
        <v>36.137999999999998</v>
      </c>
      <c r="D1700" s="596" t="s">
        <v>1336</v>
      </c>
    </row>
    <row r="1701" spans="1:4" ht="11.25" customHeight="1">
      <c r="A1701" s="1372"/>
      <c r="B1701" s="592">
        <v>5207.6900000000005</v>
      </c>
      <c r="C1701" s="592">
        <v>5207.6899999999996</v>
      </c>
      <c r="D1701" s="591" t="s">
        <v>1293</v>
      </c>
    </row>
    <row r="1702" spans="1:4" ht="11.25" customHeight="1">
      <c r="A1702" s="1371" t="s">
        <v>1204</v>
      </c>
      <c r="B1702" s="597">
        <v>1102.58</v>
      </c>
      <c r="C1702" s="597">
        <v>1102.57518</v>
      </c>
      <c r="D1702" s="596" t="s">
        <v>1344</v>
      </c>
    </row>
    <row r="1703" spans="1:4" ht="11.25" customHeight="1">
      <c r="A1703" s="1371"/>
      <c r="B1703" s="597">
        <v>5782</v>
      </c>
      <c r="C1703" s="597">
        <v>5782</v>
      </c>
      <c r="D1703" s="596" t="s">
        <v>652</v>
      </c>
    </row>
    <row r="1704" spans="1:4" ht="11.25" customHeight="1">
      <c r="A1704" s="1371"/>
      <c r="B1704" s="597">
        <v>10.54</v>
      </c>
      <c r="C1704" s="597">
        <v>10.54</v>
      </c>
      <c r="D1704" s="596" t="s">
        <v>1339</v>
      </c>
    </row>
    <row r="1705" spans="1:4" ht="11.25" customHeight="1">
      <c r="A1705" s="1371"/>
      <c r="B1705" s="597">
        <v>35.69</v>
      </c>
      <c r="C1705" s="597">
        <v>35.692</v>
      </c>
      <c r="D1705" s="596" t="s">
        <v>1336</v>
      </c>
    </row>
    <row r="1706" spans="1:4" ht="11.25" customHeight="1">
      <c r="A1706" s="1371"/>
      <c r="B1706" s="597">
        <v>6930.8099999999995</v>
      </c>
      <c r="C1706" s="597">
        <v>6930.8071799999998</v>
      </c>
      <c r="D1706" s="596" t="s">
        <v>1293</v>
      </c>
    </row>
    <row r="1707" spans="1:4" ht="11.25" customHeight="1">
      <c r="A1707" s="1370" t="s">
        <v>1232</v>
      </c>
      <c r="B1707" s="594">
        <v>9951</v>
      </c>
      <c r="C1707" s="594">
        <v>9951</v>
      </c>
      <c r="D1707" s="593" t="s">
        <v>652</v>
      </c>
    </row>
    <row r="1708" spans="1:4" ht="11.25" customHeight="1">
      <c r="A1708" s="1371"/>
      <c r="B1708" s="597">
        <v>16.93</v>
      </c>
      <c r="C1708" s="597">
        <v>16.934000000000001</v>
      </c>
      <c r="D1708" s="596" t="s">
        <v>1339</v>
      </c>
    </row>
    <row r="1709" spans="1:4" ht="11.25" customHeight="1">
      <c r="A1709" s="1371"/>
      <c r="B1709" s="597">
        <v>57.01</v>
      </c>
      <c r="C1709" s="597">
        <v>57.008000000000003</v>
      </c>
      <c r="D1709" s="596" t="s">
        <v>1336</v>
      </c>
    </row>
    <row r="1710" spans="1:4" ht="11.25" customHeight="1">
      <c r="A1710" s="1372"/>
      <c r="B1710" s="592">
        <v>10024.94</v>
      </c>
      <c r="C1710" s="592">
        <v>10024.941999999999</v>
      </c>
      <c r="D1710" s="591" t="s">
        <v>1293</v>
      </c>
    </row>
    <row r="1711" spans="1:4" ht="11.25" customHeight="1">
      <c r="A1711" s="1371" t="s">
        <v>1215</v>
      </c>
      <c r="B1711" s="597">
        <v>6671</v>
      </c>
      <c r="C1711" s="597">
        <v>6671</v>
      </c>
      <c r="D1711" s="596" t="s">
        <v>652</v>
      </c>
    </row>
    <row r="1712" spans="1:4" ht="11.25" customHeight="1">
      <c r="A1712" s="1371"/>
      <c r="B1712" s="597">
        <v>12.64</v>
      </c>
      <c r="C1712" s="597">
        <v>12.644</v>
      </c>
      <c r="D1712" s="596" t="s">
        <v>1339</v>
      </c>
    </row>
    <row r="1713" spans="1:4" ht="11.25" customHeight="1">
      <c r="A1713" s="1371"/>
      <c r="B1713" s="597">
        <v>43.46</v>
      </c>
      <c r="C1713" s="597">
        <v>43.460999999999999</v>
      </c>
      <c r="D1713" s="596" t="s">
        <v>1336</v>
      </c>
    </row>
    <row r="1714" spans="1:4" ht="11.25" customHeight="1">
      <c r="A1714" s="1371"/>
      <c r="B1714" s="597">
        <v>6727.11</v>
      </c>
      <c r="C1714" s="597">
        <v>6727.1050000000005</v>
      </c>
      <c r="D1714" s="596" t="s">
        <v>1293</v>
      </c>
    </row>
    <row r="1715" spans="1:4" ht="11.25" customHeight="1">
      <c r="A1715" s="1370" t="s">
        <v>1225</v>
      </c>
      <c r="B1715" s="594">
        <v>3433</v>
      </c>
      <c r="C1715" s="594">
        <v>3433</v>
      </c>
      <c r="D1715" s="593" t="s">
        <v>652</v>
      </c>
    </row>
    <row r="1716" spans="1:4" ht="11.25" customHeight="1">
      <c r="A1716" s="1371"/>
      <c r="B1716" s="597">
        <v>6.29</v>
      </c>
      <c r="C1716" s="597">
        <v>6.29</v>
      </c>
      <c r="D1716" s="596" t="s">
        <v>1339</v>
      </c>
    </row>
    <row r="1717" spans="1:4" ht="11.25" customHeight="1">
      <c r="A1717" s="1371"/>
      <c r="B1717" s="597">
        <v>18.649999999999999</v>
      </c>
      <c r="C1717" s="597">
        <v>18.646000000000001</v>
      </c>
      <c r="D1717" s="596" t="s">
        <v>1336</v>
      </c>
    </row>
    <row r="1718" spans="1:4" ht="11.25" customHeight="1">
      <c r="A1718" s="1372"/>
      <c r="B1718" s="592">
        <v>3457.94</v>
      </c>
      <c r="C1718" s="592">
        <v>3457.9360000000001</v>
      </c>
      <c r="D1718" s="591" t="s">
        <v>1293</v>
      </c>
    </row>
    <row r="1719" spans="1:4" ht="11.25" customHeight="1">
      <c r="A1719" s="1371" t="s">
        <v>1230</v>
      </c>
      <c r="B1719" s="597">
        <v>5647</v>
      </c>
      <c r="C1719" s="597">
        <v>5647</v>
      </c>
      <c r="D1719" s="596" t="s">
        <v>652</v>
      </c>
    </row>
    <row r="1720" spans="1:4" ht="11.25" customHeight="1">
      <c r="A1720" s="1371"/>
      <c r="B1720" s="597">
        <v>10.07</v>
      </c>
      <c r="C1720" s="597">
        <v>10.074</v>
      </c>
      <c r="D1720" s="596" t="s">
        <v>1339</v>
      </c>
    </row>
    <row r="1721" spans="1:4" ht="11.25" customHeight="1">
      <c r="A1721" s="1371"/>
      <c r="B1721" s="597">
        <v>45.16</v>
      </c>
      <c r="C1721" s="597">
        <v>45.155999999999999</v>
      </c>
      <c r="D1721" s="596" t="s">
        <v>1336</v>
      </c>
    </row>
    <row r="1722" spans="1:4" ht="11.25" customHeight="1">
      <c r="A1722" s="1371"/>
      <c r="B1722" s="597">
        <v>5702.23</v>
      </c>
      <c r="C1722" s="597">
        <v>5702.23</v>
      </c>
      <c r="D1722" s="596" t="s">
        <v>1293</v>
      </c>
    </row>
    <row r="1723" spans="1:4" ht="11.25" customHeight="1">
      <c r="A1723" s="1370" t="s">
        <v>1216</v>
      </c>
      <c r="B1723" s="594">
        <v>13.5</v>
      </c>
      <c r="C1723" s="594">
        <v>13.5</v>
      </c>
      <c r="D1723" s="593" t="s">
        <v>1340</v>
      </c>
    </row>
    <row r="1724" spans="1:4" ht="11.25" customHeight="1">
      <c r="A1724" s="1371"/>
      <c r="B1724" s="597">
        <v>4982</v>
      </c>
      <c r="C1724" s="597">
        <v>4982</v>
      </c>
      <c r="D1724" s="596" t="s">
        <v>652</v>
      </c>
    </row>
    <row r="1725" spans="1:4" ht="11.25" customHeight="1">
      <c r="A1725" s="1371"/>
      <c r="B1725" s="597">
        <v>8.68</v>
      </c>
      <c r="C1725" s="597">
        <v>8.6839999999999993</v>
      </c>
      <c r="D1725" s="596" t="s">
        <v>1339</v>
      </c>
    </row>
    <row r="1726" spans="1:4" ht="11.25" customHeight="1">
      <c r="A1726" s="1371"/>
      <c r="B1726" s="597">
        <v>31.22</v>
      </c>
      <c r="C1726" s="597">
        <v>31.221</v>
      </c>
      <c r="D1726" s="596" t="s">
        <v>1336</v>
      </c>
    </row>
    <row r="1727" spans="1:4" ht="11.25" customHeight="1">
      <c r="A1727" s="1372"/>
      <c r="B1727" s="592">
        <v>5035.4000000000005</v>
      </c>
      <c r="C1727" s="592">
        <v>5035.4049999999997</v>
      </c>
      <c r="D1727" s="591" t="s">
        <v>1293</v>
      </c>
    </row>
    <row r="1728" spans="1:4" ht="11.25" customHeight="1">
      <c r="A1728" s="1371" t="s">
        <v>1233</v>
      </c>
      <c r="B1728" s="597">
        <v>13.5</v>
      </c>
      <c r="C1728" s="597">
        <v>13.5</v>
      </c>
      <c r="D1728" s="596" t="s">
        <v>1340</v>
      </c>
    </row>
    <row r="1729" spans="1:4" ht="11.25" customHeight="1">
      <c r="A1729" s="1371"/>
      <c r="B1729" s="597">
        <v>8831</v>
      </c>
      <c r="C1729" s="597">
        <v>8831</v>
      </c>
      <c r="D1729" s="596" t="s">
        <v>652</v>
      </c>
    </row>
    <row r="1730" spans="1:4" ht="11.25" customHeight="1">
      <c r="A1730" s="1371"/>
      <c r="B1730" s="597">
        <v>16.57</v>
      </c>
      <c r="C1730" s="597">
        <v>16.573</v>
      </c>
      <c r="D1730" s="596" t="s">
        <v>1339</v>
      </c>
    </row>
    <row r="1731" spans="1:4" ht="11.25" customHeight="1">
      <c r="A1731" s="1371"/>
      <c r="B1731" s="597">
        <v>56.31</v>
      </c>
      <c r="C1731" s="597">
        <v>56.308</v>
      </c>
      <c r="D1731" s="596" t="s">
        <v>1336</v>
      </c>
    </row>
    <row r="1732" spans="1:4" ht="11.25" customHeight="1">
      <c r="A1732" s="1371"/>
      <c r="B1732" s="597">
        <v>8917.3799999999992</v>
      </c>
      <c r="C1732" s="597">
        <v>8917.3810000000012</v>
      </c>
      <c r="D1732" s="596" t="s">
        <v>1293</v>
      </c>
    </row>
    <row r="1733" spans="1:4" ht="11.25" customHeight="1">
      <c r="A1733" s="1370" t="s">
        <v>1343</v>
      </c>
      <c r="B1733" s="594">
        <v>3767</v>
      </c>
      <c r="C1733" s="594">
        <v>3767</v>
      </c>
      <c r="D1733" s="593" t="s">
        <v>652</v>
      </c>
    </row>
    <row r="1734" spans="1:4" ht="11.25" customHeight="1">
      <c r="A1734" s="1371"/>
      <c r="B1734" s="597">
        <v>6.6</v>
      </c>
      <c r="C1734" s="597">
        <v>6.6029999999999998</v>
      </c>
      <c r="D1734" s="596" t="s">
        <v>1339</v>
      </c>
    </row>
    <row r="1735" spans="1:4" ht="11.25" customHeight="1">
      <c r="A1735" s="1371"/>
      <c r="B1735" s="597">
        <v>22.73</v>
      </c>
      <c r="C1735" s="597">
        <v>22.727</v>
      </c>
      <c r="D1735" s="596" t="s">
        <v>1336</v>
      </c>
    </row>
    <row r="1736" spans="1:4" ht="11.25" customHeight="1">
      <c r="A1736" s="1372"/>
      <c r="B1736" s="592">
        <v>3796.33</v>
      </c>
      <c r="C1736" s="592">
        <v>3796.33</v>
      </c>
      <c r="D1736" s="591" t="s">
        <v>1293</v>
      </c>
    </row>
    <row r="1737" spans="1:4" ht="11.25" customHeight="1">
      <c r="A1737" s="1371" t="s">
        <v>1218</v>
      </c>
      <c r="B1737" s="597">
        <v>13.5</v>
      </c>
      <c r="C1737" s="597">
        <v>13.5</v>
      </c>
      <c r="D1737" s="596" t="s">
        <v>1340</v>
      </c>
    </row>
    <row r="1738" spans="1:4" ht="11.25" customHeight="1">
      <c r="A1738" s="1371"/>
      <c r="B1738" s="597">
        <v>10769</v>
      </c>
      <c r="C1738" s="597">
        <v>10769</v>
      </c>
      <c r="D1738" s="596" t="s">
        <v>652</v>
      </c>
    </row>
    <row r="1739" spans="1:4" ht="11.25" customHeight="1">
      <c r="A1739" s="1371"/>
      <c r="B1739" s="597">
        <v>18.7</v>
      </c>
      <c r="C1739" s="597">
        <v>18.702000000000002</v>
      </c>
      <c r="D1739" s="596" t="s">
        <v>1339</v>
      </c>
    </row>
    <row r="1740" spans="1:4" ht="11.25" customHeight="1">
      <c r="A1740" s="1371"/>
      <c r="B1740" s="597">
        <v>63.63</v>
      </c>
      <c r="C1740" s="597">
        <v>63.628999999999998</v>
      </c>
      <c r="D1740" s="596" t="s">
        <v>1336</v>
      </c>
    </row>
    <row r="1741" spans="1:4" ht="11.25" customHeight="1">
      <c r="A1741" s="1371"/>
      <c r="B1741" s="597">
        <v>10864.83</v>
      </c>
      <c r="C1741" s="597">
        <v>10864.831</v>
      </c>
      <c r="D1741" s="596" t="s">
        <v>1293</v>
      </c>
    </row>
    <row r="1742" spans="1:4" ht="11.25" customHeight="1">
      <c r="A1742" s="1370" t="s">
        <v>1219</v>
      </c>
      <c r="B1742" s="594">
        <v>5076</v>
      </c>
      <c r="C1742" s="594">
        <v>5076</v>
      </c>
      <c r="D1742" s="593" t="s">
        <v>652</v>
      </c>
    </row>
    <row r="1743" spans="1:4" ht="11.25" customHeight="1">
      <c r="A1743" s="1371"/>
      <c r="B1743" s="597">
        <v>8.76</v>
      </c>
      <c r="C1743" s="597">
        <v>8.7560000000000002</v>
      </c>
      <c r="D1743" s="596" t="s">
        <v>1339</v>
      </c>
    </row>
    <row r="1744" spans="1:4" ht="11.25" customHeight="1">
      <c r="A1744" s="1371"/>
      <c r="B1744" s="597">
        <v>22.67</v>
      </c>
      <c r="C1744" s="597">
        <v>22.669</v>
      </c>
      <c r="D1744" s="596" t="s">
        <v>1336</v>
      </c>
    </row>
    <row r="1745" spans="1:4" ht="11.25" customHeight="1">
      <c r="A1745" s="1372"/>
      <c r="B1745" s="592">
        <v>5107.43</v>
      </c>
      <c r="C1745" s="592">
        <v>5107.4250000000002</v>
      </c>
      <c r="D1745" s="591" t="s">
        <v>1293</v>
      </c>
    </row>
    <row r="1746" spans="1:4" ht="11.25" customHeight="1">
      <c r="A1746" s="1371" t="s">
        <v>1227</v>
      </c>
      <c r="B1746" s="597">
        <v>3183</v>
      </c>
      <c r="C1746" s="597">
        <v>3183</v>
      </c>
      <c r="D1746" s="596" t="s">
        <v>652</v>
      </c>
    </row>
    <row r="1747" spans="1:4" ht="11.25" customHeight="1">
      <c r="A1747" s="1371"/>
      <c r="B1747" s="597">
        <v>4.59</v>
      </c>
      <c r="C1747" s="597">
        <v>4.5869999999999997</v>
      </c>
      <c r="D1747" s="596" t="s">
        <v>1339</v>
      </c>
    </row>
    <row r="1748" spans="1:4" ht="11.25" customHeight="1">
      <c r="A1748" s="1371"/>
      <c r="B1748" s="597">
        <v>22.85</v>
      </c>
      <c r="C1748" s="597">
        <v>22.853999999999999</v>
      </c>
      <c r="D1748" s="596" t="s">
        <v>1336</v>
      </c>
    </row>
    <row r="1749" spans="1:4" ht="11.25" customHeight="1">
      <c r="A1749" s="1371"/>
      <c r="B1749" s="597">
        <v>3210.44</v>
      </c>
      <c r="C1749" s="597">
        <v>3210.4409999999998</v>
      </c>
      <c r="D1749" s="596" t="s">
        <v>1293</v>
      </c>
    </row>
    <row r="1750" spans="1:4" ht="11.25" customHeight="1">
      <c r="A1750" s="1370" t="s">
        <v>1186</v>
      </c>
      <c r="B1750" s="594">
        <v>13.5</v>
      </c>
      <c r="C1750" s="594">
        <v>13.5</v>
      </c>
      <c r="D1750" s="593" t="s">
        <v>1340</v>
      </c>
    </row>
    <row r="1751" spans="1:4" ht="11.25" customHeight="1">
      <c r="A1751" s="1371"/>
      <c r="B1751" s="597">
        <v>10</v>
      </c>
      <c r="C1751" s="597">
        <v>10</v>
      </c>
      <c r="D1751" s="596" t="s">
        <v>1342</v>
      </c>
    </row>
    <row r="1752" spans="1:4" ht="11.25" customHeight="1">
      <c r="A1752" s="1371"/>
      <c r="B1752" s="597">
        <v>8866</v>
      </c>
      <c r="C1752" s="597">
        <v>8866</v>
      </c>
      <c r="D1752" s="596" t="s">
        <v>652</v>
      </c>
    </row>
    <row r="1753" spans="1:4" ht="11.25" customHeight="1">
      <c r="A1753" s="1371"/>
      <c r="B1753" s="597">
        <v>14.33</v>
      </c>
      <c r="C1753" s="597">
        <v>14.331</v>
      </c>
      <c r="D1753" s="596" t="s">
        <v>1339</v>
      </c>
    </row>
    <row r="1754" spans="1:4" ht="11.25" customHeight="1">
      <c r="A1754" s="1371"/>
      <c r="B1754" s="597">
        <v>59.41</v>
      </c>
      <c r="C1754" s="597">
        <v>59.405000000000001</v>
      </c>
      <c r="D1754" s="596" t="s">
        <v>1336</v>
      </c>
    </row>
    <row r="1755" spans="1:4" ht="11.25" customHeight="1">
      <c r="A1755" s="1372"/>
      <c r="B1755" s="592">
        <v>8963.24</v>
      </c>
      <c r="C1755" s="592">
        <v>8963.2360000000008</v>
      </c>
      <c r="D1755" s="591" t="s">
        <v>1293</v>
      </c>
    </row>
    <row r="1756" spans="1:4" ht="11.25" customHeight="1">
      <c r="A1756" s="1371" t="s">
        <v>1190</v>
      </c>
      <c r="B1756" s="597">
        <v>4346</v>
      </c>
      <c r="C1756" s="597">
        <v>4346</v>
      </c>
      <c r="D1756" s="596" t="s">
        <v>652</v>
      </c>
    </row>
    <row r="1757" spans="1:4" ht="11.25" customHeight="1">
      <c r="A1757" s="1371"/>
      <c r="B1757" s="597">
        <v>7.37</v>
      </c>
      <c r="C1757" s="597">
        <v>7.367</v>
      </c>
      <c r="D1757" s="596" t="s">
        <v>1339</v>
      </c>
    </row>
    <row r="1758" spans="1:4" ht="11.25" customHeight="1">
      <c r="A1758" s="1371"/>
      <c r="B1758" s="597">
        <v>31.2</v>
      </c>
      <c r="C1758" s="597">
        <v>31.198</v>
      </c>
      <c r="D1758" s="596" t="s">
        <v>1336</v>
      </c>
    </row>
    <row r="1759" spans="1:4" ht="11.25" customHeight="1">
      <c r="A1759" s="1371"/>
      <c r="B1759" s="597">
        <v>4384.57</v>
      </c>
      <c r="C1759" s="597">
        <v>4384.5650000000005</v>
      </c>
      <c r="D1759" s="596" t="s">
        <v>1293</v>
      </c>
    </row>
    <row r="1760" spans="1:4" ht="11.25" customHeight="1">
      <c r="A1760" s="1370" t="s">
        <v>1200</v>
      </c>
      <c r="B1760" s="594">
        <v>700</v>
      </c>
      <c r="C1760" s="594">
        <v>700</v>
      </c>
      <c r="D1760" s="593" t="s">
        <v>1341</v>
      </c>
    </row>
    <row r="1761" spans="1:4" ht="11.25" customHeight="1">
      <c r="A1761" s="1371"/>
      <c r="B1761" s="597">
        <v>13.5</v>
      </c>
      <c r="C1761" s="597">
        <v>13.5</v>
      </c>
      <c r="D1761" s="596" t="s">
        <v>1340</v>
      </c>
    </row>
    <row r="1762" spans="1:4" ht="11.25" customHeight="1">
      <c r="A1762" s="1371"/>
      <c r="B1762" s="597">
        <v>21577</v>
      </c>
      <c r="C1762" s="597">
        <v>21577</v>
      </c>
      <c r="D1762" s="596" t="s">
        <v>652</v>
      </c>
    </row>
    <row r="1763" spans="1:4" ht="11.25" customHeight="1">
      <c r="A1763" s="1371"/>
      <c r="B1763" s="597">
        <v>38.380000000000003</v>
      </c>
      <c r="C1763" s="597">
        <v>38.383000000000003</v>
      </c>
      <c r="D1763" s="596" t="s">
        <v>1339</v>
      </c>
    </row>
    <row r="1764" spans="1:4" ht="11.25" customHeight="1">
      <c r="A1764" s="1371"/>
      <c r="B1764" s="597">
        <v>138.11000000000001</v>
      </c>
      <c r="C1764" s="597">
        <v>138.10599999999999</v>
      </c>
      <c r="D1764" s="596" t="s">
        <v>1336</v>
      </c>
    </row>
    <row r="1765" spans="1:4" ht="11.25" customHeight="1">
      <c r="A1765" s="1372"/>
      <c r="B1765" s="592">
        <v>22466.99</v>
      </c>
      <c r="C1765" s="592">
        <v>22466.989000000001</v>
      </c>
      <c r="D1765" s="591" t="s">
        <v>1293</v>
      </c>
    </row>
    <row r="1766" spans="1:4" ht="11.25" customHeight="1">
      <c r="A1766" s="1370" t="s">
        <v>1196</v>
      </c>
      <c r="B1766" s="594">
        <v>6890</v>
      </c>
      <c r="C1766" s="594">
        <v>6890</v>
      </c>
      <c r="D1766" s="593" t="s">
        <v>652</v>
      </c>
    </row>
    <row r="1767" spans="1:4" ht="11.25" customHeight="1">
      <c r="A1767" s="1371"/>
      <c r="B1767" s="597">
        <v>12.63</v>
      </c>
      <c r="C1767" s="597">
        <v>12.628</v>
      </c>
      <c r="D1767" s="596" t="s">
        <v>1339</v>
      </c>
    </row>
    <row r="1768" spans="1:4" ht="11.25" customHeight="1">
      <c r="A1768" s="1371"/>
      <c r="B1768" s="597">
        <v>44.78</v>
      </c>
      <c r="C1768" s="597">
        <v>44.780999999999999</v>
      </c>
      <c r="D1768" s="596" t="s">
        <v>1336</v>
      </c>
    </row>
    <row r="1769" spans="1:4" ht="11.25" customHeight="1">
      <c r="A1769" s="1372"/>
      <c r="B1769" s="592">
        <v>6947.41</v>
      </c>
      <c r="C1769" s="592">
        <v>6947.4089999999997</v>
      </c>
      <c r="D1769" s="591" t="s">
        <v>1293</v>
      </c>
    </row>
    <row r="1770" spans="1:4" ht="11.25" customHeight="1">
      <c r="A1770" s="1370" t="s">
        <v>1220</v>
      </c>
      <c r="B1770" s="594">
        <v>13.5</v>
      </c>
      <c r="C1770" s="594">
        <v>13.5</v>
      </c>
      <c r="D1770" s="593" t="s">
        <v>1340</v>
      </c>
    </row>
    <row r="1771" spans="1:4" ht="11.25" customHeight="1">
      <c r="A1771" s="1371"/>
      <c r="B1771" s="597">
        <v>6380</v>
      </c>
      <c r="C1771" s="597">
        <v>6380</v>
      </c>
      <c r="D1771" s="596" t="s">
        <v>652</v>
      </c>
    </row>
    <row r="1772" spans="1:4" ht="11.25" customHeight="1">
      <c r="A1772" s="1371"/>
      <c r="B1772" s="597">
        <v>9.93</v>
      </c>
      <c r="C1772" s="597">
        <v>9.9290000000000003</v>
      </c>
      <c r="D1772" s="596" t="s">
        <v>1339</v>
      </c>
    </row>
    <row r="1773" spans="1:4" ht="11.25" customHeight="1">
      <c r="A1773" s="1371"/>
      <c r="B1773" s="597">
        <v>43.01</v>
      </c>
      <c r="C1773" s="597">
        <v>43.011000000000003</v>
      </c>
      <c r="D1773" s="596" t="s">
        <v>1336</v>
      </c>
    </row>
    <row r="1774" spans="1:4" ht="11.25" customHeight="1">
      <c r="A1774" s="1372"/>
      <c r="B1774" s="592">
        <v>6446.4400000000005</v>
      </c>
      <c r="C1774" s="592">
        <v>6446.4400000000005</v>
      </c>
      <c r="D1774" s="591" t="s">
        <v>1293</v>
      </c>
    </row>
    <row r="1775" spans="1:4" ht="11.25" customHeight="1">
      <c r="A1775" s="1371" t="s">
        <v>1213</v>
      </c>
      <c r="B1775" s="597">
        <v>13.5</v>
      </c>
      <c r="C1775" s="597">
        <v>13.5</v>
      </c>
      <c r="D1775" s="596" t="s">
        <v>1340</v>
      </c>
    </row>
    <row r="1776" spans="1:4" ht="11.25" customHeight="1">
      <c r="A1776" s="1371"/>
      <c r="B1776" s="597">
        <v>5220</v>
      </c>
      <c r="C1776" s="597">
        <v>5220</v>
      </c>
      <c r="D1776" s="596" t="s">
        <v>652</v>
      </c>
    </row>
    <row r="1777" spans="1:4" ht="11.25" customHeight="1">
      <c r="A1777" s="1371"/>
      <c r="B1777" s="597">
        <v>8.16</v>
      </c>
      <c r="C1777" s="597">
        <v>8.1620000000000008</v>
      </c>
      <c r="D1777" s="596" t="s">
        <v>1339</v>
      </c>
    </row>
    <row r="1778" spans="1:4" ht="11.25" customHeight="1">
      <c r="A1778" s="1371"/>
      <c r="B1778" s="597">
        <v>31.22</v>
      </c>
      <c r="C1778" s="597">
        <v>31.221</v>
      </c>
      <c r="D1778" s="596" t="s">
        <v>1336</v>
      </c>
    </row>
    <row r="1779" spans="1:4" ht="11.25" customHeight="1">
      <c r="A1779" s="1371"/>
      <c r="B1779" s="597">
        <v>5272.88</v>
      </c>
      <c r="C1779" s="597">
        <v>5272.8829999999998</v>
      </c>
      <c r="D1779" s="596" t="s">
        <v>1293</v>
      </c>
    </row>
    <row r="1780" spans="1:4" ht="11.25" customHeight="1">
      <c r="A1780" s="1370" t="s">
        <v>1237</v>
      </c>
      <c r="B1780" s="594">
        <v>5351</v>
      </c>
      <c r="C1780" s="594">
        <v>5351</v>
      </c>
      <c r="D1780" s="593" t="s">
        <v>652</v>
      </c>
    </row>
    <row r="1781" spans="1:4" ht="11.25" customHeight="1">
      <c r="A1781" s="1371"/>
      <c r="B1781" s="597">
        <v>8.67</v>
      </c>
      <c r="C1781" s="597">
        <v>8.6679999999999993</v>
      </c>
      <c r="D1781" s="596" t="s">
        <v>1339</v>
      </c>
    </row>
    <row r="1782" spans="1:4" ht="11.25" customHeight="1">
      <c r="A1782" s="1371"/>
      <c r="B1782" s="597">
        <v>31.93</v>
      </c>
      <c r="C1782" s="597">
        <v>31.928000000000001</v>
      </c>
      <c r="D1782" s="596" t="s">
        <v>1336</v>
      </c>
    </row>
    <row r="1783" spans="1:4" ht="11.25" customHeight="1">
      <c r="A1783" s="1372"/>
      <c r="B1783" s="592">
        <v>5391.6</v>
      </c>
      <c r="C1783" s="592">
        <v>5391.5959999999995</v>
      </c>
      <c r="D1783" s="591" t="s">
        <v>1293</v>
      </c>
    </row>
    <row r="1784" spans="1:4" ht="11.25" customHeight="1">
      <c r="A1784" s="1371" t="s">
        <v>1231</v>
      </c>
      <c r="B1784" s="597">
        <v>14608</v>
      </c>
      <c r="C1784" s="597">
        <v>14608</v>
      </c>
      <c r="D1784" s="596" t="s">
        <v>652</v>
      </c>
    </row>
    <row r="1785" spans="1:4" ht="11.25" customHeight="1">
      <c r="A1785" s="1371"/>
      <c r="B1785" s="597">
        <v>25.59</v>
      </c>
      <c r="C1785" s="597">
        <v>25.594000000000001</v>
      </c>
      <c r="D1785" s="596" t="s">
        <v>1339</v>
      </c>
    </row>
    <row r="1786" spans="1:4" ht="11.25" customHeight="1">
      <c r="A1786" s="1371"/>
      <c r="B1786" s="597">
        <v>97.4</v>
      </c>
      <c r="C1786" s="597">
        <v>97.403000000000006</v>
      </c>
      <c r="D1786" s="596" t="s">
        <v>1336</v>
      </c>
    </row>
    <row r="1787" spans="1:4" ht="11.25" customHeight="1">
      <c r="A1787" s="1371"/>
      <c r="B1787" s="597">
        <v>14731</v>
      </c>
      <c r="C1787" s="597">
        <v>14730.996999999999</v>
      </c>
      <c r="D1787" s="596" t="s">
        <v>1293</v>
      </c>
    </row>
    <row r="1788" spans="1:4" ht="11.25" customHeight="1">
      <c r="A1788" s="1370" t="s">
        <v>1228</v>
      </c>
      <c r="B1788" s="594">
        <v>13.5</v>
      </c>
      <c r="C1788" s="594">
        <v>13.5</v>
      </c>
      <c r="D1788" s="593" t="s">
        <v>1340</v>
      </c>
    </row>
    <row r="1789" spans="1:4" ht="11.25" customHeight="1">
      <c r="A1789" s="1371"/>
      <c r="B1789" s="597">
        <v>5203</v>
      </c>
      <c r="C1789" s="597">
        <v>5203</v>
      </c>
      <c r="D1789" s="596" t="s">
        <v>652</v>
      </c>
    </row>
    <row r="1790" spans="1:4" ht="11.25" customHeight="1">
      <c r="A1790" s="1371"/>
      <c r="B1790" s="597">
        <v>8.2899999999999991</v>
      </c>
      <c r="C1790" s="597">
        <v>8.2899999999999991</v>
      </c>
      <c r="D1790" s="596" t="s">
        <v>1339</v>
      </c>
    </row>
    <row r="1791" spans="1:4" ht="11.25" customHeight="1">
      <c r="A1791" s="1371"/>
      <c r="B1791" s="597">
        <v>27.41</v>
      </c>
      <c r="C1791" s="597">
        <v>27.413</v>
      </c>
      <c r="D1791" s="596" t="s">
        <v>1336</v>
      </c>
    </row>
    <row r="1792" spans="1:4" ht="11.25" customHeight="1">
      <c r="A1792" s="1372"/>
      <c r="B1792" s="592">
        <v>5252.2</v>
      </c>
      <c r="C1792" s="592">
        <v>5252.2029999999995</v>
      </c>
      <c r="D1792" s="591" t="s">
        <v>1293</v>
      </c>
    </row>
    <row r="1793" spans="1:4" ht="11.25" customHeight="1">
      <c r="A1793" s="1371" t="s">
        <v>1251</v>
      </c>
      <c r="B1793" s="597">
        <v>3044</v>
      </c>
      <c r="C1793" s="597">
        <v>3044</v>
      </c>
      <c r="D1793" s="596" t="s">
        <v>652</v>
      </c>
    </row>
    <row r="1794" spans="1:4" ht="11.25" customHeight="1">
      <c r="A1794" s="1371"/>
      <c r="B1794" s="597">
        <v>1222</v>
      </c>
      <c r="C1794" s="597">
        <v>1222</v>
      </c>
      <c r="D1794" s="596" t="s">
        <v>1338</v>
      </c>
    </row>
    <row r="1795" spans="1:4" ht="11.25" customHeight="1">
      <c r="A1795" s="1371"/>
      <c r="B1795" s="597">
        <v>77</v>
      </c>
      <c r="C1795" s="597">
        <v>77</v>
      </c>
      <c r="D1795" s="596" t="s">
        <v>1337</v>
      </c>
    </row>
    <row r="1796" spans="1:4" ht="11.25" customHeight="1">
      <c r="A1796" s="1371"/>
      <c r="B1796" s="597">
        <v>16.239999999999998</v>
      </c>
      <c r="C1796" s="597">
        <v>16.239000000000001</v>
      </c>
      <c r="D1796" s="596" t="s">
        <v>1336</v>
      </c>
    </row>
    <row r="1797" spans="1:4" ht="11.25" customHeight="1">
      <c r="A1797" s="1371"/>
      <c r="B1797" s="597">
        <v>4359.24</v>
      </c>
      <c r="C1797" s="597">
        <v>4359.2389999999996</v>
      </c>
      <c r="D1797" s="596" t="s">
        <v>1293</v>
      </c>
    </row>
    <row r="1798" spans="1:4" s="587" customFormat="1" ht="23.25" customHeight="1">
      <c r="A1798" s="590" t="s">
        <v>1335</v>
      </c>
      <c r="B1798" s="589">
        <v>4267992.71</v>
      </c>
      <c r="C1798" s="589">
        <v>4257147.4347599996</v>
      </c>
      <c r="D1798" s="588"/>
    </row>
    <row r="1799" spans="1:4" s="574" customFormat="1" ht="24.75" customHeight="1">
      <c r="A1799" s="595" t="s">
        <v>1334</v>
      </c>
      <c r="B1799" s="585"/>
      <c r="C1799" s="585"/>
      <c r="D1799" s="584"/>
    </row>
    <row r="1800" spans="1:4" ht="11.25" customHeight="1">
      <c r="A1800" s="1370" t="s">
        <v>1333</v>
      </c>
      <c r="B1800" s="594">
        <v>33293</v>
      </c>
      <c r="C1800" s="594">
        <v>33293</v>
      </c>
      <c r="D1800" s="593" t="s">
        <v>1300</v>
      </c>
    </row>
    <row r="1801" spans="1:4" ht="11.25" customHeight="1">
      <c r="A1801" s="1371"/>
      <c r="B1801" s="597">
        <v>5937.88</v>
      </c>
      <c r="C1801" s="597">
        <v>5937.88</v>
      </c>
      <c r="D1801" s="596" t="s">
        <v>688</v>
      </c>
    </row>
    <row r="1802" spans="1:4" ht="11.25" customHeight="1">
      <c r="A1802" s="1372"/>
      <c r="B1802" s="592">
        <v>39230.879999999997</v>
      </c>
      <c r="C1802" s="592">
        <v>39230.879999999997</v>
      </c>
      <c r="D1802" s="591" t="s">
        <v>1293</v>
      </c>
    </row>
    <row r="1803" spans="1:4" ht="11.25" customHeight="1">
      <c r="A1803" s="1371" t="s">
        <v>1272</v>
      </c>
      <c r="B1803" s="597">
        <v>7775</v>
      </c>
      <c r="C1803" s="597">
        <v>7775</v>
      </c>
      <c r="D1803" s="596" t="s">
        <v>1300</v>
      </c>
    </row>
    <row r="1804" spans="1:4" ht="11.25" customHeight="1">
      <c r="A1804" s="1371"/>
      <c r="B1804" s="597">
        <v>2008.68</v>
      </c>
      <c r="C1804" s="597">
        <v>2008.68</v>
      </c>
      <c r="D1804" s="596" t="s">
        <v>688</v>
      </c>
    </row>
    <row r="1805" spans="1:4" ht="11.25" customHeight="1">
      <c r="A1805" s="1371"/>
      <c r="B1805" s="597">
        <v>9783.68</v>
      </c>
      <c r="C1805" s="597">
        <v>9783.68</v>
      </c>
      <c r="D1805" s="596" t="s">
        <v>1293</v>
      </c>
    </row>
    <row r="1806" spans="1:4" ht="11.25" customHeight="1">
      <c r="A1806" s="1370" t="s">
        <v>1282</v>
      </c>
      <c r="B1806" s="594">
        <v>250</v>
      </c>
      <c r="C1806" s="594">
        <v>250</v>
      </c>
      <c r="D1806" s="593" t="s">
        <v>1310</v>
      </c>
    </row>
    <row r="1807" spans="1:4" ht="11.25" customHeight="1">
      <c r="A1807" s="1371"/>
      <c r="B1807" s="597">
        <v>650</v>
      </c>
      <c r="C1807" s="597">
        <v>641.34722999999997</v>
      </c>
      <c r="D1807" s="596" t="s">
        <v>1328</v>
      </c>
    </row>
    <row r="1808" spans="1:4" ht="11.25" customHeight="1">
      <c r="A1808" s="1371"/>
      <c r="B1808" s="597">
        <v>746.82</v>
      </c>
      <c r="C1808" s="597">
        <v>746.81600000000003</v>
      </c>
      <c r="D1808" s="596" t="s">
        <v>554</v>
      </c>
    </row>
    <row r="1809" spans="1:4" ht="11.25" customHeight="1">
      <c r="A1809" s="1371"/>
      <c r="B1809" s="597">
        <v>1283.5</v>
      </c>
      <c r="C1809" s="597">
        <v>1283.5</v>
      </c>
      <c r="D1809" s="596" t="s">
        <v>1300</v>
      </c>
    </row>
    <row r="1810" spans="1:4" ht="11.25" customHeight="1">
      <c r="A1810" s="1371"/>
      <c r="B1810" s="597">
        <v>2294</v>
      </c>
      <c r="C1810" s="597">
        <v>2294</v>
      </c>
      <c r="D1810" s="596" t="s">
        <v>1299</v>
      </c>
    </row>
    <row r="1811" spans="1:4" ht="11.25" customHeight="1">
      <c r="A1811" s="1371"/>
      <c r="B1811" s="597">
        <v>3000</v>
      </c>
      <c r="C1811" s="597">
        <v>175.45</v>
      </c>
      <c r="D1811" s="596" t="s">
        <v>1332</v>
      </c>
    </row>
    <row r="1812" spans="1:4" ht="11.25" customHeight="1">
      <c r="A1812" s="1371"/>
      <c r="B1812" s="597">
        <v>1100</v>
      </c>
      <c r="C1812" s="597">
        <v>970.66200000000003</v>
      </c>
      <c r="D1812" s="596" t="s">
        <v>1331</v>
      </c>
    </row>
    <row r="1813" spans="1:4" ht="11.25" customHeight="1">
      <c r="A1813" s="1371"/>
      <c r="B1813" s="597">
        <v>2000</v>
      </c>
      <c r="C1813" s="597">
        <v>54.45</v>
      </c>
      <c r="D1813" s="596" t="s">
        <v>1330</v>
      </c>
    </row>
    <row r="1814" spans="1:4" ht="11.25" customHeight="1">
      <c r="A1814" s="1371"/>
      <c r="B1814" s="597">
        <v>643.95000000000005</v>
      </c>
      <c r="C1814" s="597">
        <v>626.87200000000007</v>
      </c>
      <c r="D1814" s="596" t="s">
        <v>1304</v>
      </c>
    </row>
    <row r="1815" spans="1:4" ht="11.25" customHeight="1">
      <c r="A1815" s="1371"/>
      <c r="B1815" s="597">
        <v>105.6</v>
      </c>
      <c r="C1815" s="597">
        <v>105.6</v>
      </c>
      <c r="D1815" s="596" t="s">
        <v>1303</v>
      </c>
    </row>
    <row r="1816" spans="1:4" ht="11.25" customHeight="1">
      <c r="A1816" s="1371"/>
      <c r="B1816" s="597">
        <v>16.510000000000002</v>
      </c>
      <c r="C1816" s="597">
        <v>16.509</v>
      </c>
      <c r="D1816" s="596" t="s">
        <v>866</v>
      </c>
    </row>
    <row r="1817" spans="1:4" ht="11.25" customHeight="1">
      <c r="A1817" s="1371"/>
      <c r="B1817" s="597">
        <v>540</v>
      </c>
      <c r="C1817" s="597">
        <v>445.995</v>
      </c>
      <c r="D1817" s="596" t="s">
        <v>1329</v>
      </c>
    </row>
    <row r="1818" spans="1:4" ht="11.25" customHeight="1">
      <c r="A1818" s="1371"/>
      <c r="B1818" s="597">
        <v>1500</v>
      </c>
      <c r="C1818" s="597">
        <v>1500</v>
      </c>
      <c r="D1818" s="596" t="s">
        <v>1297</v>
      </c>
    </row>
    <row r="1819" spans="1:4" ht="11.25" customHeight="1">
      <c r="A1819" s="1372"/>
      <c r="B1819" s="592">
        <v>14130.380000000001</v>
      </c>
      <c r="C1819" s="592">
        <v>9111.2012300000006</v>
      </c>
      <c r="D1819" s="591" t="s">
        <v>1293</v>
      </c>
    </row>
    <row r="1820" spans="1:4" ht="11.25" customHeight="1">
      <c r="A1820" s="1371" t="s">
        <v>1280</v>
      </c>
      <c r="B1820" s="597">
        <v>250</v>
      </c>
      <c r="C1820" s="597">
        <v>250</v>
      </c>
      <c r="D1820" s="596" t="s">
        <v>1310</v>
      </c>
    </row>
    <row r="1821" spans="1:4" ht="11.25" customHeight="1">
      <c r="A1821" s="1371"/>
      <c r="B1821" s="597">
        <v>26522.019999999997</v>
      </c>
      <c r="C1821" s="597">
        <v>17261.799800000001</v>
      </c>
      <c r="D1821" s="596" t="s">
        <v>1308</v>
      </c>
    </row>
    <row r="1822" spans="1:4" ht="11.25" customHeight="1">
      <c r="A1822" s="1371"/>
      <c r="B1822" s="597">
        <v>1400</v>
      </c>
      <c r="C1822" s="597">
        <v>1333.7344999999998</v>
      </c>
      <c r="D1822" s="596" t="s">
        <v>1328</v>
      </c>
    </row>
    <row r="1823" spans="1:4" ht="11.25" customHeight="1">
      <c r="A1823" s="1371"/>
      <c r="B1823" s="597">
        <v>1685</v>
      </c>
      <c r="C1823" s="597">
        <v>315.04165</v>
      </c>
      <c r="D1823" s="596" t="s">
        <v>1327</v>
      </c>
    </row>
    <row r="1824" spans="1:4" ht="11.25" customHeight="1">
      <c r="A1824" s="1371"/>
      <c r="B1824" s="597">
        <v>5000</v>
      </c>
      <c r="C1824" s="597">
        <v>0</v>
      </c>
      <c r="D1824" s="596" t="s">
        <v>1326</v>
      </c>
    </row>
    <row r="1825" spans="1:4" ht="11.25" customHeight="1">
      <c r="A1825" s="1371"/>
      <c r="B1825" s="597">
        <v>839.5</v>
      </c>
      <c r="C1825" s="597">
        <v>839.5</v>
      </c>
      <c r="D1825" s="596" t="s">
        <v>1312</v>
      </c>
    </row>
    <row r="1826" spans="1:4" ht="11.25" customHeight="1">
      <c r="A1826" s="1371"/>
      <c r="B1826" s="597">
        <v>10</v>
      </c>
      <c r="C1826" s="597">
        <v>10</v>
      </c>
      <c r="D1826" s="596" t="s">
        <v>1305</v>
      </c>
    </row>
    <row r="1827" spans="1:4" ht="11.25" customHeight="1">
      <c r="A1827" s="1371"/>
      <c r="B1827" s="597">
        <v>714.5</v>
      </c>
      <c r="C1827" s="597">
        <v>714.5</v>
      </c>
      <c r="D1827" s="596" t="s">
        <v>1300</v>
      </c>
    </row>
    <row r="1828" spans="1:4" ht="11.25" customHeight="1">
      <c r="A1828" s="1371"/>
      <c r="B1828" s="597">
        <v>4622</v>
      </c>
      <c r="C1828" s="597">
        <v>4622</v>
      </c>
      <c r="D1828" s="596" t="s">
        <v>1299</v>
      </c>
    </row>
    <row r="1829" spans="1:4" ht="11.25" customHeight="1">
      <c r="A1829" s="1371"/>
      <c r="B1829" s="597">
        <v>1606.03</v>
      </c>
      <c r="C1829" s="597">
        <v>1606.0322699999999</v>
      </c>
      <c r="D1829" s="596" t="s">
        <v>1325</v>
      </c>
    </row>
    <row r="1830" spans="1:4" ht="11.25" customHeight="1">
      <c r="A1830" s="1371"/>
      <c r="B1830" s="597">
        <v>1597.35</v>
      </c>
      <c r="C1830" s="597">
        <v>1286.6400000000001</v>
      </c>
      <c r="D1830" s="596" t="s">
        <v>1324</v>
      </c>
    </row>
    <row r="1831" spans="1:4" ht="11.25" customHeight="1">
      <c r="A1831" s="1371"/>
      <c r="B1831" s="597">
        <v>10937.28</v>
      </c>
      <c r="C1831" s="597">
        <v>19.965</v>
      </c>
      <c r="D1831" s="596" t="s">
        <v>1323</v>
      </c>
    </row>
    <row r="1832" spans="1:4" ht="11.25" customHeight="1">
      <c r="A1832" s="1371"/>
      <c r="B1832" s="597">
        <v>415.7</v>
      </c>
      <c r="C1832" s="597">
        <v>315.96100000000001</v>
      </c>
      <c r="D1832" s="596" t="s">
        <v>1304</v>
      </c>
    </row>
    <row r="1833" spans="1:4" ht="11.25" customHeight="1">
      <c r="A1833" s="1371"/>
      <c r="B1833" s="597">
        <v>8784</v>
      </c>
      <c r="C1833" s="597">
        <v>0</v>
      </c>
      <c r="D1833" s="596" t="s">
        <v>1322</v>
      </c>
    </row>
    <row r="1834" spans="1:4" ht="11.25" customHeight="1">
      <c r="A1834" s="1371"/>
      <c r="B1834" s="597">
        <v>3963.84</v>
      </c>
      <c r="C1834" s="597">
        <v>3392.07044</v>
      </c>
      <c r="D1834" s="596" t="s">
        <v>1321</v>
      </c>
    </row>
    <row r="1835" spans="1:4" ht="11.25" customHeight="1">
      <c r="A1835" s="1371"/>
      <c r="B1835" s="597">
        <v>2500</v>
      </c>
      <c r="C1835" s="597">
        <v>2500</v>
      </c>
      <c r="D1835" s="596" t="s">
        <v>1297</v>
      </c>
    </row>
    <row r="1836" spans="1:4" ht="11.25" customHeight="1">
      <c r="A1836" s="1371"/>
      <c r="B1836" s="597">
        <v>70847.219999999987</v>
      </c>
      <c r="C1836" s="597">
        <v>34467.244659999997</v>
      </c>
      <c r="D1836" s="596" t="s">
        <v>1293</v>
      </c>
    </row>
    <row r="1837" spans="1:4" ht="11.25" customHeight="1">
      <c r="A1837" s="1370" t="s">
        <v>1276</v>
      </c>
      <c r="B1837" s="594">
        <v>250</v>
      </c>
      <c r="C1837" s="594">
        <v>250</v>
      </c>
      <c r="D1837" s="593" t="s">
        <v>1310</v>
      </c>
    </row>
    <row r="1838" spans="1:4" ht="11.25" customHeight="1">
      <c r="A1838" s="1371"/>
      <c r="B1838" s="597">
        <v>16986.399999999998</v>
      </c>
      <c r="C1838" s="597">
        <v>16986.388980000003</v>
      </c>
      <c r="D1838" s="596" t="s">
        <v>1320</v>
      </c>
    </row>
    <row r="1839" spans="1:4" ht="11.25" customHeight="1">
      <c r="A1839" s="1371"/>
      <c r="B1839" s="597">
        <v>110</v>
      </c>
      <c r="C1839" s="597">
        <v>110</v>
      </c>
      <c r="D1839" s="596" t="s">
        <v>1306</v>
      </c>
    </row>
    <row r="1840" spans="1:4" ht="11.25" customHeight="1">
      <c r="A1840" s="1371"/>
      <c r="B1840" s="597">
        <v>418.1</v>
      </c>
      <c r="C1840" s="597">
        <v>418.1</v>
      </c>
      <c r="D1840" s="596" t="s">
        <v>1312</v>
      </c>
    </row>
    <row r="1841" spans="1:4" ht="11.25" customHeight="1">
      <c r="A1841" s="1371"/>
      <c r="B1841" s="597">
        <v>70</v>
      </c>
      <c r="C1841" s="597">
        <v>70</v>
      </c>
      <c r="D1841" s="596" t="s">
        <v>1305</v>
      </c>
    </row>
    <row r="1842" spans="1:4" ht="11.25" customHeight="1">
      <c r="A1842" s="1371"/>
      <c r="B1842" s="597">
        <v>702.5</v>
      </c>
      <c r="C1842" s="597">
        <v>702.5</v>
      </c>
      <c r="D1842" s="596" t="s">
        <v>1300</v>
      </c>
    </row>
    <row r="1843" spans="1:4" ht="11.25" customHeight="1">
      <c r="A1843" s="1371"/>
      <c r="B1843" s="597">
        <v>1731</v>
      </c>
      <c r="C1843" s="597">
        <v>1731</v>
      </c>
      <c r="D1843" s="596" t="s">
        <v>1299</v>
      </c>
    </row>
    <row r="1844" spans="1:4" ht="11.25" customHeight="1">
      <c r="A1844" s="1371"/>
      <c r="B1844" s="597">
        <v>466</v>
      </c>
      <c r="C1844" s="597">
        <v>413.89300000000003</v>
      </c>
      <c r="D1844" s="596" t="s">
        <v>1304</v>
      </c>
    </row>
    <row r="1845" spans="1:4" ht="11.25" customHeight="1">
      <c r="A1845" s="1371"/>
      <c r="B1845" s="597">
        <v>346.2</v>
      </c>
      <c r="C1845" s="597">
        <v>328.2</v>
      </c>
      <c r="D1845" s="596" t="s">
        <v>1303</v>
      </c>
    </row>
    <row r="1846" spans="1:4" ht="11.25" customHeight="1">
      <c r="A1846" s="1371"/>
      <c r="B1846" s="597">
        <v>250</v>
      </c>
      <c r="C1846" s="597">
        <v>250</v>
      </c>
      <c r="D1846" s="596" t="s">
        <v>1319</v>
      </c>
    </row>
    <row r="1847" spans="1:4" ht="11.25" customHeight="1">
      <c r="A1847" s="1371"/>
      <c r="B1847" s="597">
        <v>1500</v>
      </c>
      <c r="C1847" s="597">
        <v>1500</v>
      </c>
      <c r="D1847" s="596" t="s">
        <v>1297</v>
      </c>
    </row>
    <row r="1848" spans="1:4" ht="11.25" customHeight="1">
      <c r="A1848" s="1372"/>
      <c r="B1848" s="592">
        <v>22830.199999999997</v>
      </c>
      <c r="C1848" s="592">
        <v>22760.081980000003</v>
      </c>
      <c r="D1848" s="591" t="s">
        <v>1293</v>
      </c>
    </row>
    <row r="1849" spans="1:4" ht="11.25" customHeight="1">
      <c r="A1849" s="1371" t="s">
        <v>1274</v>
      </c>
      <c r="B1849" s="597">
        <v>250</v>
      </c>
      <c r="C1849" s="597">
        <v>248.05</v>
      </c>
      <c r="D1849" s="596" t="s">
        <v>1310</v>
      </c>
    </row>
    <row r="1850" spans="1:4" ht="11.25" customHeight="1">
      <c r="A1850" s="1371"/>
      <c r="B1850" s="597">
        <v>745</v>
      </c>
      <c r="C1850" s="597">
        <v>745</v>
      </c>
      <c r="D1850" s="596" t="s">
        <v>565</v>
      </c>
    </row>
    <row r="1851" spans="1:4" ht="11.25" customHeight="1">
      <c r="A1851" s="1371"/>
      <c r="B1851" s="597">
        <v>60</v>
      </c>
      <c r="C1851" s="597">
        <v>60</v>
      </c>
      <c r="D1851" s="596" t="s">
        <v>1305</v>
      </c>
    </row>
    <row r="1852" spans="1:4" ht="11.25" customHeight="1">
      <c r="A1852" s="1371"/>
      <c r="B1852" s="597">
        <v>8800</v>
      </c>
      <c r="C1852" s="597">
        <v>6082.2574000000004</v>
      </c>
      <c r="D1852" s="596" t="s">
        <v>1318</v>
      </c>
    </row>
    <row r="1853" spans="1:4" ht="11.25" customHeight="1">
      <c r="A1853" s="1371"/>
      <c r="B1853" s="597">
        <v>10000</v>
      </c>
      <c r="C1853" s="597">
        <v>1000</v>
      </c>
      <c r="D1853" s="596" t="s">
        <v>566</v>
      </c>
    </row>
    <row r="1854" spans="1:4" ht="11.25" customHeight="1">
      <c r="A1854" s="1371"/>
      <c r="B1854" s="597">
        <v>6000</v>
      </c>
      <c r="C1854" s="597">
        <v>6000</v>
      </c>
      <c r="D1854" s="596" t="s">
        <v>1317</v>
      </c>
    </row>
    <row r="1855" spans="1:4" ht="11.25" customHeight="1">
      <c r="A1855" s="1371"/>
      <c r="B1855" s="597">
        <v>697.5</v>
      </c>
      <c r="C1855" s="597">
        <v>697.5</v>
      </c>
      <c r="D1855" s="596" t="s">
        <v>1300</v>
      </c>
    </row>
    <row r="1856" spans="1:4" ht="11.25" customHeight="1">
      <c r="A1856" s="1371"/>
      <c r="B1856" s="597">
        <v>1803</v>
      </c>
      <c r="C1856" s="597">
        <v>1803</v>
      </c>
      <c r="D1856" s="596" t="s">
        <v>1299</v>
      </c>
    </row>
    <row r="1857" spans="1:4" ht="11.25" customHeight="1">
      <c r="A1857" s="1371"/>
      <c r="B1857" s="597">
        <v>5000</v>
      </c>
      <c r="C1857" s="597">
        <v>4998.33</v>
      </c>
      <c r="D1857" s="596" t="s">
        <v>1316</v>
      </c>
    </row>
    <row r="1858" spans="1:4" ht="11.25" customHeight="1">
      <c r="A1858" s="1371"/>
      <c r="B1858" s="597">
        <v>1500</v>
      </c>
      <c r="C1858" s="597">
        <v>974.02407999999991</v>
      </c>
      <c r="D1858" s="596" t="s">
        <v>1315</v>
      </c>
    </row>
    <row r="1859" spans="1:4" ht="11.25" customHeight="1">
      <c r="A1859" s="1371"/>
      <c r="B1859" s="597">
        <v>389.74</v>
      </c>
      <c r="C1859" s="597">
        <v>315.54899999999998</v>
      </c>
      <c r="D1859" s="596" t="s">
        <v>1304</v>
      </c>
    </row>
    <row r="1860" spans="1:4" ht="11.25" customHeight="1">
      <c r="A1860" s="1371"/>
      <c r="B1860" s="597">
        <v>1370.32</v>
      </c>
      <c r="C1860" s="597">
        <v>1368.316</v>
      </c>
      <c r="D1860" s="596" t="s">
        <v>1303</v>
      </c>
    </row>
    <row r="1861" spans="1:4" ht="11.25" customHeight="1">
      <c r="A1861" s="1371"/>
      <c r="B1861" s="597">
        <v>4.91</v>
      </c>
      <c r="C1861" s="597">
        <v>4.9065000000000003</v>
      </c>
      <c r="D1861" s="596" t="s">
        <v>1302</v>
      </c>
    </row>
    <row r="1862" spans="1:4" ht="11.25" customHeight="1">
      <c r="A1862" s="1371"/>
      <c r="B1862" s="597">
        <v>1500</v>
      </c>
      <c r="C1862" s="597">
        <v>1500</v>
      </c>
      <c r="D1862" s="596" t="s">
        <v>1297</v>
      </c>
    </row>
    <row r="1863" spans="1:4" ht="11.25" customHeight="1">
      <c r="A1863" s="1371"/>
      <c r="B1863" s="597">
        <v>716.15</v>
      </c>
      <c r="C1863" s="597">
        <v>701.22221999999999</v>
      </c>
      <c r="D1863" s="596" t="s">
        <v>903</v>
      </c>
    </row>
    <row r="1864" spans="1:4" ht="11.25" customHeight="1">
      <c r="A1864" s="1371"/>
      <c r="B1864" s="597">
        <v>38836.620000000003</v>
      </c>
      <c r="C1864" s="597">
        <v>26498.155199999997</v>
      </c>
      <c r="D1864" s="596" t="s">
        <v>1293</v>
      </c>
    </row>
    <row r="1865" spans="1:4" ht="11.25" customHeight="1">
      <c r="A1865" s="1370" t="s">
        <v>1278</v>
      </c>
      <c r="B1865" s="594">
        <v>3916</v>
      </c>
      <c r="C1865" s="594">
        <v>3916</v>
      </c>
      <c r="D1865" s="593" t="s">
        <v>1314</v>
      </c>
    </row>
    <row r="1866" spans="1:4" ht="11.25" customHeight="1">
      <c r="A1866" s="1371"/>
      <c r="B1866" s="597">
        <v>683</v>
      </c>
      <c r="C1866" s="597">
        <v>683</v>
      </c>
      <c r="D1866" s="596" t="s">
        <v>1299</v>
      </c>
    </row>
    <row r="1867" spans="1:4" ht="11.25" customHeight="1">
      <c r="A1867" s="1371"/>
      <c r="B1867" s="597">
        <v>1900</v>
      </c>
      <c r="C1867" s="597">
        <v>90</v>
      </c>
      <c r="D1867" s="596" t="s">
        <v>1313</v>
      </c>
    </row>
    <row r="1868" spans="1:4" ht="11.25" customHeight="1">
      <c r="A1868" s="1372"/>
      <c r="B1868" s="592">
        <v>6499</v>
      </c>
      <c r="C1868" s="592">
        <v>4689</v>
      </c>
      <c r="D1868" s="591" t="s">
        <v>1293</v>
      </c>
    </row>
    <row r="1869" spans="1:4" ht="11.25" customHeight="1">
      <c r="A1869" s="1371" t="s">
        <v>1270</v>
      </c>
      <c r="B1869" s="597">
        <v>250</v>
      </c>
      <c r="C1869" s="597">
        <v>250</v>
      </c>
      <c r="D1869" s="596" t="s">
        <v>1310</v>
      </c>
    </row>
    <row r="1870" spans="1:4" ht="11.25" customHeight="1">
      <c r="A1870" s="1371"/>
      <c r="B1870" s="597">
        <v>8839.2300000000014</v>
      </c>
      <c r="C1870" s="597">
        <v>8827.2715700000008</v>
      </c>
      <c r="D1870" s="596" t="s">
        <v>1308</v>
      </c>
    </row>
    <row r="1871" spans="1:4" ht="11.25" customHeight="1">
      <c r="A1871" s="1371"/>
      <c r="B1871" s="597">
        <v>1221.6300000000001</v>
      </c>
      <c r="C1871" s="597">
        <v>1221.624</v>
      </c>
      <c r="D1871" s="596" t="s">
        <v>1307</v>
      </c>
    </row>
    <row r="1872" spans="1:4" ht="11.25" customHeight="1">
      <c r="A1872" s="1371"/>
      <c r="B1872" s="597">
        <v>90</v>
      </c>
      <c r="C1872" s="597">
        <v>90</v>
      </c>
      <c r="D1872" s="596" t="s">
        <v>1306</v>
      </c>
    </row>
    <row r="1873" spans="1:4" ht="11.25" customHeight="1">
      <c r="A1873" s="1371"/>
      <c r="B1873" s="597">
        <v>326.89999999999998</v>
      </c>
      <c r="C1873" s="597">
        <v>326.89999999999998</v>
      </c>
      <c r="D1873" s="596" t="s">
        <v>1312</v>
      </c>
    </row>
    <row r="1874" spans="1:4" ht="11.25" customHeight="1">
      <c r="A1874" s="1371"/>
      <c r="B1874" s="597">
        <v>719.5</v>
      </c>
      <c r="C1874" s="597">
        <v>719.5</v>
      </c>
      <c r="D1874" s="596" t="s">
        <v>1300</v>
      </c>
    </row>
    <row r="1875" spans="1:4" ht="11.25" customHeight="1">
      <c r="A1875" s="1371"/>
      <c r="B1875" s="597">
        <v>1940</v>
      </c>
      <c r="C1875" s="597">
        <v>1940</v>
      </c>
      <c r="D1875" s="596" t="s">
        <v>1299</v>
      </c>
    </row>
    <row r="1876" spans="1:4" ht="11.25" customHeight="1">
      <c r="A1876" s="1371"/>
      <c r="B1876" s="597">
        <v>20110.63</v>
      </c>
      <c r="C1876" s="597">
        <v>20104.839509999998</v>
      </c>
      <c r="D1876" s="596" t="s">
        <v>894</v>
      </c>
    </row>
    <row r="1877" spans="1:4" ht="11.25" customHeight="1">
      <c r="A1877" s="1371"/>
      <c r="B1877" s="597">
        <v>5316</v>
      </c>
      <c r="C1877" s="597">
        <v>5316</v>
      </c>
      <c r="D1877" s="596" t="s">
        <v>1311</v>
      </c>
    </row>
    <row r="1878" spans="1:4" ht="11.25" customHeight="1">
      <c r="A1878" s="1371"/>
      <c r="B1878" s="597">
        <v>175.01</v>
      </c>
      <c r="C1878" s="597">
        <v>175.00899999999999</v>
      </c>
      <c r="D1878" s="596" t="s">
        <v>1303</v>
      </c>
    </row>
    <row r="1879" spans="1:4" ht="11.25" customHeight="1">
      <c r="A1879" s="1371"/>
      <c r="B1879" s="597">
        <v>1000</v>
      </c>
      <c r="C1879" s="597">
        <v>1000</v>
      </c>
      <c r="D1879" s="596" t="s">
        <v>1297</v>
      </c>
    </row>
    <row r="1880" spans="1:4" ht="11.25" customHeight="1">
      <c r="A1880" s="1371"/>
      <c r="B1880" s="597">
        <v>39988.9</v>
      </c>
      <c r="C1880" s="597">
        <v>39971.144079999998</v>
      </c>
      <c r="D1880" s="596" t="s">
        <v>1293</v>
      </c>
    </row>
    <row r="1881" spans="1:4" ht="11.25" customHeight="1">
      <c r="A1881" s="1370" t="s">
        <v>1284</v>
      </c>
      <c r="B1881" s="594">
        <v>250</v>
      </c>
      <c r="C1881" s="594">
        <v>248.89699999999999</v>
      </c>
      <c r="D1881" s="593" t="s">
        <v>1310</v>
      </c>
    </row>
    <row r="1882" spans="1:4" ht="11.25" customHeight="1">
      <c r="A1882" s="1371"/>
      <c r="B1882" s="597">
        <v>2097.27</v>
      </c>
      <c r="C1882" s="597">
        <v>2097.2620000000002</v>
      </c>
      <c r="D1882" s="596" t="s">
        <v>1309</v>
      </c>
    </row>
    <row r="1883" spans="1:4" ht="11.25" customHeight="1">
      <c r="A1883" s="1371"/>
      <c r="B1883" s="597">
        <v>3.63</v>
      </c>
      <c r="C1883" s="597">
        <v>3.63</v>
      </c>
      <c r="D1883" s="596" t="s">
        <v>1308</v>
      </c>
    </row>
    <row r="1884" spans="1:4" ht="11.25" customHeight="1">
      <c r="A1884" s="1371"/>
      <c r="B1884" s="597">
        <v>1221.6300000000001</v>
      </c>
      <c r="C1884" s="597">
        <v>1221.624</v>
      </c>
      <c r="D1884" s="596" t="s">
        <v>1307</v>
      </c>
    </row>
    <row r="1885" spans="1:4" ht="11.25" customHeight="1">
      <c r="A1885" s="1371"/>
      <c r="B1885" s="597">
        <v>75</v>
      </c>
      <c r="C1885" s="597">
        <v>75</v>
      </c>
      <c r="D1885" s="596" t="s">
        <v>1306</v>
      </c>
    </row>
    <row r="1886" spans="1:4" ht="11.25" customHeight="1">
      <c r="A1886" s="1371"/>
      <c r="B1886" s="597">
        <v>200</v>
      </c>
      <c r="C1886" s="597">
        <v>200</v>
      </c>
      <c r="D1886" s="596" t="s">
        <v>565</v>
      </c>
    </row>
    <row r="1887" spans="1:4" ht="11.25" customHeight="1">
      <c r="A1887" s="1371"/>
      <c r="B1887" s="597">
        <v>30</v>
      </c>
      <c r="C1887" s="597">
        <v>30</v>
      </c>
      <c r="D1887" s="596" t="s">
        <v>1305</v>
      </c>
    </row>
    <row r="1888" spans="1:4" ht="11.25" customHeight="1">
      <c r="A1888" s="1371"/>
      <c r="B1888" s="597">
        <v>1103.5</v>
      </c>
      <c r="C1888" s="597">
        <v>1103.5</v>
      </c>
      <c r="D1888" s="596" t="s">
        <v>1300</v>
      </c>
    </row>
    <row r="1889" spans="1:4" ht="11.25" customHeight="1">
      <c r="A1889" s="1371"/>
      <c r="B1889" s="597">
        <v>3163</v>
      </c>
      <c r="C1889" s="597">
        <v>3163</v>
      </c>
      <c r="D1889" s="596" t="s">
        <v>1299</v>
      </c>
    </row>
    <row r="1890" spans="1:4" ht="11.25" customHeight="1">
      <c r="A1890" s="1371"/>
      <c r="B1890" s="597">
        <v>133.52000000000001</v>
      </c>
      <c r="C1890" s="597">
        <v>133.52000000000001</v>
      </c>
      <c r="D1890" s="596" t="s">
        <v>1304</v>
      </c>
    </row>
    <row r="1891" spans="1:4" ht="11.25" customHeight="1">
      <c r="A1891" s="1371"/>
      <c r="B1891" s="597">
        <v>907.37</v>
      </c>
      <c r="C1891" s="597">
        <v>826.37199999999996</v>
      </c>
      <c r="D1891" s="596" t="s">
        <v>1303</v>
      </c>
    </row>
    <row r="1892" spans="1:4" ht="11.25" customHeight="1">
      <c r="A1892" s="1371"/>
      <c r="B1892" s="597">
        <v>35.549999999999997</v>
      </c>
      <c r="C1892" s="597">
        <v>35.549999999999997</v>
      </c>
      <c r="D1892" s="596" t="s">
        <v>1302</v>
      </c>
    </row>
    <row r="1893" spans="1:4" ht="11.25" customHeight="1">
      <c r="A1893" s="1371"/>
      <c r="B1893" s="597">
        <v>1000</v>
      </c>
      <c r="C1893" s="597">
        <v>1000</v>
      </c>
      <c r="D1893" s="596" t="s">
        <v>1297</v>
      </c>
    </row>
    <row r="1894" spans="1:4" ht="11.25" customHeight="1">
      <c r="A1894" s="1372"/>
      <c r="B1894" s="592">
        <v>10220.470000000001</v>
      </c>
      <c r="C1894" s="592">
        <v>10138.355</v>
      </c>
      <c r="D1894" s="591" t="s">
        <v>1293</v>
      </c>
    </row>
    <row r="1895" spans="1:4" ht="11.25" customHeight="1">
      <c r="A1895" s="1371" t="s">
        <v>1301</v>
      </c>
      <c r="B1895" s="597">
        <v>12218.32</v>
      </c>
      <c r="C1895" s="597">
        <v>12218.32</v>
      </c>
      <c r="D1895" s="596" t="s">
        <v>702</v>
      </c>
    </row>
    <row r="1896" spans="1:4" ht="11.25" customHeight="1">
      <c r="A1896" s="1371"/>
      <c r="B1896" s="597">
        <v>305284</v>
      </c>
      <c r="C1896" s="597">
        <v>305284</v>
      </c>
      <c r="D1896" s="596" t="s">
        <v>1300</v>
      </c>
    </row>
    <row r="1897" spans="1:4" ht="11.25" customHeight="1">
      <c r="A1897" s="1371"/>
      <c r="B1897" s="597">
        <v>28000</v>
      </c>
      <c r="C1897" s="597">
        <v>28000</v>
      </c>
      <c r="D1897" s="596" t="s">
        <v>1299</v>
      </c>
    </row>
    <row r="1898" spans="1:4" ht="11.25" customHeight="1">
      <c r="A1898" s="1371"/>
      <c r="B1898" s="597">
        <v>10000</v>
      </c>
      <c r="C1898" s="597">
        <v>10000</v>
      </c>
      <c r="D1898" s="596" t="s">
        <v>1298</v>
      </c>
    </row>
    <row r="1899" spans="1:4" ht="11.25" customHeight="1">
      <c r="A1899" s="1371"/>
      <c r="B1899" s="597">
        <v>2500</v>
      </c>
      <c r="C1899" s="597">
        <v>2160.4671800000001</v>
      </c>
      <c r="D1899" s="596" t="s">
        <v>1297</v>
      </c>
    </row>
    <row r="1900" spans="1:4" ht="11.25" customHeight="1">
      <c r="A1900" s="1371"/>
      <c r="B1900" s="597">
        <v>358002.32</v>
      </c>
      <c r="C1900" s="597">
        <v>357662.78717999998</v>
      </c>
      <c r="D1900" s="596" t="s">
        <v>1293</v>
      </c>
    </row>
    <row r="1901" spans="1:4" s="587" customFormat="1" ht="23.25" customHeight="1">
      <c r="A1901" s="590" t="s">
        <v>1296</v>
      </c>
      <c r="B1901" s="589">
        <v>610369.66999999993</v>
      </c>
      <c r="C1901" s="589">
        <v>554312.52932999993</v>
      </c>
      <c r="D1901" s="588"/>
    </row>
    <row r="1902" spans="1:4" s="574" customFormat="1" ht="24.75" customHeight="1">
      <c r="A1902" s="595" t="s">
        <v>1295</v>
      </c>
      <c r="B1902" s="585"/>
      <c r="C1902" s="585"/>
      <c r="D1902" s="584"/>
    </row>
    <row r="1903" spans="1:4" ht="12" customHeight="1">
      <c r="A1903" s="1370" t="s">
        <v>1289</v>
      </c>
      <c r="B1903" s="594">
        <v>2000</v>
      </c>
      <c r="C1903" s="594">
        <v>2000</v>
      </c>
      <c r="D1903" s="593" t="s">
        <v>1294</v>
      </c>
    </row>
    <row r="1904" spans="1:4" ht="12" customHeight="1">
      <c r="A1904" s="1372"/>
      <c r="B1904" s="592">
        <v>2000</v>
      </c>
      <c r="C1904" s="592">
        <v>2000</v>
      </c>
      <c r="D1904" s="591" t="s">
        <v>1293</v>
      </c>
    </row>
    <row r="1905" spans="1:4" s="587" customFormat="1" ht="23.25" customHeight="1">
      <c r="A1905" s="590" t="s">
        <v>1292</v>
      </c>
      <c r="B1905" s="589">
        <v>2000</v>
      </c>
      <c r="C1905" s="589">
        <v>2000</v>
      </c>
      <c r="D1905" s="588"/>
    </row>
    <row r="1906" spans="1:4" s="574" customFormat="1" ht="10.5">
      <c r="A1906" s="586"/>
      <c r="B1906" s="585"/>
      <c r="C1906" s="585"/>
      <c r="D1906" s="584"/>
    </row>
    <row r="1907" spans="1:4" s="579" customFormat="1" ht="21" customHeight="1">
      <c r="A1907" s="583" t="s">
        <v>415</v>
      </c>
      <c r="B1907" s="582">
        <f>B14+B59+B172+B1798+B1901+B1905</f>
        <v>5865098.0800000001</v>
      </c>
      <c r="C1907" s="581">
        <f>C14+C59+C172+C1798+C1901+C1905</f>
        <v>5790273.8119200002</v>
      </c>
      <c r="D1907" s="580"/>
    </row>
    <row r="1908" spans="1:4" s="574" customFormat="1" ht="10.5">
      <c r="B1908" s="576"/>
      <c r="C1908" s="576"/>
      <c r="D1908" s="575"/>
    </row>
    <row r="1909" spans="1:4" s="574" customFormat="1" ht="10.5">
      <c r="B1909" s="576"/>
      <c r="C1909" s="576"/>
      <c r="D1909" s="575"/>
    </row>
    <row r="1910" spans="1:4" s="574" customFormat="1" ht="11.25">
      <c r="A1910" s="578" t="s">
        <v>1291</v>
      </c>
      <c r="B1910" s="576"/>
      <c r="C1910" s="576"/>
      <c r="D1910" s="575"/>
    </row>
    <row r="1911" spans="1:4" s="574" customFormat="1" ht="11.25">
      <c r="A1911" s="577" t="s">
        <v>1290</v>
      </c>
      <c r="B1911" s="576"/>
      <c r="C1911" s="576"/>
      <c r="D1911" s="575"/>
    </row>
    <row r="1912" spans="1:4">
      <c r="A1912" s="573"/>
      <c r="B1912" s="573"/>
      <c r="C1912" s="573"/>
      <c r="D1912" s="571"/>
    </row>
    <row r="1913" spans="1:4">
      <c r="A1913" s="573"/>
      <c r="B1913" s="573"/>
      <c r="C1913" s="573"/>
      <c r="D1913" s="571"/>
    </row>
    <row r="1914" spans="1:4">
      <c r="A1914" s="573"/>
      <c r="B1914" s="573"/>
      <c r="C1914" s="573"/>
      <c r="D1914" s="571"/>
    </row>
    <row r="1915" spans="1:4">
      <c r="A1915" s="573"/>
      <c r="B1915" s="572"/>
      <c r="C1915" s="572"/>
      <c r="D1915" s="571"/>
    </row>
  </sheetData>
  <customSheetViews>
    <customSheetView guid="{53E72506-0B1D-4F4A-A157-6DE69D2E678D}" showPageBreaks="1" fitToPage="1" view="pageBreakPreview">
      <selection sqref="A1:D1"/>
      <rowBreaks count="22" manualBreakCount="22">
        <brk id="130" max="16383" man="1"/>
        <brk id="172" max="16383" man="1"/>
        <brk id="215" max="16383" man="1"/>
        <brk id="305" max="16383" man="1"/>
        <brk id="348" max="16383" man="1"/>
        <brk id="530" max="16383" man="1"/>
        <brk id="665" max="16383" man="1"/>
        <brk id="706" max="16383" man="1"/>
        <brk id="751" max="16383" man="1"/>
        <brk id="795" max="16383" man="1"/>
        <brk id="973" max="16383" man="1"/>
        <brk id="1061" max="16383" man="1"/>
        <brk id="1149" max="16383" man="1"/>
        <brk id="1235" max="16383" man="1"/>
        <brk id="1370" max="16383" man="1"/>
        <brk id="1461" max="16383" man="1"/>
        <brk id="1551" max="16383" man="1"/>
        <brk id="1594" max="16383" man="1"/>
        <brk id="1636" max="16383" man="1"/>
        <brk id="1727" max="16383" man="1"/>
        <brk id="1769" max="16383" man="1"/>
        <brk id="1901" max="16383" man="1"/>
      </rowBreaks>
      <pageMargins left="0.39370078740157483" right="0.39370078740157483" top="0.59055118110236227" bottom="0.59055118110236227" header="0.31496062992125984" footer="0.11811023622047245"/>
      <printOptions horizontalCentered="1"/>
      <pageSetup paperSize="9" scale="96" firstPageNumber="324" fitToHeight="0" orientation="landscape" useFirstPageNumber="1" r:id="rId1"/>
      <headerFooter>
        <oddHeader>&amp;L&amp;"Tahoma,Kurzíva"&amp;9Závěrečný účet za rok 2014&amp;R&amp;"Tahoma,Kurzíva"&amp;9Tabulka č. 26</oddHeader>
        <oddFooter>&amp;C&amp;"Tahoma,Obyčejné"&amp;P</oddFooter>
      </headerFooter>
    </customSheetView>
  </customSheetViews>
  <mergeCells count="230">
    <mergeCell ref="A1903:A1904"/>
    <mergeCell ref="A1:D1"/>
    <mergeCell ref="A1837:A1848"/>
    <mergeCell ref="A1849:A1864"/>
    <mergeCell ref="A1865:A1868"/>
    <mergeCell ref="A1869:A1880"/>
    <mergeCell ref="A1881:A1894"/>
    <mergeCell ref="A1895:A1900"/>
    <mergeCell ref="A1788:A1792"/>
    <mergeCell ref="A1793:A1797"/>
    <mergeCell ref="A1746:A1749"/>
    <mergeCell ref="A1750:A1755"/>
    <mergeCell ref="A1756:A1759"/>
    <mergeCell ref="A1800:A1802"/>
    <mergeCell ref="A1803:A1805"/>
    <mergeCell ref="A1806:A1819"/>
    <mergeCell ref="A1820:A1836"/>
    <mergeCell ref="A1760:A1765"/>
    <mergeCell ref="A1766:A1769"/>
    <mergeCell ref="A1770:A1774"/>
    <mergeCell ref="A1775:A1779"/>
    <mergeCell ref="A1780:A1783"/>
    <mergeCell ref="A1784:A1787"/>
    <mergeCell ref="A1707:A1710"/>
    <mergeCell ref="A1711:A1714"/>
    <mergeCell ref="A1715:A1718"/>
    <mergeCell ref="A1719:A1722"/>
    <mergeCell ref="A1723:A1727"/>
    <mergeCell ref="A1728:A1732"/>
    <mergeCell ref="A1733:A1736"/>
    <mergeCell ref="A1737:A1741"/>
    <mergeCell ref="A1742:A1745"/>
    <mergeCell ref="A1662:A1667"/>
    <mergeCell ref="A1668:A1672"/>
    <mergeCell ref="A1673:A1677"/>
    <mergeCell ref="A1678:A1682"/>
    <mergeCell ref="A1683:A1687"/>
    <mergeCell ref="A1688:A1692"/>
    <mergeCell ref="A1693:A1697"/>
    <mergeCell ref="A1698:A1701"/>
    <mergeCell ref="A1702:A1706"/>
    <mergeCell ref="A1611:A1615"/>
    <mergeCell ref="A1616:A1620"/>
    <mergeCell ref="A1621:A1625"/>
    <mergeCell ref="A1626:A1631"/>
    <mergeCell ref="A1632:A1636"/>
    <mergeCell ref="A1637:A1640"/>
    <mergeCell ref="A1641:A1646"/>
    <mergeCell ref="A1647:A1654"/>
    <mergeCell ref="A1655:A1661"/>
    <mergeCell ref="A1521:A1528"/>
    <mergeCell ref="A1529:A1540"/>
    <mergeCell ref="A1541:A1551"/>
    <mergeCell ref="A1552:A1563"/>
    <mergeCell ref="A1564:A1572"/>
    <mergeCell ref="A1573:A1584"/>
    <mergeCell ref="A1585:A1591"/>
    <mergeCell ref="A1592:A1600"/>
    <mergeCell ref="A1601:A1610"/>
    <mergeCell ref="A1449:A1456"/>
    <mergeCell ref="A1457:A1461"/>
    <mergeCell ref="A1462:A1470"/>
    <mergeCell ref="A1471:A1478"/>
    <mergeCell ref="A1479:A1485"/>
    <mergeCell ref="A1486:A1495"/>
    <mergeCell ref="A1496:A1502"/>
    <mergeCell ref="A1503:A1510"/>
    <mergeCell ref="A1511:A1520"/>
    <mergeCell ref="A1373:A1379"/>
    <mergeCell ref="A1380:A1385"/>
    <mergeCell ref="A1386:A1392"/>
    <mergeCell ref="A1393:A1402"/>
    <mergeCell ref="A1403:A1413"/>
    <mergeCell ref="A1414:A1423"/>
    <mergeCell ref="A1424:A1435"/>
    <mergeCell ref="A1436:A1441"/>
    <mergeCell ref="A1442:A1448"/>
    <mergeCell ref="A1279:A1287"/>
    <mergeCell ref="A1288:A1301"/>
    <mergeCell ref="A1302:A1307"/>
    <mergeCell ref="A1308:A1318"/>
    <mergeCell ref="A1319:A1328"/>
    <mergeCell ref="A1329:A1332"/>
    <mergeCell ref="A1333:A1346"/>
    <mergeCell ref="A1347:A1361"/>
    <mergeCell ref="A1362:A1372"/>
    <mergeCell ref="A1187:A1196"/>
    <mergeCell ref="A1197:A1208"/>
    <mergeCell ref="A1209:A1221"/>
    <mergeCell ref="A1222:A1231"/>
    <mergeCell ref="A1232:A1241"/>
    <mergeCell ref="A1242:A1252"/>
    <mergeCell ref="A1253:A1263"/>
    <mergeCell ref="A1264:A1270"/>
    <mergeCell ref="A1271:A1278"/>
    <mergeCell ref="A1084:A1097"/>
    <mergeCell ref="A1098:A1106"/>
    <mergeCell ref="A1107:A1119"/>
    <mergeCell ref="A1120:A1131"/>
    <mergeCell ref="A1132:A1145"/>
    <mergeCell ref="A1146:A1156"/>
    <mergeCell ref="A1157:A1168"/>
    <mergeCell ref="A1169:A1176"/>
    <mergeCell ref="A1177:A1186"/>
    <mergeCell ref="A990:A1000"/>
    <mergeCell ref="A1001:A1009"/>
    <mergeCell ref="A1010:A1022"/>
    <mergeCell ref="A1023:A1031"/>
    <mergeCell ref="A1032:A1041"/>
    <mergeCell ref="A1042:A1054"/>
    <mergeCell ref="A1055:A1063"/>
    <mergeCell ref="A1064:A1072"/>
    <mergeCell ref="A1073:A1083"/>
    <mergeCell ref="A899:A909"/>
    <mergeCell ref="A910:A921"/>
    <mergeCell ref="A922:A928"/>
    <mergeCell ref="A929:A939"/>
    <mergeCell ref="A940:A949"/>
    <mergeCell ref="A950:A958"/>
    <mergeCell ref="A959:A969"/>
    <mergeCell ref="A970:A979"/>
    <mergeCell ref="A980:A989"/>
    <mergeCell ref="A804:A814"/>
    <mergeCell ref="A815:A823"/>
    <mergeCell ref="A824:A830"/>
    <mergeCell ref="A831:A843"/>
    <mergeCell ref="A844:A857"/>
    <mergeCell ref="A858:A865"/>
    <mergeCell ref="A866:A875"/>
    <mergeCell ref="A876:A888"/>
    <mergeCell ref="A889:A898"/>
    <mergeCell ref="A730:A735"/>
    <mergeCell ref="A736:A743"/>
    <mergeCell ref="A744:A751"/>
    <mergeCell ref="A752:A760"/>
    <mergeCell ref="A761:A767"/>
    <mergeCell ref="A768:A775"/>
    <mergeCell ref="A776:A782"/>
    <mergeCell ref="A783:A790"/>
    <mergeCell ref="A791:A803"/>
    <mergeCell ref="A632:A643"/>
    <mergeCell ref="A644:A654"/>
    <mergeCell ref="A655:A667"/>
    <mergeCell ref="A668:A675"/>
    <mergeCell ref="A676:A687"/>
    <mergeCell ref="A688:A697"/>
    <mergeCell ref="A698:A706"/>
    <mergeCell ref="A707:A718"/>
    <mergeCell ref="A719:A729"/>
    <mergeCell ref="A554:A563"/>
    <mergeCell ref="A564:A572"/>
    <mergeCell ref="A573:A583"/>
    <mergeCell ref="A584:A595"/>
    <mergeCell ref="A596:A602"/>
    <mergeCell ref="A603:A609"/>
    <mergeCell ref="A610:A616"/>
    <mergeCell ref="A617:A623"/>
    <mergeCell ref="A624:A631"/>
    <mergeCell ref="A455:A465"/>
    <mergeCell ref="A466:A476"/>
    <mergeCell ref="A477:A486"/>
    <mergeCell ref="A487:A499"/>
    <mergeCell ref="A500:A510"/>
    <mergeCell ref="A511:A519"/>
    <mergeCell ref="A520:A532"/>
    <mergeCell ref="A533:A543"/>
    <mergeCell ref="A544:A553"/>
    <mergeCell ref="A358:A366"/>
    <mergeCell ref="A367:A378"/>
    <mergeCell ref="A379:A388"/>
    <mergeCell ref="A389:A403"/>
    <mergeCell ref="A404:A413"/>
    <mergeCell ref="A414:A422"/>
    <mergeCell ref="A423:A433"/>
    <mergeCell ref="A434:A443"/>
    <mergeCell ref="A444:A454"/>
    <mergeCell ref="A277:A282"/>
    <mergeCell ref="A283:A290"/>
    <mergeCell ref="A291:A298"/>
    <mergeCell ref="A299:A305"/>
    <mergeCell ref="A306:A316"/>
    <mergeCell ref="A317:A323"/>
    <mergeCell ref="A324:A333"/>
    <mergeCell ref="A334:A344"/>
    <mergeCell ref="A345:A357"/>
    <mergeCell ref="A209:A215"/>
    <mergeCell ref="A216:A223"/>
    <mergeCell ref="A224:A230"/>
    <mergeCell ref="A231:A239"/>
    <mergeCell ref="A240:A246"/>
    <mergeCell ref="A247:A253"/>
    <mergeCell ref="A254:A261"/>
    <mergeCell ref="A262:A270"/>
    <mergeCell ref="A271:A276"/>
    <mergeCell ref="A143:A147"/>
    <mergeCell ref="A148:A151"/>
    <mergeCell ref="A152:A157"/>
    <mergeCell ref="A158:A165"/>
    <mergeCell ref="A166:A171"/>
    <mergeCell ref="A174:A185"/>
    <mergeCell ref="A186:A193"/>
    <mergeCell ref="A194:A201"/>
    <mergeCell ref="A202:A208"/>
    <mergeCell ref="A111:A113"/>
    <mergeCell ref="A114:A115"/>
    <mergeCell ref="A116:A118"/>
    <mergeCell ref="A119:A120"/>
    <mergeCell ref="A121:A124"/>
    <mergeCell ref="A125:A127"/>
    <mergeCell ref="A128:A130"/>
    <mergeCell ref="A131:A134"/>
    <mergeCell ref="A135:A142"/>
    <mergeCell ref="A66:A72"/>
    <mergeCell ref="A73:A75"/>
    <mergeCell ref="A76:A78"/>
    <mergeCell ref="A79:A84"/>
    <mergeCell ref="A85:A87"/>
    <mergeCell ref="A88:A92"/>
    <mergeCell ref="A93:A97"/>
    <mergeCell ref="A98:A102"/>
    <mergeCell ref="A103:A110"/>
    <mergeCell ref="A5:A13"/>
    <mergeCell ref="A16:A21"/>
    <mergeCell ref="A22:A28"/>
    <mergeCell ref="A29:A32"/>
    <mergeCell ref="A33:A38"/>
    <mergeCell ref="A39:A45"/>
    <mergeCell ref="A46:A52"/>
    <mergeCell ref="A53:A58"/>
    <mergeCell ref="A61:A65"/>
  </mergeCells>
  <printOptions horizontalCentered="1"/>
  <pageMargins left="0.39370078740157483" right="0.39370078740157483" top="0.59055118110236227" bottom="0.59055118110236227" header="0.31496062992125984" footer="0.11811023622047245"/>
  <pageSetup paperSize="9" scale="96" firstPageNumber="324" fitToHeight="0" orientation="landscape" useFirstPageNumber="1" r:id="rId2"/>
  <headerFooter>
    <oddHeader>&amp;L&amp;"Tahoma,Kurzíva"&amp;9Závěrečný účet za rok 2014&amp;R&amp;"Tahoma,Kurzíva"&amp;9Tabulka č. 26</oddHeader>
    <oddFooter>&amp;C&amp;"Tahoma,Obyčejné"&amp;P</oddFooter>
  </headerFooter>
  <rowBreaks count="22" manualBreakCount="22">
    <brk id="130" max="16383" man="1"/>
    <brk id="172" max="16383" man="1"/>
    <brk id="215" max="16383" man="1"/>
    <brk id="305" max="16383" man="1"/>
    <brk id="348" max="16383" man="1"/>
    <brk id="530" max="16383" man="1"/>
    <brk id="665" max="16383" man="1"/>
    <brk id="706" max="16383" man="1"/>
    <brk id="751" max="16383" man="1"/>
    <brk id="795" max="16383" man="1"/>
    <brk id="973" max="16383" man="1"/>
    <brk id="1061" max="16383" man="1"/>
    <brk id="1149" max="16383" man="1"/>
    <brk id="1235" max="16383" man="1"/>
    <brk id="1370" max="16383" man="1"/>
    <brk id="1461" max="16383" man="1"/>
    <brk id="1551" max="16383" man="1"/>
    <brk id="1594" max="16383" man="1"/>
    <brk id="1636" max="16383" man="1"/>
    <brk id="1727" max="16383" man="1"/>
    <brk id="1769" max="16383" man="1"/>
    <brk id="1901" max="16383"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966"/>
  <sheetViews>
    <sheetView view="pageBreakPreview" zoomScaleNormal="100" zoomScaleSheetLayoutView="100" workbookViewId="0">
      <selection sqref="A1:D1"/>
    </sheetView>
  </sheetViews>
  <sheetFormatPr defaultRowHeight="12.75"/>
  <cols>
    <col min="1" max="1" width="38.5703125" style="612" customWidth="1"/>
    <col min="2" max="3" width="11.140625" style="611" customWidth="1"/>
    <col min="4" max="4" width="87.28515625" style="610" customWidth="1"/>
    <col min="5" max="16384" width="9.140625" style="609"/>
  </cols>
  <sheetData>
    <row r="1" spans="1:4" s="616" customFormat="1" ht="21" customHeight="1">
      <c r="A1" s="1377" t="s">
        <v>1851</v>
      </c>
      <c r="B1" s="1377"/>
      <c r="C1" s="1377"/>
      <c r="D1" s="1377"/>
    </row>
    <row r="2" spans="1:4" s="616" customFormat="1">
      <c r="A2" s="650"/>
      <c r="B2" s="650"/>
      <c r="C2" s="650"/>
      <c r="D2" s="649" t="s">
        <v>59</v>
      </c>
    </row>
    <row r="3" spans="1:4" s="644" customFormat="1">
      <c r="A3" s="648" t="s">
        <v>1488</v>
      </c>
      <c r="B3" s="648" t="s">
        <v>1487</v>
      </c>
      <c r="C3" s="648" t="s">
        <v>1486</v>
      </c>
      <c r="D3" s="648" t="s">
        <v>1485</v>
      </c>
    </row>
    <row r="4" spans="1:4" s="644" customFormat="1" ht="24.75" customHeight="1">
      <c r="A4" s="647" t="s">
        <v>1850</v>
      </c>
      <c r="B4" s="646"/>
      <c r="C4" s="646"/>
      <c r="D4" s="645"/>
    </row>
    <row r="5" spans="1:4" ht="11.25" customHeight="1">
      <c r="A5" s="1374" t="s">
        <v>1849</v>
      </c>
      <c r="B5" s="594">
        <v>5.2</v>
      </c>
      <c r="C5" s="594">
        <v>5.2</v>
      </c>
      <c r="D5" s="632" t="s">
        <v>1560</v>
      </c>
    </row>
    <row r="6" spans="1:4" ht="11.25" customHeight="1">
      <c r="A6" s="1375"/>
      <c r="B6" s="592">
        <v>5.2</v>
      </c>
      <c r="C6" s="592">
        <v>5.2</v>
      </c>
      <c r="D6" s="631" t="s">
        <v>1293</v>
      </c>
    </row>
    <row r="7" spans="1:4" ht="11.25" customHeight="1">
      <c r="A7" s="1376" t="s">
        <v>1848</v>
      </c>
      <c r="B7" s="597">
        <v>49.84</v>
      </c>
      <c r="C7" s="597">
        <v>22.745000000000001</v>
      </c>
      <c r="D7" s="633" t="s">
        <v>1537</v>
      </c>
    </row>
    <row r="8" spans="1:4" ht="11.25" customHeight="1">
      <c r="A8" s="1376"/>
      <c r="B8" s="597">
        <v>125.39</v>
      </c>
      <c r="C8" s="597">
        <v>125.39</v>
      </c>
      <c r="D8" s="633" t="s">
        <v>1569</v>
      </c>
    </row>
    <row r="9" spans="1:4" ht="11.25" customHeight="1">
      <c r="A9" s="1376"/>
      <c r="B9" s="597">
        <v>163.9</v>
      </c>
      <c r="C9" s="597">
        <v>163.9</v>
      </c>
      <c r="D9" s="633" t="s">
        <v>1560</v>
      </c>
    </row>
    <row r="10" spans="1:4" ht="11.25" customHeight="1">
      <c r="A10" s="1376"/>
      <c r="B10" s="597">
        <v>500</v>
      </c>
      <c r="C10" s="597">
        <v>0</v>
      </c>
      <c r="D10" s="633" t="s">
        <v>1625</v>
      </c>
    </row>
    <row r="11" spans="1:4" ht="11.25" customHeight="1">
      <c r="A11" s="1376"/>
      <c r="B11" s="597">
        <v>50</v>
      </c>
      <c r="C11" s="597">
        <v>50</v>
      </c>
      <c r="D11" s="633" t="s">
        <v>1554</v>
      </c>
    </row>
    <row r="12" spans="1:4" ht="11.25" customHeight="1">
      <c r="A12" s="1376"/>
      <c r="B12" s="597">
        <v>889.13</v>
      </c>
      <c r="C12" s="597">
        <v>362.03499999999997</v>
      </c>
      <c r="D12" s="633" t="s">
        <v>1293</v>
      </c>
    </row>
    <row r="13" spans="1:4" ht="11.25" customHeight="1">
      <c r="A13" s="1374" t="s">
        <v>1847</v>
      </c>
      <c r="B13" s="594">
        <v>73</v>
      </c>
      <c r="C13" s="594">
        <v>73</v>
      </c>
      <c r="D13" s="632" t="s">
        <v>1564</v>
      </c>
    </row>
    <row r="14" spans="1:4" ht="11.25" customHeight="1">
      <c r="A14" s="1376"/>
      <c r="B14" s="597">
        <v>72</v>
      </c>
      <c r="C14" s="597">
        <v>60</v>
      </c>
      <c r="D14" s="633" t="s">
        <v>1537</v>
      </c>
    </row>
    <row r="15" spans="1:4" ht="11.25" customHeight="1">
      <c r="A15" s="1376"/>
      <c r="B15" s="597">
        <v>942.94</v>
      </c>
      <c r="C15" s="597">
        <v>942.92581999999993</v>
      </c>
      <c r="D15" s="633" t="s">
        <v>1354</v>
      </c>
    </row>
    <row r="16" spans="1:4" ht="11.25" customHeight="1">
      <c r="A16" s="1376"/>
      <c r="B16" s="597">
        <v>172.82</v>
      </c>
      <c r="C16" s="597">
        <v>172.79802000000001</v>
      </c>
      <c r="D16" s="633" t="s">
        <v>1362</v>
      </c>
    </row>
    <row r="17" spans="1:4" ht="11.25" customHeight="1">
      <c r="A17" s="1376"/>
      <c r="B17" s="597">
        <v>16</v>
      </c>
      <c r="C17" s="597">
        <v>16</v>
      </c>
      <c r="D17" s="633" t="s">
        <v>1560</v>
      </c>
    </row>
    <row r="18" spans="1:4" ht="11.25" customHeight="1">
      <c r="A18" s="1376"/>
      <c r="B18" s="597">
        <v>20</v>
      </c>
      <c r="C18" s="597">
        <v>20</v>
      </c>
      <c r="D18" s="633" t="s">
        <v>1710</v>
      </c>
    </row>
    <row r="19" spans="1:4" ht="11.25" customHeight="1">
      <c r="A19" s="1376"/>
      <c r="B19" s="597">
        <v>50</v>
      </c>
      <c r="C19" s="597">
        <v>50</v>
      </c>
      <c r="D19" s="633" t="s">
        <v>1557</v>
      </c>
    </row>
    <row r="20" spans="1:4" ht="11.25" customHeight="1">
      <c r="A20" s="1375"/>
      <c r="B20" s="592">
        <v>1346.76</v>
      </c>
      <c r="C20" s="592">
        <v>1334.7238399999999</v>
      </c>
      <c r="D20" s="631" t="s">
        <v>1293</v>
      </c>
    </row>
    <row r="21" spans="1:4" ht="21.75">
      <c r="A21" s="1376" t="s">
        <v>1846</v>
      </c>
      <c r="B21" s="597">
        <v>96</v>
      </c>
      <c r="C21" s="597">
        <v>96</v>
      </c>
      <c r="D21" s="633" t="s">
        <v>1806</v>
      </c>
    </row>
    <row r="22" spans="1:4" ht="11.25" customHeight="1">
      <c r="A22" s="1376"/>
      <c r="B22" s="597">
        <v>56.04</v>
      </c>
      <c r="C22" s="597">
        <v>46.456000000000003</v>
      </c>
      <c r="D22" s="633" t="s">
        <v>1537</v>
      </c>
    </row>
    <row r="23" spans="1:4" ht="11.25" customHeight="1">
      <c r="A23" s="1376"/>
      <c r="B23" s="597">
        <v>70</v>
      </c>
      <c r="C23" s="597">
        <v>70</v>
      </c>
      <c r="D23" s="633" t="s">
        <v>1572</v>
      </c>
    </row>
    <row r="24" spans="1:4" ht="11.25" customHeight="1">
      <c r="A24" s="1376"/>
      <c r="B24" s="597">
        <v>1830.51</v>
      </c>
      <c r="C24" s="597">
        <v>1830.47668</v>
      </c>
      <c r="D24" s="633" t="s">
        <v>1362</v>
      </c>
    </row>
    <row r="25" spans="1:4" ht="11.25" customHeight="1">
      <c r="A25" s="1376"/>
      <c r="B25" s="597">
        <v>257</v>
      </c>
      <c r="C25" s="597">
        <v>257</v>
      </c>
      <c r="D25" s="633" t="s">
        <v>1560</v>
      </c>
    </row>
    <row r="26" spans="1:4" ht="11.25" customHeight="1">
      <c r="A26" s="1376"/>
      <c r="B26" s="597">
        <v>5960</v>
      </c>
      <c r="C26" s="597">
        <v>4260</v>
      </c>
      <c r="D26" s="633" t="s">
        <v>1834</v>
      </c>
    </row>
    <row r="27" spans="1:4" ht="11.25" customHeight="1">
      <c r="A27" s="1376"/>
      <c r="B27" s="597">
        <v>50</v>
      </c>
      <c r="C27" s="597">
        <v>50</v>
      </c>
      <c r="D27" s="633" t="s">
        <v>1554</v>
      </c>
    </row>
    <row r="28" spans="1:4" ht="11.25" customHeight="1">
      <c r="A28" s="1376"/>
      <c r="B28" s="597">
        <v>1686</v>
      </c>
      <c r="C28" s="597">
        <v>1686</v>
      </c>
      <c r="D28" s="633" t="s">
        <v>1553</v>
      </c>
    </row>
    <row r="29" spans="1:4" ht="11.25" customHeight="1">
      <c r="A29" s="1376"/>
      <c r="B29" s="597">
        <v>10005.549999999999</v>
      </c>
      <c r="C29" s="597">
        <v>8295.9326799999999</v>
      </c>
      <c r="D29" s="633" t="s">
        <v>1293</v>
      </c>
    </row>
    <row r="30" spans="1:4" ht="11.25" customHeight="1">
      <c r="A30" s="1374" t="s">
        <v>1845</v>
      </c>
      <c r="B30" s="594">
        <v>59.8</v>
      </c>
      <c r="C30" s="594">
        <v>47.84</v>
      </c>
      <c r="D30" s="632" t="s">
        <v>1537</v>
      </c>
    </row>
    <row r="31" spans="1:4" ht="11.25" customHeight="1">
      <c r="A31" s="1376"/>
      <c r="B31" s="597">
        <v>43.4</v>
      </c>
      <c r="C31" s="597">
        <v>43.4</v>
      </c>
      <c r="D31" s="633" t="s">
        <v>1560</v>
      </c>
    </row>
    <row r="32" spans="1:4" ht="11.25" customHeight="1">
      <c r="A32" s="1376"/>
      <c r="B32" s="597">
        <v>40</v>
      </c>
      <c r="C32" s="597">
        <v>40</v>
      </c>
      <c r="D32" s="633" t="s">
        <v>1844</v>
      </c>
    </row>
    <row r="33" spans="1:4" ht="11.25" customHeight="1">
      <c r="A33" s="1376"/>
      <c r="B33" s="597">
        <v>308</v>
      </c>
      <c r="C33" s="597">
        <v>308</v>
      </c>
      <c r="D33" s="633" t="s">
        <v>1553</v>
      </c>
    </row>
    <row r="34" spans="1:4" ht="11.25" customHeight="1">
      <c r="A34" s="1375"/>
      <c r="B34" s="592">
        <v>451.2</v>
      </c>
      <c r="C34" s="592">
        <v>439.24</v>
      </c>
      <c r="D34" s="631" t="s">
        <v>1293</v>
      </c>
    </row>
    <row r="35" spans="1:4" ht="11.25" customHeight="1">
      <c r="A35" s="1376" t="s">
        <v>1843</v>
      </c>
      <c r="B35" s="597">
        <v>178.6</v>
      </c>
      <c r="C35" s="597">
        <v>178.6</v>
      </c>
      <c r="D35" s="633" t="s">
        <v>1560</v>
      </c>
    </row>
    <row r="36" spans="1:4" ht="11.25" customHeight="1">
      <c r="A36" s="1376"/>
      <c r="B36" s="597">
        <v>50</v>
      </c>
      <c r="C36" s="597">
        <v>50</v>
      </c>
      <c r="D36" s="633" t="s">
        <v>1554</v>
      </c>
    </row>
    <row r="37" spans="1:4" ht="11.25" customHeight="1">
      <c r="A37" s="1376"/>
      <c r="B37" s="597">
        <v>228.6</v>
      </c>
      <c r="C37" s="597">
        <v>228.6</v>
      </c>
      <c r="D37" s="633" t="s">
        <v>1293</v>
      </c>
    </row>
    <row r="38" spans="1:4" ht="11.25" customHeight="1">
      <c r="A38" s="1374" t="s">
        <v>1842</v>
      </c>
      <c r="B38" s="594">
        <v>146</v>
      </c>
      <c r="C38" s="594">
        <v>146</v>
      </c>
      <c r="D38" s="632" t="s">
        <v>1560</v>
      </c>
    </row>
    <row r="39" spans="1:4" ht="11.25" customHeight="1">
      <c r="A39" s="1376"/>
      <c r="B39" s="597">
        <v>50</v>
      </c>
      <c r="C39" s="597">
        <v>50</v>
      </c>
      <c r="D39" s="633" t="s">
        <v>1554</v>
      </c>
    </row>
    <row r="40" spans="1:4" ht="11.25" customHeight="1">
      <c r="A40" s="1375"/>
      <c r="B40" s="592">
        <v>196</v>
      </c>
      <c r="C40" s="592">
        <v>196</v>
      </c>
      <c r="D40" s="631" t="s">
        <v>1293</v>
      </c>
    </row>
    <row r="41" spans="1:4" ht="11.25" customHeight="1">
      <c r="A41" s="1374" t="s">
        <v>1841</v>
      </c>
      <c r="B41" s="594">
        <v>58.2</v>
      </c>
      <c r="C41" s="594">
        <v>58.2</v>
      </c>
      <c r="D41" s="632" t="s">
        <v>1840</v>
      </c>
    </row>
    <row r="42" spans="1:4" ht="11.25" customHeight="1">
      <c r="A42" s="1376"/>
      <c r="B42" s="597">
        <v>65</v>
      </c>
      <c r="C42" s="597">
        <v>65</v>
      </c>
      <c r="D42" s="633" t="s">
        <v>1562</v>
      </c>
    </row>
    <row r="43" spans="1:4" ht="11.25" customHeight="1">
      <c r="A43" s="1376"/>
      <c r="B43" s="597">
        <v>23.7</v>
      </c>
      <c r="C43" s="597">
        <v>23.7</v>
      </c>
      <c r="D43" s="633" t="s">
        <v>1560</v>
      </c>
    </row>
    <row r="44" spans="1:4" ht="11.25" customHeight="1">
      <c r="A44" s="1376"/>
      <c r="B44" s="597">
        <v>1000</v>
      </c>
      <c r="C44" s="597">
        <v>905.08</v>
      </c>
      <c r="D44" s="633" t="s">
        <v>1567</v>
      </c>
    </row>
    <row r="45" spans="1:4" ht="11.25" customHeight="1">
      <c r="A45" s="1376"/>
      <c r="B45" s="597">
        <v>40</v>
      </c>
      <c r="C45" s="597">
        <v>40</v>
      </c>
      <c r="D45" s="633" t="s">
        <v>1617</v>
      </c>
    </row>
    <row r="46" spans="1:4" ht="11.25" customHeight="1">
      <c r="A46" s="1375"/>
      <c r="B46" s="592">
        <v>1186.9000000000001</v>
      </c>
      <c r="C46" s="592">
        <v>1091.98</v>
      </c>
      <c r="D46" s="631" t="s">
        <v>1293</v>
      </c>
    </row>
    <row r="47" spans="1:4" ht="11.25" customHeight="1">
      <c r="A47" s="1374" t="s">
        <v>1839</v>
      </c>
      <c r="B47" s="594">
        <v>733.84</v>
      </c>
      <c r="C47" s="594">
        <v>733.82335999999998</v>
      </c>
      <c r="D47" s="632" t="s">
        <v>1362</v>
      </c>
    </row>
    <row r="48" spans="1:4" ht="11.25" customHeight="1">
      <c r="A48" s="1376"/>
      <c r="B48" s="597">
        <v>10.8</v>
      </c>
      <c r="C48" s="597">
        <v>10.8</v>
      </c>
      <c r="D48" s="633" t="s">
        <v>1560</v>
      </c>
    </row>
    <row r="49" spans="1:4" ht="11.25" customHeight="1">
      <c r="A49" s="1375"/>
      <c r="B49" s="592">
        <v>744.64</v>
      </c>
      <c r="C49" s="592">
        <v>744.62335999999993</v>
      </c>
      <c r="D49" s="631" t="s">
        <v>1293</v>
      </c>
    </row>
    <row r="50" spans="1:4" ht="11.25" customHeight="1">
      <c r="A50" s="1376" t="s">
        <v>1838</v>
      </c>
      <c r="B50" s="597">
        <v>32.67</v>
      </c>
      <c r="C50" s="597">
        <v>32.664999999999999</v>
      </c>
      <c r="D50" s="633" t="s">
        <v>1522</v>
      </c>
    </row>
    <row r="51" spans="1:4" ht="11.25" customHeight="1">
      <c r="A51" s="1376"/>
      <c r="B51" s="597">
        <v>3.75</v>
      </c>
      <c r="C51" s="597">
        <v>3.75</v>
      </c>
      <c r="D51" s="633" t="s">
        <v>1569</v>
      </c>
    </row>
    <row r="52" spans="1:4" ht="11.25" customHeight="1">
      <c r="A52" s="1376"/>
      <c r="B52" s="597">
        <v>36.03</v>
      </c>
      <c r="C52" s="597">
        <v>35.923650000000002</v>
      </c>
      <c r="D52" s="633" t="s">
        <v>1362</v>
      </c>
    </row>
    <row r="53" spans="1:4" ht="11.25" customHeight="1">
      <c r="A53" s="1376"/>
      <c r="B53" s="597">
        <v>100</v>
      </c>
      <c r="C53" s="597">
        <v>100</v>
      </c>
      <c r="D53" s="633" t="s">
        <v>1561</v>
      </c>
    </row>
    <row r="54" spans="1:4" ht="11.25" customHeight="1">
      <c r="A54" s="1376"/>
      <c r="B54" s="597">
        <v>623.6</v>
      </c>
      <c r="C54" s="597">
        <v>623.6</v>
      </c>
      <c r="D54" s="633" t="s">
        <v>1560</v>
      </c>
    </row>
    <row r="55" spans="1:4" ht="11.25" customHeight="1">
      <c r="A55" s="1376"/>
      <c r="B55" s="597">
        <v>150</v>
      </c>
      <c r="C55" s="597">
        <v>61.177599999999998</v>
      </c>
      <c r="D55" s="633" t="s">
        <v>1567</v>
      </c>
    </row>
    <row r="56" spans="1:4" ht="11.25" customHeight="1">
      <c r="A56" s="1376"/>
      <c r="B56" s="597">
        <v>50</v>
      </c>
      <c r="C56" s="597">
        <v>50</v>
      </c>
      <c r="D56" s="633" t="s">
        <v>1554</v>
      </c>
    </row>
    <row r="57" spans="1:4" ht="11.25" customHeight="1">
      <c r="A57" s="1376"/>
      <c r="B57" s="597">
        <v>996.05</v>
      </c>
      <c r="C57" s="597">
        <v>907.11625000000004</v>
      </c>
      <c r="D57" s="633" t="s">
        <v>1293</v>
      </c>
    </row>
    <row r="58" spans="1:4" ht="11.25" customHeight="1">
      <c r="A58" s="1374" t="s">
        <v>1837</v>
      </c>
      <c r="B58" s="594">
        <v>33</v>
      </c>
      <c r="C58" s="594">
        <v>33</v>
      </c>
      <c r="D58" s="632" t="s">
        <v>1819</v>
      </c>
    </row>
    <row r="59" spans="1:4" ht="11.25" customHeight="1">
      <c r="A59" s="1376"/>
      <c r="B59" s="597">
        <v>810.37000000000012</v>
      </c>
      <c r="C59" s="597">
        <v>810.34188999999992</v>
      </c>
      <c r="D59" s="633" t="s">
        <v>1362</v>
      </c>
    </row>
    <row r="60" spans="1:4" ht="11.25" customHeight="1">
      <c r="A60" s="1376"/>
      <c r="B60" s="597">
        <v>168</v>
      </c>
      <c r="C60" s="597">
        <v>168</v>
      </c>
      <c r="D60" s="633" t="s">
        <v>1560</v>
      </c>
    </row>
    <row r="61" spans="1:4" ht="11.25" customHeight="1">
      <c r="A61" s="1376"/>
      <c r="B61" s="597">
        <v>50</v>
      </c>
      <c r="C61" s="597">
        <v>50</v>
      </c>
      <c r="D61" s="633" t="s">
        <v>1554</v>
      </c>
    </row>
    <row r="62" spans="1:4" ht="11.25" customHeight="1">
      <c r="A62" s="1376"/>
      <c r="B62" s="597">
        <v>270</v>
      </c>
      <c r="C62" s="597">
        <v>270</v>
      </c>
      <c r="D62" s="633" t="s">
        <v>1553</v>
      </c>
    </row>
    <row r="63" spans="1:4" ht="11.25" customHeight="1">
      <c r="A63" s="1376"/>
      <c r="B63" s="597">
        <v>20</v>
      </c>
      <c r="C63" s="597">
        <v>20</v>
      </c>
      <c r="D63" s="633" t="s">
        <v>1617</v>
      </c>
    </row>
    <row r="64" spans="1:4" ht="11.25" customHeight="1">
      <c r="A64" s="1375"/>
      <c r="B64" s="592">
        <v>1351.3700000000001</v>
      </c>
      <c r="C64" s="592">
        <v>1351.3418899999999</v>
      </c>
      <c r="D64" s="631" t="s">
        <v>1293</v>
      </c>
    </row>
    <row r="65" spans="1:4" ht="11.25" customHeight="1">
      <c r="A65" s="1376" t="s">
        <v>1836</v>
      </c>
      <c r="B65" s="597">
        <v>72</v>
      </c>
      <c r="C65" s="597">
        <v>60</v>
      </c>
      <c r="D65" s="633" t="s">
        <v>1537</v>
      </c>
    </row>
    <row r="66" spans="1:4" ht="11.25" customHeight="1">
      <c r="A66" s="1376"/>
      <c r="B66" s="597">
        <v>256.95</v>
      </c>
      <c r="C66" s="597">
        <v>256.95</v>
      </c>
      <c r="D66" s="633" t="s">
        <v>1569</v>
      </c>
    </row>
    <row r="67" spans="1:4" ht="11.25" customHeight="1">
      <c r="A67" s="1376"/>
      <c r="B67" s="597">
        <v>194.6</v>
      </c>
      <c r="C67" s="597">
        <v>194.6</v>
      </c>
      <c r="D67" s="633" t="s">
        <v>1560</v>
      </c>
    </row>
    <row r="68" spans="1:4" ht="11.25" customHeight="1">
      <c r="A68" s="1376"/>
      <c r="B68" s="597">
        <v>450</v>
      </c>
      <c r="C68" s="597">
        <v>450</v>
      </c>
      <c r="D68" s="633" t="s">
        <v>1567</v>
      </c>
    </row>
    <row r="69" spans="1:4" ht="11.25" customHeight="1">
      <c r="A69" s="1376"/>
      <c r="B69" s="597">
        <v>50</v>
      </c>
      <c r="C69" s="597">
        <v>50</v>
      </c>
      <c r="D69" s="633" t="s">
        <v>1554</v>
      </c>
    </row>
    <row r="70" spans="1:4" ht="11.25" customHeight="1">
      <c r="A70" s="1376"/>
      <c r="B70" s="597">
        <v>1023.55</v>
      </c>
      <c r="C70" s="597">
        <v>1011.55</v>
      </c>
      <c r="D70" s="633" t="s">
        <v>1293</v>
      </c>
    </row>
    <row r="71" spans="1:4" ht="11.25" customHeight="1">
      <c r="A71" s="1374" t="s">
        <v>1835</v>
      </c>
      <c r="B71" s="594">
        <v>79</v>
      </c>
      <c r="C71" s="594">
        <v>78.716999999999999</v>
      </c>
      <c r="D71" s="632" t="s">
        <v>1563</v>
      </c>
    </row>
    <row r="72" spans="1:4" ht="11.25" customHeight="1">
      <c r="A72" s="1376"/>
      <c r="B72" s="597">
        <v>20.350000000000001</v>
      </c>
      <c r="C72" s="597">
        <v>20.350000000000001</v>
      </c>
      <c r="D72" s="633" t="s">
        <v>1522</v>
      </c>
    </row>
    <row r="73" spans="1:4" ht="11.25" customHeight="1">
      <c r="A73" s="1376"/>
      <c r="B73" s="597">
        <v>75</v>
      </c>
      <c r="C73" s="597">
        <v>75</v>
      </c>
      <c r="D73" s="633" t="s">
        <v>1561</v>
      </c>
    </row>
    <row r="74" spans="1:4" ht="11.25" customHeight="1">
      <c r="A74" s="1376"/>
      <c r="B74" s="597">
        <v>197</v>
      </c>
      <c r="C74" s="597">
        <v>197</v>
      </c>
      <c r="D74" s="633" t="s">
        <v>1560</v>
      </c>
    </row>
    <row r="75" spans="1:4" ht="11.25" customHeight="1">
      <c r="A75" s="1376"/>
      <c r="B75" s="597">
        <v>440</v>
      </c>
      <c r="C75" s="597">
        <v>440</v>
      </c>
      <c r="D75" s="633" t="s">
        <v>1834</v>
      </c>
    </row>
    <row r="76" spans="1:4" ht="11.25" customHeight="1">
      <c r="A76" s="1376"/>
      <c r="B76" s="597">
        <v>50</v>
      </c>
      <c r="C76" s="597">
        <v>50</v>
      </c>
      <c r="D76" s="633" t="s">
        <v>1554</v>
      </c>
    </row>
    <row r="77" spans="1:4" ht="11.25" customHeight="1">
      <c r="A77" s="1375"/>
      <c r="B77" s="592">
        <v>861.35</v>
      </c>
      <c r="C77" s="592">
        <v>861.06700000000001</v>
      </c>
      <c r="D77" s="631" t="s">
        <v>1293</v>
      </c>
    </row>
    <row r="78" spans="1:4" ht="11.25" customHeight="1">
      <c r="A78" s="1376" t="s">
        <v>1833</v>
      </c>
      <c r="B78" s="597">
        <v>166</v>
      </c>
      <c r="C78" s="597">
        <v>166</v>
      </c>
      <c r="D78" s="633" t="s">
        <v>1560</v>
      </c>
    </row>
    <row r="79" spans="1:4" ht="11.25" customHeight="1">
      <c r="A79" s="1376"/>
      <c r="B79" s="597">
        <v>50</v>
      </c>
      <c r="C79" s="597">
        <v>50</v>
      </c>
      <c r="D79" s="633" t="s">
        <v>1554</v>
      </c>
    </row>
    <row r="80" spans="1:4" ht="11.25" customHeight="1">
      <c r="A80" s="1376"/>
      <c r="B80" s="597">
        <v>216</v>
      </c>
      <c r="C80" s="597">
        <v>216</v>
      </c>
      <c r="D80" s="633" t="s">
        <v>1293</v>
      </c>
    </row>
    <row r="81" spans="1:4" ht="11.25" customHeight="1">
      <c r="A81" s="1374" t="s">
        <v>1832</v>
      </c>
      <c r="B81" s="594">
        <v>72</v>
      </c>
      <c r="C81" s="594">
        <v>64</v>
      </c>
      <c r="D81" s="632" t="s">
        <v>1537</v>
      </c>
    </row>
    <row r="82" spans="1:4" ht="11.25" customHeight="1">
      <c r="A82" s="1376"/>
      <c r="B82" s="597">
        <v>50</v>
      </c>
      <c r="C82" s="597">
        <v>50</v>
      </c>
      <c r="D82" s="633" t="s">
        <v>1568</v>
      </c>
    </row>
    <row r="83" spans="1:4" ht="11.25" customHeight="1">
      <c r="A83" s="1376"/>
      <c r="B83" s="597">
        <v>1015.39</v>
      </c>
      <c r="C83" s="597">
        <v>975.09559999999999</v>
      </c>
      <c r="D83" s="633" t="s">
        <v>1362</v>
      </c>
    </row>
    <row r="84" spans="1:4" ht="11.25" customHeight="1">
      <c r="A84" s="1376"/>
      <c r="B84" s="597">
        <v>37.4</v>
      </c>
      <c r="C84" s="597">
        <v>37.4</v>
      </c>
      <c r="D84" s="633" t="s">
        <v>1560</v>
      </c>
    </row>
    <row r="85" spans="1:4" ht="11.25" customHeight="1">
      <c r="A85" s="1376"/>
      <c r="B85" s="597">
        <v>472</v>
      </c>
      <c r="C85" s="597">
        <v>472</v>
      </c>
      <c r="D85" s="633" t="s">
        <v>1553</v>
      </c>
    </row>
    <row r="86" spans="1:4" ht="11.25" customHeight="1">
      <c r="A86" s="1375"/>
      <c r="B86" s="592">
        <v>1646.79</v>
      </c>
      <c r="C86" s="592">
        <v>1598.4956000000002</v>
      </c>
      <c r="D86" s="631" t="s">
        <v>1293</v>
      </c>
    </row>
    <row r="87" spans="1:4" ht="11.25" customHeight="1">
      <c r="A87" s="1376" t="s">
        <v>1831</v>
      </c>
      <c r="B87" s="597">
        <v>60</v>
      </c>
      <c r="C87" s="597">
        <v>59.496000000000002</v>
      </c>
      <c r="D87" s="633" t="s">
        <v>1537</v>
      </c>
    </row>
    <row r="88" spans="1:4" ht="11.25" customHeight="1">
      <c r="A88" s="1376"/>
      <c r="B88" s="597">
        <v>22.94</v>
      </c>
      <c r="C88" s="597">
        <v>22.942</v>
      </c>
      <c r="D88" s="633" t="s">
        <v>1522</v>
      </c>
    </row>
    <row r="89" spans="1:4" ht="11.25" customHeight="1">
      <c r="A89" s="1376"/>
      <c r="B89" s="597">
        <v>350</v>
      </c>
      <c r="C89" s="597">
        <v>350</v>
      </c>
      <c r="D89" s="633" t="s">
        <v>1596</v>
      </c>
    </row>
    <row r="90" spans="1:4" ht="11.25" customHeight="1">
      <c r="A90" s="1376"/>
      <c r="B90" s="597">
        <v>116.2</v>
      </c>
      <c r="C90" s="597">
        <v>115.78400000000001</v>
      </c>
      <c r="D90" s="633" t="s">
        <v>1562</v>
      </c>
    </row>
    <row r="91" spans="1:4" ht="11.25" customHeight="1">
      <c r="A91" s="1376"/>
      <c r="B91" s="597">
        <v>14.46</v>
      </c>
      <c r="C91" s="597">
        <v>14.46</v>
      </c>
      <c r="D91" s="633" t="s">
        <v>1569</v>
      </c>
    </row>
    <row r="92" spans="1:4" ht="11.25" customHeight="1">
      <c r="A92" s="1376"/>
      <c r="B92" s="597">
        <v>160.80000000000001</v>
      </c>
      <c r="C92" s="597">
        <v>160.80000000000001</v>
      </c>
      <c r="D92" s="633" t="s">
        <v>1560</v>
      </c>
    </row>
    <row r="93" spans="1:4" ht="11.25" customHeight="1">
      <c r="A93" s="1376"/>
      <c r="B93" s="597">
        <v>20</v>
      </c>
      <c r="C93" s="597">
        <v>20</v>
      </c>
      <c r="D93" s="633" t="s">
        <v>1830</v>
      </c>
    </row>
    <row r="94" spans="1:4" ht="11.25" customHeight="1">
      <c r="A94" s="1376"/>
      <c r="B94" s="597">
        <v>35</v>
      </c>
      <c r="C94" s="597">
        <v>35</v>
      </c>
      <c r="D94" s="633" t="s">
        <v>1536</v>
      </c>
    </row>
    <row r="95" spans="1:4" ht="11.25" customHeight="1">
      <c r="A95" s="1376"/>
      <c r="B95" s="597">
        <v>50</v>
      </c>
      <c r="C95" s="597">
        <v>50</v>
      </c>
      <c r="D95" s="633" t="s">
        <v>1554</v>
      </c>
    </row>
    <row r="96" spans="1:4" ht="11.25" customHeight="1">
      <c r="A96" s="1376"/>
      <c r="B96" s="597">
        <v>40</v>
      </c>
      <c r="C96" s="597">
        <v>40</v>
      </c>
      <c r="D96" s="633" t="s">
        <v>1617</v>
      </c>
    </row>
    <row r="97" spans="1:4" ht="11.25" customHeight="1">
      <c r="A97" s="1376"/>
      <c r="B97" s="597">
        <v>869.40000000000009</v>
      </c>
      <c r="C97" s="597">
        <v>868.48199999999997</v>
      </c>
      <c r="D97" s="633" t="s">
        <v>1293</v>
      </c>
    </row>
    <row r="98" spans="1:4" ht="11.25" customHeight="1">
      <c r="A98" s="1374" t="s">
        <v>1829</v>
      </c>
      <c r="B98" s="594">
        <v>100.89</v>
      </c>
      <c r="C98" s="594">
        <v>100.89</v>
      </c>
      <c r="D98" s="632" t="s">
        <v>1569</v>
      </c>
    </row>
    <row r="99" spans="1:4" ht="11.25" customHeight="1">
      <c r="A99" s="1376"/>
      <c r="B99" s="597">
        <v>300</v>
      </c>
      <c r="C99" s="597">
        <v>300</v>
      </c>
      <c r="D99" s="633" t="s">
        <v>1725</v>
      </c>
    </row>
    <row r="100" spans="1:4" ht="11.25" customHeight="1">
      <c r="A100" s="1376"/>
      <c r="B100" s="597">
        <v>40</v>
      </c>
      <c r="C100" s="597">
        <v>40</v>
      </c>
      <c r="D100" s="633" t="s">
        <v>1617</v>
      </c>
    </row>
    <row r="101" spans="1:4" ht="11.25" customHeight="1">
      <c r="A101" s="1375"/>
      <c r="B101" s="592">
        <v>440.89</v>
      </c>
      <c r="C101" s="592">
        <v>440.89</v>
      </c>
      <c r="D101" s="631" t="s">
        <v>1293</v>
      </c>
    </row>
    <row r="102" spans="1:4" ht="21.75">
      <c r="A102" s="1376" t="s">
        <v>1828</v>
      </c>
      <c r="B102" s="597">
        <v>100</v>
      </c>
      <c r="C102" s="597">
        <v>100</v>
      </c>
      <c r="D102" s="633" t="s">
        <v>1806</v>
      </c>
    </row>
    <row r="103" spans="1:4" ht="11.25" customHeight="1">
      <c r="A103" s="1376"/>
      <c r="B103" s="597">
        <v>112.5</v>
      </c>
      <c r="C103" s="597">
        <v>112.5</v>
      </c>
      <c r="D103" s="633" t="s">
        <v>1563</v>
      </c>
    </row>
    <row r="104" spans="1:4" ht="11.25" customHeight="1">
      <c r="A104" s="1376"/>
      <c r="B104" s="597">
        <v>60</v>
      </c>
      <c r="C104" s="597">
        <v>48</v>
      </c>
      <c r="D104" s="633" t="s">
        <v>1537</v>
      </c>
    </row>
    <row r="105" spans="1:4" ht="11.25" customHeight="1">
      <c r="A105" s="1376"/>
      <c r="B105" s="597">
        <v>524.99</v>
      </c>
      <c r="C105" s="597">
        <v>24.984999999999999</v>
      </c>
      <c r="D105" s="633" t="s">
        <v>1522</v>
      </c>
    </row>
    <row r="106" spans="1:4" ht="11.25" customHeight="1">
      <c r="A106" s="1376"/>
      <c r="B106" s="597">
        <v>499.3</v>
      </c>
      <c r="C106" s="597">
        <v>499.298</v>
      </c>
      <c r="D106" s="633" t="s">
        <v>1827</v>
      </c>
    </row>
    <row r="107" spans="1:4" ht="11.25" customHeight="1">
      <c r="A107" s="1376"/>
      <c r="B107" s="597">
        <v>8.4</v>
      </c>
      <c r="C107" s="597">
        <v>8.4</v>
      </c>
      <c r="D107" s="633" t="s">
        <v>1560</v>
      </c>
    </row>
    <row r="108" spans="1:4" ht="11.25" customHeight="1">
      <c r="A108" s="1376"/>
      <c r="B108" s="597">
        <v>1305.19</v>
      </c>
      <c r="C108" s="597">
        <v>793.18299999999999</v>
      </c>
      <c r="D108" s="633" t="s">
        <v>1293</v>
      </c>
    </row>
    <row r="109" spans="1:4" ht="11.25" customHeight="1">
      <c r="A109" s="1374" t="s">
        <v>1826</v>
      </c>
      <c r="B109" s="594">
        <v>150</v>
      </c>
      <c r="C109" s="594">
        <v>150</v>
      </c>
      <c r="D109" s="632" t="s">
        <v>1563</v>
      </c>
    </row>
    <row r="110" spans="1:4" ht="11.25" customHeight="1">
      <c r="A110" s="1376"/>
      <c r="B110" s="597">
        <v>72</v>
      </c>
      <c r="C110" s="597">
        <v>60</v>
      </c>
      <c r="D110" s="633" t="s">
        <v>1537</v>
      </c>
    </row>
    <row r="111" spans="1:4" ht="11.25" customHeight="1">
      <c r="A111" s="1376"/>
      <c r="B111" s="597">
        <v>325.5</v>
      </c>
      <c r="C111" s="597">
        <v>325.5</v>
      </c>
      <c r="D111" s="633" t="s">
        <v>1560</v>
      </c>
    </row>
    <row r="112" spans="1:4" ht="11.25" customHeight="1">
      <c r="A112" s="1376"/>
      <c r="B112" s="597">
        <v>20</v>
      </c>
      <c r="C112" s="597">
        <v>20</v>
      </c>
      <c r="D112" s="633" t="s">
        <v>1710</v>
      </c>
    </row>
    <row r="113" spans="1:4" ht="11.25" customHeight="1">
      <c r="A113" s="1376"/>
      <c r="B113" s="597">
        <v>2000</v>
      </c>
      <c r="C113" s="597">
        <v>0</v>
      </c>
      <c r="D113" s="633" t="s">
        <v>1725</v>
      </c>
    </row>
    <row r="114" spans="1:4" ht="11.25" customHeight="1">
      <c r="A114" s="1376"/>
      <c r="B114" s="597">
        <v>50</v>
      </c>
      <c r="C114" s="597">
        <v>50</v>
      </c>
      <c r="D114" s="633" t="s">
        <v>1554</v>
      </c>
    </row>
    <row r="115" spans="1:4" ht="11.25" customHeight="1">
      <c r="A115" s="1375"/>
      <c r="B115" s="592">
        <v>2617.5</v>
      </c>
      <c r="C115" s="592">
        <v>605.5</v>
      </c>
      <c r="D115" s="631" t="s">
        <v>1293</v>
      </c>
    </row>
    <row r="116" spans="1:4" ht="11.25" customHeight="1">
      <c r="A116" s="1376" t="s">
        <v>1825</v>
      </c>
      <c r="B116" s="597">
        <v>146</v>
      </c>
      <c r="C116" s="597">
        <v>146</v>
      </c>
      <c r="D116" s="633" t="s">
        <v>1560</v>
      </c>
    </row>
    <row r="117" spans="1:4" ht="11.25" customHeight="1">
      <c r="A117" s="1376"/>
      <c r="B117" s="597">
        <v>50</v>
      </c>
      <c r="C117" s="597">
        <v>50</v>
      </c>
      <c r="D117" s="633" t="s">
        <v>1554</v>
      </c>
    </row>
    <row r="118" spans="1:4" ht="11.25" customHeight="1">
      <c r="A118" s="1376"/>
      <c r="B118" s="597">
        <v>196</v>
      </c>
      <c r="C118" s="597">
        <v>196</v>
      </c>
      <c r="D118" s="633" t="s">
        <v>1293</v>
      </c>
    </row>
    <row r="119" spans="1:4" ht="11.25" customHeight="1">
      <c r="A119" s="1374" t="s">
        <v>1824</v>
      </c>
      <c r="B119" s="594">
        <v>63.3</v>
      </c>
      <c r="C119" s="594">
        <v>63.3</v>
      </c>
      <c r="D119" s="632" t="s">
        <v>1564</v>
      </c>
    </row>
    <row r="120" spans="1:4" ht="11.25" customHeight="1">
      <c r="A120" s="1376"/>
      <c r="B120" s="597">
        <v>105</v>
      </c>
      <c r="C120" s="597">
        <v>98.695250000000001</v>
      </c>
      <c r="D120" s="633" t="s">
        <v>1563</v>
      </c>
    </row>
    <row r="121" spans="1:4" ht="11.25" customHeight="1">
      <c r="A121" s="1376"/>
      <c r="B121" s="597">
        <v>72</v>
      </c>
      <c r="C121" s="597">
        <v>60</v>
      </c>
      <c r="D121" s="633" t="s">
        <v>1537</v>
      </c>
    </row>
    <row r="122" spans="1:4" ht="11.25" customHeight="1">
      <c r="A122" s="1376"/>
      <c r="B122" s="597">
        <v>25</v>
      </c>
      <c r="C122" s="597">
        <v>23.911999999999999</v>
      </c>
      <c r="D122" s="633" t="s">
        <v>1522</v>
      </c>
    </row>
    <row r="123" spans="1:4" ht="11.25" customHeight="1">
      <c r="A123" s="1376"/>
      <c r="B123" s="597">
        <v>1734.8</v>
      </c>
      <c r="C123" s="597">
        <v>1733.1547600000001</v>
      </c>
      <c r="D123" s="633" t="s">
        <v>1369</v>
      </c>
    </row>
    <row r="124" spans="1:4" ht="11.25" customHeight="1">
      <c r="A124" s="1376"/>
      <c r="B124" s="597">
        <v>1156.03</v>
      </c>
      <c r="C124" s="597">
        <v>1156.00756</v>
      </c>
      <c r="D124" s="633" t="s">
        <v>1362</v>
      </c>
    </row>
    <row r="125" spans="1:4" ht="11.25" customHeight="1">
      <c r="A125" s="1376"/>
      <c r="B125" s="597">
        <v>200.9</v>
      </c>
      <c r="C125" s="597">
        <v>200.9</v>
      </c>
      <c r="D125" s="633" t="s">
        <v>1560</v>
      </c>
    </row>
    <row r="126" spans="1:4" ht="11.25" customHeight="1">
      <c r="A126" s="1376"/>
      <c r="B126" s="597">
        <v>165.7</v>
      </c>
      <c r="C126" s="597">
        <v>165.69499999999999</v>
      </c>
      <c r="D126" s="633" t="s">
        <v>1571</v>
      </c>
    </row>
    <row r="127" spans="1:4" ht="11.25" customHeight="1">
      <c r="A127" s="1376"/>
      <c r="B127" s="597">
        <v>40</v>
      </c>
      <c r="C127" s="597">
        <v>40</v>
      </c>
      <c r="D127" s="633" t="s">
        <v>1558</v>
      </c>
    </row>
    <row r="128" spans="1:4" ht="11.25" customHeight="1">
      <c r="A128" s="1376"/>
      <c r="B128" s="597">
        <v>50</v>
      </c>
      <c r="C128" s="597">
        <v>50</v>
      </c>
      <c r="D128" s="633" t="s">
        <v>1554</v>
      </c>
    </row>
    <row r="129" spans="1:4" ht="11.25" customHeight="1">
      <c r="A129" s="1375"/>
      <c r="B129" s="592">
        <v>3612.73</v>
      </c>
      <c r="C129" s="592">
        <v>3591.6645700000004</v>
      </c>
      <c r="D129" s="631" t="s">
        <v>1293</v>
      </c>
    </row>
    <row r="130" spans="1:4" ht="11.25" customHeight="1">
      <c r="A130" s="1376" t="s">
        <v>1823</v>
      </c>
      <c r="B130" s="597">
        <v>89.5</v>
      </c>
      <c r="C130" s="597">
        <v>89.495999999999995</v>
      </c>
      <c r="D130" s="633" t="s">
        <v>1569</v>
      </c>
    </row>
    <row r="131" spans="1:4" ht="11.25" customHeight="1">
      <c r="A131" s="1376"/>
      <c r="B131" s="597">
        <v>173.5</v>
      </c>
      <c r="C131" s="597">
        <v>173.5</v>
      </c>
      <c r="D131" s="633" t="s">
        <v>1560</v>
      </c>
    </row>
    <row r="132" spans="1:4" ht="11.25" customHeight="1">
      <c r="A132" s="1376"/>
      <c r="B132" s="597">
        <v>50</v>
      </c>
      <c r="C132" s="597">
        <v>50</v>
      </c>
      <c r="D132" s="633" t="s">
        <v>1554</v>
      </c>
    </row>
    <row r="133" spans="1:4" ht="11.25" customHeight="1">
      <c r="A133" s="1376"/>
      <c r="B133" s="597">
        <v>313</v>
      </c>
      <c r="C133" s="597">
        <v>312.99599999999998</v>
      </c>
      <c r="D133" s="633" t="s">
        <v>1293</v>
      </c>
    </row>
    <row r="134" spans="1:4" ht="11.25" customHeight="1">
      <c r="A134" s="1374" t="s">
        <v>1822</v>
      </c>
      <c r="B134" s="594">
        <v>71.819999999999993</v>
      </c>
      <c r="C134" s="594">
        <v>59.823999999999998</v>
      </c>
      <c r="D134" s="632" t="s">
        <v>1537</v>
      </c>
    </row>
    <row r="135" spans="1:4" ht="11.25" customHeight="1">
      <c r="A135" s="1376"/>
      <c r="B135" s="597">
        <v>24.5</v>
      </c>
      <c r="C135" s="597">
        <v>24.449000000000002</v>
      </c>
      <c r="D135" s="633" t="s">
        <v>1522</v>
      </c>
    </row>
    <row r="136" spans="1:4" ht="11.25" customHeight="1">
      <c r="A136" s="1376"/>
      <c r="B136" s="597">
        <v>350</v>
      </c>
      <c r="C136" s="597">
        <v>350</v>
      </c>
      <c r="D136" s="633" t="s">
        <v>1596</v>
      </c>
    </row>
    <row r="137" spans="1:4" ht="11.25" customHeight="1">
      <c r="A137" s="1376"/>
      <c r="B137" s="597">
        <v>164.32</v>
      </c>
      <c r="C137" s="597">
        <v>164.315</v>
      </c>
      <c r="D137" s="633" t="s">
        <v>1569</v>
      </c>
    </row>
    <row r="138" spans="1:4" ht="11.25" customHeight="1">
      <c r="A138" s="1376"/>
      <c r="B138" s="597">
        <v>658.04000000000008</v>
      </c>
      <c r="C138" s="597">
        <v>658.02128000000005</v>
      </c>
      <c r="D138" s="633" t="s">
        <v>1362</v>
      </c>
    </row>
    <row r="139" spans="1:4" ht="11.25" customHeight="1">
      <c r="A139" s="1376"/>
      <c r="B139" s="597">
        <v>1</v>
      </c>
      <c r="C139" s="597">
        <v>1</v>
      </c>
      <c r="D139" s="633" t="s">
        <v>1560</v>
      </c>
    </row>
    <row r="140" spans="1:4" ht="11.25" customHeight="1">
      <c r="A140" s="1376"/>
      <c r="B140" s="597">
        <v>43</v>
      </c>
      <c r="C140" s="597">
        <v>43</v>
      </c>
      <c r="D140" s="633" t="s">
        <v>1558</v>
      </c>
    </row>
    <row r="141" spans="1:4" ht="11.25" customHeight="1">
      <c r="A141" s="1376"/>
      <c r="B141" s="597">
        <v>2658</v>
      </c>
      <c r="C141" s="597">
        <v>2658</v>
      </c>
      <c r="D141" s="633" t="s">
        <v>1553</v>
      </c>
    </row>
    <row r="142" spans="1:4" ht="11.25" customHeight="1">
      <c r="A142" s="1376"/>
      <c r="B142" s="597">
        <v>30</v>
      </c>
      <c r="C142" s="597">
        <v>30</v>
      </c>
      <c r="D142" s="633" t="s">
        <v>1498</v>
      </c>
    </row>
    <row r="143" spans="1:4" ht="11.25" customHeight="1">
      <c r="A143" s="1375"/>
      <c r="B143" s="592">
        <v>4000.6800000000003</v>
      </c>
      <c r="C143" s="592">
        <v>3988.6092800000001</v>
      </c>
      <c r="D143" s="631" t="s">
        <v>1293</v>
      </c>
    </row>
    <row r="144" spans="1:4" ht="11.25" customHeight="1">
      <c r="A144" s="1376" t="s">
        <v>1821</v>
      </c>
      <c r="B144" s="597">
        <v>67.23</v>
      </c>
      <c r="C144" s="597">
        <v>55.811</v>
      </c>
      <c r="D144" s="633" t="s">
        <v>1537</v>
      </c>
    </row>
    <row r="145" spans="1:4" ht="11.25" customHeight="1">
      <c r="A145" s="1376"/>
      <c r="B145" s="597">
        <v>89.5</v>
      </c>
      <c r="C145" s="597">
        <v>29.5</v>
      </c>
      <c r="D145" s="633" t="s">
        <v>1582</v>
      </c>
    </row>
    <row r="146" spans="1:4" ht="11.25" customHeight="1">
      <c r="A146" s="1376"/>
      <c r="B146" s="597">
        <v>836.12</v>
      </c>
      <c r="C146" s="597">
        <v>833.55382999999995</v>
      </c>
      <c r="D146" s="633" t="s">
        <v>1354</v>
      </c>
    </row>
    <row r="147" spans="1:4" ht="11.25" customHeight="1">
      <c r="A147" s="1376"/>
      <c r="B147" s="597">
        <v>172.5</v>
      </c>
      <c r="C147" s="597">
        <v>172.5</v>
      </c>
      <c r="D147" s="633" t="s">
        <v>1560</v>
      </c>
    </row>
    <row r="148" spans="1:4" ht="11.25" customHeight="1">
      <c r="A148" s="1376"/>
      <c r="B148" s="597">
        <v>50</v>
      </c>
      <c r="C148" s="597">
        <v>50</v>
      </c>
      <c r="D148" s="633" t="s">
        <v>1554</v>
      </c>
    </row>
    <row r="149" spans="1:4" ht="11.25" customHeight="1">
      <c r="A149" s="1376"/>
      <c r="B149" s="597">
        <v>1215.3499999999999</v>
      </c>
      <c r="C149" s="597">
        <v>1141.36483</v>
      </c>
      <c r="D149" s="633" t="s">
        <v>1293</v>
      </c>
    </row>
    <row r="150" spans="1:4" ht="11.25" customHeight="1">
      <c r="A150" s="1374" t="s">
        <v>1820</v>
      </c>
      <c r="B150" s="594">
        <v>160.4</v>
      </c>
      <c r="C150" s="594">
        <v>160.4</v>
      </c>
      <c r="D150" s="632" t="s">
        <v>1819</v>
      </c>
    </row>
    <row r="151" spans="1:4" ht="11.25" customHeight="1">
      <c r="A151" s="1376"/>
      <c r="B151" s="597">
        <v>42.67</v>
      </c>
      <c r="C151" s="597">
        <v>42.664999999999999</v>
      </c>
      <c r="D151" s="633" t="s">
        <v>1578</v>
      </c>
    </row>
    <row r="152" spans="1:4" ht="11.25" customHeight="1">
      <c r="A152" s="1376"/>
      <c r="B152" s="597">
        <v>2000.75</v>
      </c>
      <c r="C152" s="597">
        <v>1984.8905600000001</v>
      </c>
      <c r="D152" s="633" t="s">
        <v>1362</v>
      </c>
    </row>
    <row r="153" spans="1:4" ht="11.25" customHeight="1">
      <c r="A153" s="1376"/>
      <c r="B153" s="597">
        <v>27.3</v>
      </c>
      <c r="C153" s="597">
        <v>27.3</v>
      </c>
      <c r="D153" s="633" t="s">
        <v>1560</v>
      </c>
    </row>
    <row r="154" spans="1:4" ht="11.25" customHeight="1">
      <c r="A154" s="1375"/>
      <c r="B154" s="592">
        <v>2231.1200000000003</v>
      </c>
      <c r="C154" s="592">
        <v>2215.2555600000001</v>
      </c>
      <c r="D154" s="631" t="s">
        <v>1293</v>
      </c>
    </row>
    <row r="155" spans="1:4" ht="11.25" customHeight="1">
      <c r="A155" s="1376" t="s">
        <v>1818</v>
      </c>
      <c r="B155" s="597">
        <v>74</v>
      </c>
      <c r="C155" s="597">
        <v>74</v>
      </c>
      <c r="D155" s="633" t="s">
        <v>1582</v>
      </c>
    </row>
    <row r="156" spans="1:4" ht="11.25" customHeight="1">
      <c r="A156" s="1376"/>
      <c r="B156" s="597">
        <v>239.7</v>
      </c>
      <c r="C156" s="597">
        <v>239.7</v>
      </c>
      <c r="D156" s="633" t="s">
        <v>1596</v>
      </c>
    </row>
    <row r="157" spans="1:4" ht="11.25" customHeight="1">
      <c r="A157" s="1376"/>
      <c r="B157" s="597">
        <v>27.3</v>
      </c>
      <c r="C157" s="597">
        <v>27.3</v>
      </c>
      <c r="D157" s="633" t="s">
        <v>1560</v>
      </c>
    </row>
    <row r="158" spans="1:4" ht="11.25" customHeight="1">
      <c r="A158" s="1376"/>
      <c r="B158" s="597">
        <v>341</v>
      </c>
      <c r="C158" s="597">
        <v>341</v>
      </c>
      <c r="D158" s="633" t="s">
        <v>1293</v>
      </c>
    </row>
    <row r="159" spans="1:4" ht="11.25" customHeight="1">
      <c r="A159" s="1374" t="s">
        <v>1817</v>
      </c>
      <c r="B159" s="594">
        <v>16.899999999999999</v>
      </c>
      <c r="C159" s="594">
        <v>5.75</v>
      </c>
      <c r="D159" s="632" t="s">
        <v>1560</v>
      </c>
    </row>
    <row r="160" spans="1:4" ht="11.25" customHeight="1">
      <c r="A160" s="1375"/>
      <c r="B160" s="592">
        <v>16.899999999999999</v>
      </c>
      <c r="C160" s="592">
        <v>5.75</v>
      </c>
      <c r="D160" s="631" t="s">
        <v>1293</v>
      </c>
    </row>
    <row r="161" spans="1:4" ht="11.25" customHeight="1">
      <c r="A161" s="1376" t="s">
        <v>1816</v>
      </c>
      <c r="B161" s="597">
        <v>160</v>
      </c>
      <c r="C161" s="597">
        <v>160</v>
      </c>
      <c r="D161" s="633" t="s">
        <v>1560</v>
      </c>
    </row>
    <row r="162" spans="1:4" ht="11.25" customHeight="1">
      <c r="A162" s="1376"/>
      <c r="B162" s="597">
        <v>50</v>
      </c>
      <c r="C162" s="597">
        <v>50</v>
      </c>
      <c r="D162" s="633" t="s">
        <v>1554</v>
      </c>
    </row>
    <row r="163" spans="1:4" ht="11.25" customHeight="1">
      <c r="A163" s="1376"/>
      <c r="B163" s="597">
        <v>210</v>
      </c>
      <c r="C163" s="597">
        <v>210</v>
      </c>
      <c r="D163" s="633" t="s">
        <v>1293</v>
      </c>
    </row>
    <row r="164" spans="1:4" ht="11.25" customHeight="1">
      <c r="A164" s="1374" t="s">
        <v>1815</v>
      </c>
      <c r="B164" s="594">
        <v>6.4</v>
      </c>
      <c r="C164" s="594">
        <v>6.4</v>
      </c>
      <c r="D164" s="632" t="s">
        <v>1560</v>
      </c>
    </row>
    <row r="165" spans="1:4" ht="11.25" customHeight="1">
      <c r="A165" s="1375"/>
      <c r="B165" s="592">
        <v>6.4</v>
      </c>
      <c r="C165" s="592">
        <v>6.4</v>
      </c>
      <c r="D165" s="631" t="s">
        <v>1293</v>
      </c>
    </row>
    <row r="166" spans="1:4" ht="11.25" customHeight="1">
      <c r="A166" s="1376" t="s">
        <v>1814</v>
      </c>
      <c r="B166" s="597">
        <v>72</v>
      </c>
      <c r="C166" s="597">
        <v>60</v>
      </c>
      <c r="D166" s="633" t="s">
        <v>1537</v>
      </c>
    </row>
    <row r="167" spans="1:4" ht="11.25" customHeight="1">
      <c r="A167" s="1376"/>
      <c r="B167" s="597">
        <v>170.5</v>
      </c>
      <c r="C167" s="597">
        <v>170.5</v>
      </c>
      <c r="D167" s="633" t="s">
        <v>1560</v>
      </c>
    </row>
    <row r="168" spans="1:4" ht="11.25" customHeight="1">
      <c r="A168" s="1376"/>
      <c r="B168" s="597">
        <v>50</v>
      </c>
      <c r="C168" s="597">
        <v>50</v>
      </c>
      <c r="D168" s="633" t="s">
        <v>1554</v>
      </c>
    </row>
    <row r="169" spans="1:4" ht="11.25" customHeight="1">
      <c r="A169" s="1376"/>
      <c r="B169" s="597">
        <v>292.5</v>
      </c>
      <c r="C169" s="597">
        <v>280.5</v>
      </c>
      <c r="D169" s="633" t="s">
        <v>1293</v>
      </c>
    </row>
    <row r="170" spans="1:4" ht="11.25" customHeight="1">
      <c r="A170" s="1374" t="s">
        <v>1813</v>
      </c>
      <c r="B170" s="594">
        <v>50</v>
      </c>
      <c r="C170" s="594">
        <v>50</v>
      </c>
      <c r="D170" s="632" t="s">
        <v>1807</v>
      </c>
    </row>
    <row r="171" spans="1:4" ht="11.25" customHeight="1">
      <c r="A171" s="1376"/>
      <c r="B171" s="597">
        <v>6.08</v>
      </c>
      <c r="C171" s="597">
        <v>6.08</v>
      </c>
      <c r="D171" s="633" t="s">
        <v>1537</v>
      </c>
    </row>
    <row r="172" spans="1:4" ht="11.25" customHeight="1">
      <c r="A172" s="1376"/>
      <c r="B172" s="597">
        <v>200</v>
      </c>
      <c r="C172" s="597">
        <v>0</v>
      </c>
      <c r="D172" s="633" t="s">
        <v>1502</v>
      </c>
    </row>
    <row r="173" spans="1:4" ht="11.25" customHeight="1">
      <c r="A173" s="1376"/>
      <c r="B173" s="597">
        <v>306.8</v>
      </c>
      <c r="C173" s="597">
        <v>306.8</v>
      </c>
      <c r="D173" s="633" t="s">
        <v>1560</v>
      </c>
    </row>
    <row r="174" spans="1:4" ht="11.25" customHeight="1">
      <c r="A174" s="1376"/>
      <c r="B174" s="597">
        <v>100</v>
      </c>
      <c r="C174" s="597">
        <v>100</v>
      </c>
      <c r="D174" s="633" t="s">
        <v>1554</v>
      </c>
    </row>
    <row r="175" spans="1:4" ht="11.25" customHeight="1">
      <c r="A175" s="1375"/>
      <c r="B175" s="592">
        <v>662.88</v>
      </c>
      <c r="C175" s="592">
        <v>462.88</v>
      </c>
      <c r="D175" s="631" t="s">
        <v>1293</v>
      </c>
    </row>
    <row r="176" spans="1:4" ht="11.25" customHeight="1">
      <c r="A176" s="1376" t="s">
        <v>1812</v>
      </c>
      <c r="B176" s="597">
        <v>37.5</v>
      </c>
      <c r="C176" s="597">
        <v>37.5</v>
      </c>
      <c r="D176" s="633" t="s">
        <v>1564</v>
      </c>
    </row>
    <row r="177" spans="1:4" ht="11.25" customHeight="1">
      <c r="A177" s="1376"/>
      <c r="B177" s="597">
        <v>46.59</v>
      </c>
      <c r="C177" s="597">
        <v>46.59</v>
      </c>
      <c r="D177" s="633" t="s">
        <v>1582</v>
      </c>
    </row>
    <row r="178" spans="1:4" ht="11.25" customHeight="1">
      <c r="A178" s="1376"/>
      <c r="B178" s="597">
        <v>22.4</v>
      </c>
      <c r="C178" s="597">
        <v>22.4</v>
      </c>
      <c r="D178" s="633" t="s">
        <v>1560</v>
      </c>
    </row>
    <row r="179" spans="1:4" ht="11.25" customHeight="1">
      <c r="A179" s="1376"/>
      <c r="B179" s="597">
        <v>106.49000000000001</v>
      </c>
      <c r="C179" s="597">
        <v>106.49000000000001</v>
      </c>
      <c r="D179" s="633" t="s">
        <v>1293</v>
      </c>
    </row>
    <row r="180" spans="1:4" ht="11.25" customHeight="1">
      <c r="A180" s="1374" t="s">
        <v>1811</v>
      </c>
      <c r="B180" s="594">
        <v>72</v>
      </c>
      <c r="C180" s="594">
        <v>60</v>
      </c>
      <c r="D180" s="632" t="s">
        <v>1537</v>
      </c>
    </row>
    <row r="181" spans="1:4" ht="11.25" customHeight="1">
      <c r="A181" s="1376"/>
      <c r="B181" s="597">
        <v>24.85</v>
      </c>
      <c r="C181" s="597">
        <v>24.85</v>
      </c>
      <c r="D181" s="633" t="s">
        <v>1522</v>
      </c>
    </row>
    <row r="182" spans="1:4" ht="11.25" customHeight="1">
      <c r="A182" s="1376"/>
      <c r="B182" s="597">
        <v>174.5</v>
      </c>
      <c r="C182" s="597">
        <v>174.5</v>
      </c>
      <c r="D182" s="633" t="s">
        <v>1560</v>
      </c>
    </row>
    <row r="183" spans="1:4" ht="11.25" customHeight="1">
      <c r="A183" s="1376"/>
      <c r="B183" s="597">
        <v>50</v>
      </c>
      <c r="C183" s="597">
        <v>50</v>
      </c>
      <c r="D183" s="633" t="s">
        <v>1554</v>
      </c>
    </row>
    <row r="184" spans="1:4" ht="11.25" customHeight="1">
      <c r="A184" s="1375"/>
      <c r="B184" s="592">
        <v>321.35000000000002</v>
      </c>
      <c r="C184" s="592">
        <v>309.35000000000002</v>
      </c>
      <c r="D184" s="631" t="s">
        <v>1293</v>
      </c>
    </row>
    <row r="185" spans="1:4" ht="11.25" customHeight="1">
      <c r="A185" s="1376" t="s">
        <v>1810</v>
      </c>
      <c r="B185" s="597">
        <v>63</v>
      </c>
      <c r="C185" s="597">
        <v>52.8</v>
      </c>
      <c r="D185" s="633" t="s">
        <v>1537</v>
      </c>
    </row>
    <row r="186" spans="1:4" ht="11.25" customHeight="1">
      <c r="A186" s="1376"/>
      <c r="B186" s="597">
        <v>30</v>
      </c>
      <c r="C186" s="597">
        <v>30</v>
      </c>
      <c r="D186" s="633" t="s">
        <v>1568</v>
      </c>
    </row>
    <row r="187" spans="1:4" ht="11.25" customHeight="1">
      <c r="A187" s="1376"/>
      <c r="B187" s="597">
        <v>135.80000000000001</v>
      </c>
      <c r="C187" s="597">
        <v>135.79558</v>
      </c>
      <c r="D187" s="633" t="s">
        <v>1362</v>
      </c>
    </row>
    <row r="188" spans="1:4" ht="11.25" customHeight="1">
      <c r="A188" s="1376"/>
      <c r="B188" s="597">
        <v>162</v>
      </c>
      <c r="C188" s="597">
        <v>162</v>
      </c>
      <c r="D188" s="633" t="s">
        <v>1560</v>
      </c>
    </row>
    <row r="189" spans="1:4" ht="11.25" customHeight="1">
      <c r="A189" s="1376"/>
      <c r="B189" s="597">
        <v>45.69</v>
      </c>
      <c r="C189" s="597">
        <v>45.686</v>
      </c>
      <c r="D189" s="633" t="s">
        <v>1571</v>
      </c>
    </row>
    <row r="190" spans="1:4" ht="11.25" customHeight="1">
      <c r="A190" s="1376"/>
      <c r="B190" s="597">
        <v>200</v>
      </c>
      <c r="C190" s="597">
        <v>200</v>
      </c>
      <c r="D190" s="633" t="s">
        <v>1567</v>
      </c>
    </row>
    <row r="191" spans="1:4" ht="11.25" customHeight="1">
      <c r="A191" s="1376"/>
      <c r="B191" s="597">
        <v>50</v>
      </c>
      <c r="C191" s="597">
        <v>50</v>
      </c>
      <c r="D191" s="633" t="s">
        <v>1554</v>
      </c>
    </row>
    <row r="192" spans="1:4" ht="11.25" customHeight="1">
      <c r="A192" s="1376"/>
      <c r="B192" s="597">
        <v>1115</v>
      </c>
      <c r="C192" s="597">
        <v>1115</v>
      </c>
      <c r="D192" s="633" t="s">
        <v>1553</v>
      </c>
    </row>
    <row r="193" spans="1:4" ht="11.25" customHeight="1">
      <c r="A193" s="1376"/>
      <c r="B193" s="597">
        <v>1801.49</v>
      </c>
      <c r="C193" s="597">
        <v>1791.2815799999998</v>
      </c>
      <c r="D193" s="633" t="s">
        <v>1293</v>
      </c>
    </row>
    <row r="194" spans="1:4" ht="11.25" customHeight="1">
      <c r="A194" s="1374" t="s">
        <v>1809</v>
      </c>
      <c r="B194" s="594">
        <v>99</v>
      </c>
      <c r="C194" s="594">
        <v>99</v>
      </c>
      <c r="D194" s="632" t="s">
        <v>1807</v>
      </c>
    </row>
    <row r="195" spans="1:4" ht="21.75">
      <c r="A195" s="1376"/>
      <c r="B195" s="597">
        <v>98.5</v>
      </c>
      <c r="C195" s="597">
        <v>98.5</v>
      </c>
      <c r="D195" s="633" t="s">
        <v>1806</v>
      </c>
    </row>
    <row r="196" spans="1:4" ht="11.25" customHeight="1">
      <c r="A196" s="1376"/>
      <c r="B196" s="597">
        <v>62.26</v>
      </c>
      <c r="C196" s="597">
        <v>33.148000000000003</v>
      </c>
      <c r="D196" s="633" t="s">
        <v>1537</v>
      </c>
    </row>
    <row r="197" spans="1:4" ht="11.25" customHeight="1">
      <c r="A197" s="1376"/>
      <c r="B197" s="597">
        <v>157.5</v>
      </c>
      <c r="C197" s="597">
        <v>0</v>
      </c>
      <c r="D197" s="633" t="s">
        <v>1522</v>
      </c>
    </row>
    <row r="198" spans="1:4" ht="11.25" customHeight="1">
      <c r="A198" s="1376"/>
      <c r="B198" s="597">
        <v>83.07</v>
      </c>
      <c r="C198" s="597">
        <v>83.07</v>
      </c>
      <c r="D198" s="633" t="s">
        <v>1569</v>
      </c>
    </row>
    <row r="199" spans="1:4" ht="11.25" customHeight="1">
      <c r="A199" s="1376"/>
      <c r="B199" s="597">
        <v>155.19999999999999</v>
      </c>
      <c r="C199" s="597">
        <v>155.101</v>
      </c>
      <c r="D199" s="633" t="s">
        <v>1560</v>
      </c>
    </row>
    <row r="200" spans="1:4" ht="11.25" customHeight="1">
      <c r="A200" s="1376"/>
      <c r="B200" s="597">
        <v>150</v>
      </c>
      <c r="C200" s="597">
        <v>150</v>
      </c>
      <c r="D200" s="633" t="s">
        <v>1625</v>
      </c>
    </row>
    <row r="201" spans="1:4" ht="11.25" customHeight="1">
      <c r="A201" s="1376"/>
      <c r="B201" s="597">
        <v>200</v>
      </c>
      <c r="C201" s="597">
        <v>200</v>
      </c>
      <c r="D201" s="633" t="s">
        <v>1567</v>
      </c>
    </row>
    <row r="202" spans="1:4" ht="11.25" customHeight="1">
      <c r="A202" s="1376"/>
      <c r="B202" s="597">
        <v>50</v>
      </c>
      <c r="C202" s="597">
        <v>50</v>
      </c>
      <c r="D202" s="633" t="s">
        <v>1554</v>
      </c>
    </row>
    <row r="203" spans="1:4" ht="11.25" customHeight="1">
      <c r="A203" s="1376"/>
      <c r="B203" s="597">
        <v>357</v>
      </c>
      <c r="C203" s="597">
        <v>357</v>
      </c>
      <c r="D203" s="633" t="s">
        <v>1553</v>
      </c>
    </row>
    <row r="204" spans="1:4" ht="11.25" customHeight="1">
      <c r="A204" s="1375"/>
      <c r="B204" s="592">
        <v>1412.53</v>
      </c>
      <c r="C204" s="592">
        <v>1225.819</v>
      </c>
      <c r="D204" s="631" t="s">
        <v>1293</v>
      </c>
    </row>
    <row r="205" spans="1:4" ht="11.25" customHeight="1">
      <c r="A205" s="1376" t="s">
        <v>1808</v>
      </c>
      <c r="B205" s="597">
        <v>80</v>
      </c>
      <c r="C205" s="597">
        <v>80</v>
      </c>
      <c r="D205" s="633" t="s">
        <v>1807</v>
      </c>
    </row>
    <row r="206" spans="1:4" ht="21.75">
      <c r="A206" s="1376"/>
      <c r="B206" s="597">
        <v>61</v>
      </c>
      <c r="C206" s="597">
        <v>61</v>
      </c>
      <c r="D206" s="633" t="s">
        <v>1806</v>
      </c>
    </row>
    <row r="207" spans="1:4" ht="11.25" customHeight="1">
      <c r="A207" s="1376"/>
      <c r="B207" s="597">
        <v>88</v>
      </c>
      <c r="C207" s="597">
        <v>85.463750000000005</v>
      </c>
      <c r="D207" s="633" t="s">
        <v>1562</v>
      </c>
    </row>
    <row r="208" spans="1:4" ht="11.25" customHeight="1">
      <c r="A208" s="1376"/>
      <c r="B208" s="597">
        <v>1591.41</v>
      </c>
      <c r="C208" s="597">
        <v>1591.38067</v>
      </c>
      <c r="D208" s="633" t="s">
        <v>1362</v>
      </c>
    </row>
    <row r="209" spans="1:4" ht="11.25" customHeight="1">
      <c r="A209" s="1376"/>
      <c r="B209" s="597">
        <v>160.19999999999999</v>
      </c>
      <c r="C209" s="597">
        <v>160.19999999999999</v>
      </c>
      <c r="D209" s="633" t="s">
        <v>1560</v>
      </c>
    </row>
    <row r="210" spans="1:4" ht="11.25" customHeight="1">
      <c r="A210" s="1376"/>
      <c r="B210" s="597">
        <v>50</v>
      </c>
      <c r="C210" s="597">
        <v>50</v>
      </c>
      <c r="D210" s="633" t="s">
        <v>1554</v>
      </c>
    </row>
    <row r="211" spans="1:4" ht="11.25" customHeight="1">
      <c r="A211" s="1376"/>
      <c r="B211" s="597">
        <v>187</v>
      </c>
      <c r="C211" s="597">
        <v>187</v>
      </c>
      <c r="D211" s="633" t="s">
        <v>1553</v>
      </c>
    </row>
    <row r="212" spans="1:4" ht="11.25" customHeight="1">
      <c r="A212" s="1376"/>
      <c r="B212" s="597">
        <v>2217.61</v>
      </c>
      <c r="C212" s="597">
        <v>2215.0444200000002</v>
      </c>
      <c r="D212" s="633" t="s">
        <v>1293</v>
      </c>
    </row>
    <row r="213" spans="1:4" ht="11.25" customHeight="1">
      <c r="A213" s="1374" t="s">
        <v>1805</v>
      </c>
      <c r="B213" s="594">
        <v>25</v>
      </c>
      <c r="C213" s="594">
        <v>20.271999999999998</v>
      </c>
      <c r="D213" s="632" t="s">
        <v>1522</v>
      </c>
    </row>
    <row r="214" spans="1:4" ht="11.25" customHeight="1">
      <c r="A214" s="1376"/>
      <c r="B214" s="597">
        <v>335.8</v>
      </c>
      <c r="C214" s="597">
        <v>0</v>
      </c>
      <c r="D214" s="633" t="s">
        <v>1532</v>
      </c>
    </row>
    <row r="215" spans="1:4" ht="11.25" customHeight="1">
      <c r="A215" s="1376"/>
      <c r="B215" s="597">
        <v>113.65</v>
      </c>
      <c r="C215" s="597">
        <v>113.65</v>
      </c>
      <c r="D215" s="633" t="s">
        <v>1569</v>
      </c>
    </row>
    <row r="216" spans="1:4" ht="11.25" customHeight="1">
      <c r="A216" s="1376"/>
      <c r="B216" s="597">
        <v>340.4</v>
      </c>
      <c r="C216" s="597">
        <v>340.4</v>
      </c>
      <c r="D216" s="633" t="s">
        <v>1560</v>
      </c>
    </row>
    <row r="217" spans="1:4" ht="11.25" customHeight="1">
      <c r="A217" s="1376"/>
      <c r="B217" s="597">
        <v>100</v>
      </c>
      <c r="C217" s="597">
        <v>100</v>
      </c>
      <c r="D217" s="633" t="s">
        <v>1554</v>
      </c>
    </row>
    <row r="218" spans="1:4" ht="11.25" customHeight="1">
      <c r="A218" s="1376"/>
      <c r="B218" s="597">
        <v>20</v>
      </c>
      <c r="C218" s="597">
        <v>20</v>
      </c>
      <c r="D218" s="633" t="s">
        <v>1617</v>
      </c>
    </row>
    <row r="219" spans="1:4" ht="11.25" customHeight="1">
      <c r="A219" s="1375"/>
      <c r="B219" s="592">
        <v>934.85</v>
      </c>
      <c r="C219" s="592">
        <v>594.322</v>
      </c>
      <c r="D219" s="631" t="s">
        <v>1293</v>
      </c>
    </row>
    <row r="220" spans="1:4" ht="11.25" customHeight="1">
      <c r="A220" s="1376" t="s">
        <v>1804</v>
      </c>
      <c r="B220" s="597">
        <v>37.49</v>
      </c>
      <c r="C220" s="597">
        <v>37.488999999999997</v>
      </c>
      <c r="D220" s="633" t="s">
        <v>1582</v>
      </c>
    </row>
    <row r="221" spans="1:4" ht="11.25" customHeight="1">
      <c r="A221" s="1376"/>
      <c r="B221" s="597">
        <v>52.1</v>
      </c>
      <c r="C221" s="597">
        <v>52.1</v>
      </c>
      <c r="D221" s="633" t="s">
        <v>1560</v>
      </c>
    </row>
    <row r="222" spans="1:4" ht="11.25" customHeight="1">
      <c r="A222" s="1376"/>
      <c r="B222" s="597">
        <v>89.59</v>
      </c>
      <c r="C222" s="597">
        <v>89.588999999999999</v>
      </c>
      <c r="D222" s="633" t="s">
        <v>1293</v>
      </c>
    </row>
    <row r="223" spans="1:4" ht="11.25" customHeight="1">
      <c r="A223" s="1374" t="s">
        <v>1803</v>
      </c>
      <c r="B223" s="594">
        <v>250</v>
      </c>
      <c r="C223" s="594">
        <v>222.66900000000001</v>
      </c>
      <c r="D223" s="632" t="s">
        <v>1523</v>
      </c>
    </row>
    <row r="224" spans="1:4" ht="11.25" customHeight="1">
      <c r="A224" s="1376"/>
      <c r="B224" s="597">
        <v>2</v>
      </c>
      <c r="C224" s="597">
        <v>2</v>
      </c>
      <c r="D224" s="633" t="s">
        <v>1560</v>
      </c>
    </row>
    <row r="225" spans="1:4" ht="11.25" customHeight="1">
      <c r="A225" s="1375"/>
      <c r="B225" s="592">
        <v>252</v>
      </c>
      <c r="C225" s="592">
        <v>224.66900000000001</v>
      </c>
      <c r="D225" s="631" t="s">
        <v>1293</v>
      </c>
    </row>
    <row r="226" spans="1:4" ht="11.25" customHeight="1">
      <c r="A226" s="1376" t="s">
        <v>1802</v>
      </c>
      <c r="B226" s="597">
        <v>80</v>
      </c>
      <c r="C226" s="597">
        <v>80.004000000000005</v>
      </c>
      <c r="D226" s="633" t="s">
        <v>1569</v>
      </c>
    </row>
    <row r="227" spans="1:4" ht="11.25" customHeight="1">
      <c r="A227" s="1376"/>
      <c r="B227" s="597">
        <v>703.47</v>
      </c>
      <c r="C227" s="597">
        <v>703.45042000000001</v>
      </c>
      <c r="D227" s="633" t="s">
        <v>1362</v>
      </c>
    </row>
    <row r="228" spans="1:4" ht="11.25" customHeight="1">
      <c r="A228" s="1376"/>
      <c r="B228" s="597">
        <v>10.3</v>
      </c>
      <c r="C228" s="597">
        <v>10.3</v>
      </c>
      <c r="D228" s="633" t="s">
        <v>1560</v>
      </c>
    </row>
    <row r="229" spans="1:4" ht="11.25" customHeight="1">
      <c r="A229" s="1376"/>
      <c r="B229" s="597">
        <v>793.77</v>
      </c>
      <c r="C229" s="597">
        <v>793.75441999999998</v>
      </c>
      <c r="D229" s="633" t="s">
        <v>1293</v>
      </c>
    </row>
    <row r="230" spans="1:4" ht="11.25" customHeight="1">
      <c r="A230" s="1374" t="s">
        <v>1801</v>
      </c>
      <c r="B230" s="594">
        <v>7.6</v>
      </c>
      <c r="C230" s="594">
        <v>7.6</v>
      </c>
      <c r="D230" s="632" t="s">
        <v>1560</v>
      </c>
    </row>
    <row r="231" spans="1:4" ht="11.25" customHeight="1">
      <c r="A231" s="1375"/>
      <c r="B231" s="592">
        <v>7.6</v>
      </c>
      <c r="C231" s="592">
        <v>7.6</v>
      </c>
      <c r="D231" s="631" t="s">
        <v>1293</v>
      </c>
    </row>
    <row r="232" spans="1:4" ht="11.25" customHeight="1">
      <c r="A232" s="1374" t="s">
        <v>1800</v>
      </c>
      <c r="B232" s="594">
        <v>173.5</v>
      </c>
      <c r="C232" s="594">
        <v>173.5</v>
      </c>
      <c r="D232" s="632" t="s">
        <v>1569</v>
      </c>
    </row>
    <row r="233" spans="1:4" ht="11.25" customHeight="1">
      <c r="A233" s="1376"/>
      <c r="B233" s="597">
        <v>1.2</v>
      </c>
      <c r="C233" s="597">
        <v>0</v>
      </c>
      <c r="D233" s="633" t="s">
        <v>1560</v>
      </c>
    </row>
    <row r="234" spans="1:4" ht="11.25" customHeight="1">
      <c r="A234" s="1375"/>
      <c r="B234" s="592">
        <v>174.7</v>
      </c>
      <c r="C234" s="592">
        <v>173.5</v>
      </c>
      <c r="D234" s="631" t="s">
        <v>1293</v>
      </c>
    </row>
    <row r="235" spans="1:4" ht="11.25" customHeight="1">
      <c r="A235" s="1374" t="s">
        <v>1799</v>
      </c>
      <c r="B235" s="594">
        <v>28.8</v>
      </c>
      <c r="C235" s="594">
        <v>28.8</v>
      </c>
      <c r="D235" s="632" t="s">
        <v>1569</v>
      </c>
    </row>
    <row r="236" spans="1:4" ht="11.25" customHeight="1">
      <c r="A236" s="1376"/>
      <c r="B236" s="597">
        <v>15.2</v>
      </c>
      <c r="C236" s="597">
        <v>15.2</v>
      </c>
      <c r="D236" s="633" t="s">
        <v>1560</v>
      </c>
    </row>
    <row r="237" spans="1:4" ht="11.25" customHeight="1">
      <c r="A237" s="1375"/>
      <c r="B237" s="592">
        <v>44</v>
      </c>
      <c r="C237" s="592">
        <v>44</v>
      </c>
      <c r="D237" s="631" t="s">
        <v>1293</v>
      </c>
    </row>
    <row r="238" spans="1:4" ht="11.25" customHeight="1">
      <c r="A238" s="1376" t="s">
        <v>1798</v>
      </c>
      <c r="B238" s="597">
        <v>249.5</v>
      </c>
      <c r="C238" s="597">
        <v>0</v>
      </c>
      <c r="D238" s="633" t="s">
        <v>1523</v>
      </c>
    </row>
    <row r="239" spans="1:4" ht="11.25" customHeight="1">
      <c r="A239" s="1376"/>
      <c r="B239" s="597">
        <v>59.5</v>
      </c>
      <c r="C239" s="597">
        <v>59.5</v>
      </c>
      <c r="D239" s="633" t="s">
        <v>1582</v>
      </c>
    </row>
    <row r="240" spans="1:4" ht="11.25" customHeight="1">
      <c r="A240" s="1376"/>
      <c r="B240" s="597">
        <v>309</v>
      </c>
      <c r="C240" s="597">
        <v>59.5</v>
      </c>
      <c r="D240" s="633" t="s">
        <v>1293</v>
      </c>
    </row>
    <row r="241" spans="1:4" ht="11.25" customHeight="1">
      <c r="A241" s="1374" t="s">
        <v>1797</v>
      </c>
      <c r="B241" s="594">
        <v>22.95</v>
      </c>
      <c r="C241" s="594">
        <v>22.95</v>
      </c>
      <c r="D241" s="632" t="s">
        <v>1569</v>
      </c>
    </row>
    <row r="242" spans="1:4" ht="11.25" customHeight="1">
      <c r="A242" s="1376"/>
      <c r="B242" s="597">
        <v>106.06</v>
      </c>
      <c r="C242" s="597">
        <v>0</v>
      </c>
      <c r="D242" s="633" t="s">
        <v>1796</v>
      </c>
    </row>
    <row r="243" spans="1:4" ht="11.25" customHeight="1">
      <c r="A243" s="1376"/>
      <c r="B243" s="597">
        <v>2.4</v>
      </c>
      <c r="C243" s="597">
        <v>1.5999999999999999</v>
      </c>
      <c r="D243" s="633" t="s">
        <v>1560</v>
      </c>
    </row>
    <row r="244" spans="1:4" ht="11.25" customHeight="1">
      <c r="A244" s="1375"/>
      <c r="B244" s="592">
        <v>131.41</v>
      </c>
      <c r="C244" s="592">
        <v>24.549999999999997</v>
      </c>
      <c r="D244" s="631" t="s">
        <v>1293</v>
      </c>
    </row>
    <row r="245" spans="1:4" ht="11.25" customHeight="1">
      <c r="A245" s="1376" t="s">
        <v>1795</v>
      </c>
      <c r="B245" s="597">
        <v>200</v>
      </c>
      <c r="C245" s="597">
        <v>200</v>
      </c>
      <c r="D245" s="633" t="s">
        <v>1592</v>
      </c>
    </row>
    <row r="246" spans="1:4" ht="11.25" customHeight="1">
      <c r="A246" s="1376"/>
      <c r="B246" s="597">
        <v>200</v>
      </c>
      <c r="C246" s="597">
        <v>200</v>
      </c>
      <c r="D246" s="633" t="s">
        <v>1293</v>
      </c>
    </row>
    <row r="247" spans="1:4" ht="11.25" customHeight="1">
      <c r="A247" s="1374" t="s">
        <v>1794</v>
      </c>
      <c r="B247" s="594">
        <v>255.05</v>
      </c>
      <c r="C247" s="594">
        <v>255.05</v>
      </c>
      <c r="D247" s="632" t="s">
        <v>1569</v>
      </c>
    </row>
    <row r="248" spans="1:4" ht="11.25" customHeight="1">
      <c r="A248" s="1375"/>
      <c r="B248" s="592">
        <v>255.05</v>
      </c>
      <c r="C248" s="592">
        <v>255.05</v>
      </c>
      <c r="D248" s="631" t="s">
        <v>1293</v>
      </c>
    </row>
    <row r="249" spans="1:4" ht="11.25" customHeight="1">
      <c r="A249" s="1376" t="s">
        <v>1793</v>
      </c>
      <c r="B249" s="597">
        <v>1.2</v>
      </c>
      <c r="C249" s="597">
        <v>1.2</v>
      </c>
      <c r="D249" s="633" t="s">
        <v>1560</v>
      </c>
    </row>
    <row r="250" spans="1:4" ht="11.25" customHeight="1">
      <c r="A250" s="1376"/>
      <c r="B250" s="597">
        <v>1.2</v>
      </c>
      <c r="C250" s="597">
        <v>1.2</v>
      </c>
      <c r="D250" s="633" t="s">
        <v>1293</v>
      </c>
    </row>
    <row r="251" spans="1:4" ht="11.25" customHeight="1">
      <c r="A251" s="1374" t="s">
        <v>1792</v>
      </c>
      <c r="B251" s="594">
        <v>40</v>
      </c>
      <c r="C251" s="594">
        <v>40</v>
      </c>
      <c r="D251" s="632" t="s">
        <v>1617</v>
      </c>
    </row>
    <row r="252" spans="1:4" ht="11.25" customHeight="1">
      <c r="A252" s="1375"/>
      <c r="B252" s="592">
        <v>40</v>
      </c>
      <c r="C252" s="592">
        <v>40</v>
      </c>
      <c r="D252" s="631" t="s">
        <v>1293</v>
      </c>
    </row>
    <row r="253" spans="1:4" ht="11.25" customHeight="1">
      <c r="A253" s="1376" t="s">
        <v>1791</v>
      </c>
      <c r="B253" s="597">
        <v>107.72</v>
      </c>
      <c r="C253" s="597">
        <v>107.72</v>
      </c>
      <c r="D253" s="633" t="s">
        <v>1596</v>
      </c>
    </row>
    <row r="254" spans="1:4" ht="11.25" customHeight="1">
      <c r="A254" s="1376"/>
      <c r="B254" s="597">
        <v>400</v>
      </c>
      <c r="C254" s="597">
        <v>400</v>
      </c>
      <c r="D254" s="633" t="s">
        <v>1592</v>
      </c>
    </row>
    <row r="255" spans="1:4" ht="11.25" customHeight="1">
      <c r="A255" s="1376"/>
      <c r="B255" s="597">
        <v>138.1</v>
      </c>
      <c r="C255" s="597">
        <v>138.1</v>
      </c>
      <c r="D255" s="633" t="s">
        <v>1560</v>
      </c>
    </row>
    <row r="256" spans="1:4" ht="11.25" customHeight="1">
      <c r="A256" s="1376"/>
      <c r="B256" s="597">
        <v>50</v>
      </c>
      <c r="C256" s="597">
        <v>50</v>
      </c>
      <c r="D256" s="633" t="s">
        <v>1554</v>
      </c>
    </row>
    <row r="257" spans="1:4" ht="11.25" customHeight="1">
      <c r="A257" s="1376"/>
      <c r="B257" s="597">
        <v>695.82</v>
      </c>
      <c r="C257" s="597">
        <v>695.82</v>
      </c>
      <c r="D257" s="633" t="s">
        <v>1293</v>
      </c>
    </row>
    <row r="258" spans="1:4" ht="11.25" customHeight="1">
      <c r="A258" s="1374" t="s">
        <v>1790</v>
      </c>
      <c r="B258" s="594">
        <v>1</v>
      </c>
      <c r="C258" s="594">
        <v>1</v>
      </c>
      <c r="D258" s="632" t="s">
        <v>1560</v>
      </c>
    </row>
    <row r="259" spans="1:4" ht="11.25" customHeight="1">
      <c r="A259" s="1375"/>
      <c r="B259" s="592">
        <v>1</v>
      </c>
      <c r="C259" s="592">
        <v>1</v>
      </c>
      <c r="D259" s="631" t="s">
        <v>1293</v>
      </c>
    </row>
    <row r="260" spans="1:4" ht="11.25" customHeight="1">
      <c r="A260" s="1376" t="s">
        <v>1789</v>
      </c>
      <c r="B260" s="597">
        <v>30</v>
      </c>
      <c r="C260" s="597">
        <v>30</v>
      </c>
      <c r="D260" s="633" t="s">
        <v>1554</v>
      </c>
    </row>
    <row r="261" spans="1:4" ht="11.25" customHeight="1">
      <c r="A261" s="1376"/>
      <c r="B261" s="597">
        <v>30</v>
      </c>
      <c r="C261" s="597">
        <v>30</v>
      </c>
      <c r="D261" s="633" t="s">
        <v>1293</v>
      </c>
    </row>
    <row r="262" spans="1:4" ht="11.25" customHeight="1">
      <c r="A262" s="1374" t="s">
        <v>1788</v>
      </c>
      <c r="B262" s="594">
        <v>13.5</v>
      </c>
      <c r="C262" s="594">
        <v>13.5</v>
      </c>
      <c r="D262" s="632" t="s">
        <v>1560</v>
      </c>
    </row>
    <row r="263" spans="1:4" ht="11.25" customHeight="1">
      <c r="A263" s="1375"/>
      <c r="B263" s="592">
        <v>13.5</v>
      </c>
      <c r="C263" s="592">
        <v>13.5</v>
      </c>
      <c r="D263" s="631" t="s">
        <v>1293</v>
      </c>
    </row>
    <row r="264" spans="1:4" ht="11.25" customHeight="1">
      <c r="A264" s="1376" t="s">
        <v>1787</v>
      </c>
      <c r="B264" s="597">
        <v>40.200000000000003</v>
      </c>
      <c r="C264" s="597">
        <v>40.200000000000003</v>
      </c>
      <c r="D264" s="633" t="s">
        <v>1560</v>
      </c>
    </row>
    <row r="265" spans="1:4" ht="11.25" customHeight="1">
      <c r="A265" s="1376"/>
      <c r="B265" s="597">
        <v>40.200000000000003</v>
      </c>
      <c r="C265" s="597">
        <v>40.200000000000003</v>
      </c>
      <c r="D265" s="633" t="s">
        <v>1293</v>
      </c>
    </row>
    <row r="266" spans="1:4" ht="11.25" customHeight="1">
      <c r="A266" s="1374" t="s">
        <v>1786</v>
      </c>
      <c r="B266" s="594">
        <v>250</v>
      </c>
      <c r="C266" s="594">
        <v>0</v>
      </c>
      <c r="D266" s="632" t="s">
        <v>1523</v>
      </c>
    </row>
    <row r="267" spans="1:4" ht="11.25" customHeight="1">
      <c r="A267" s="1376"/>
      <c r="B267" s="597">
        <v>104.85</v>
      </c>
      <c r="C267" s="597">
        <v>104.85</v>
      </c>
      <c r="D267" s="633" t="s">
        <v>1569</v>
      </c>
    </row>
    <row r="268" spans="1:4" ht="11.25" customHeight="1">
      <c r="A268" s="1376"/>
      <c r="B268" s="597">
        <v>10</v>
      </c>
      <c r="C268" s="597">
        <v>10</v>
      </c>
      <c r="D268" s="633" t="s">
        <v>1560</v>
      </c>
    </row>
    <row r="269" spans="1:4" ht="11.25" customHeight="1">
      <c r="A269" s="1375"/>
      <c r="B269" s="592">
        <v>364.85</v>
      </c>
      <c r="C269" s="592">
        <v>114.85</v>
      </c>
      <c r="D269" s="631" t="s">
        <v>1293</v>
      </c>
    </row>
    <row r="270" spans="1:4" ht="11.25" customHeight="1">
      <c r="A270" s="1376" t="s">
        <v>1785</v>
      </c>
      <c r="B270" s="597">
        <v>7.2</v>
      </c>
      <c r="C270" s="597">
        <v>7.2</v>
      </c>
      <c r="D270" s="633" t="s">
        <v>1560</v>
      </c>
    </row>
    <row r="271" spans="1:4" ht="11.25" customHeight="1">
      <c r="A271" s="1376"/>
      <c r="B271" s="597">
        <v>40</v>
      </c>
      <c r="C271" s="597">
        <v>40</v>
      </c>
      <c r="D271" s="633" t="s">
        <v>1617</v>
      </c>
    </row>
    <row r="272" spans="1:4" ht="11.25" customHeight="1">
      <c r="A272" s="1376"/>
      <c r="B272" s="597">
        <v>47.2</v>
      </c>
      <c r="C272" s="597">
        <v>47.2</v>
      </c>
      <c r="D272" s="633" t="s">
        <v>1293</v>
      </c>
    </row>
    <row r="273" spans="1:4" ht="11.25" customHeight="1">
      <c r="A273" s="1374" t="s">
        <v>1784</v>
      </c>
      <c r="B273" s="594">
        <v>125</v>
      </c>
      <c r="C273" s="594">
        <v>125</v>
      </c>
      <c r="D273" s="632" t="s">
        <v>1523</v>
      </c>
    </row>
    <row r="274" spans="1:4" ht="11.25" customHeight="1">
      <c r="A274" s="1376"/>
      <c r="B274" s="597">
        <v>114.61</v>
      </c>
      <c r="C274" s="597">
        <v>114.61</v>
      </c>
      <c r="D274" s="633" t="s">
        <v>1569</v>
      </c>
    </row>
    <row r="275" spans="1:4" ht="11.25" customHeight="1">
      <c r="A275" s="1375"/>
      <c r="B275" s="592">
        <v>239.61</v>
      </c>
      <c r="C275" s="592">
        <v>239.61</v>
      </c>
      <c r="D275" s="631" t="s">
        <v>1293</v>
      </c>
    </row>
    <row r="276" spans="1:4" ht="11.25" customHeight="1">
      <c r="A276" s="1376" t="s">
        <v>1783</v>
      </c>
      <c r="B276" s="597">
        <v>60</v>
      </c>
      <c r="C276" s="597">
        <v>48</v>
      </c>
      <c r="D276" s="633" t="s">
        <v>1537</v>
      </c>
    </row>
    <row r="277" spans="1:4" ht="11.25" customHeight="1">
      <c r="A277" s="1376"/>
      <c r="B277" s="597">
        <v>22.68</v>
      </c>
      <c r="C277" s="597">
        <v>22.681750000000001</v>
      </c>
      <c r="D277" s="633" t="s">
        <v>1582</v>
      </c>
    </row>
    <row r="278" spans="1:4" ht="11.25" customHeight="1">
      <c r="A278" s="1376"/>
      <c r="B278" s="597">
        <v>150</v>
      </c>
      <c r="C278" s="597">
        <v>150</v>
      </c>
      <c r="D278" s="633" t="s">
        <v>1562</v>
      </c>
    </row>
    <row r="279" spans="1:4" ht="11.25" customHeight="1">
      <c r="A279" s="1376"/>
      <c r="B279" s="597">
        <v>8</v>
      </c>
      <c r="C279" s="597">
        <v>8</v>
      </c>
      <c r="D279" s="633" t="s">
        <v>1560</v>
      </c>
    </row>
    <row r="280" spans="1:4" ht="11.25" customHeight="1">
      <c r="A280" s="1376"/>
      <c r="B280" s="597">
        <v>240.68</v>
      </c>
      <c r="C280" s="597">
        <v>228.68174999999999</v>
      </c>
      <c r="D280" s="633" t="s">
        <v>1293</v>
      </c>
    </row>
    <row r="281" spans="1:4" ht="11.25" customHeight="1">
      <c r="A281" s="1374" t="s">
        <v>1782</v>
      </c>
      <c r="B281" s="594">
        <v>167.22</v>
      </c>
      <c r="C281" s="594">
        <v>167.22</v>
      </c>
      <c r="D281" s="632" t="s">
        <v>1569</v>
      </c>
    </row>
    <row r="282" spans="1:4" ht="11.25" customHeight="1">
      <c r="A282" s="1375"/>
      <c r="B282" s="592">
        <v>167.22</v>
      </c>
      <c r="C282" s="592">
        <v>167.22</v>
      </c>
      <c r="D282" s="631" t="s">
        <v>1293</v>
      </c>
    </row>
    <row r="283" spans="1:4" ht="11.25" customHeight="1">
      <c r="A283" s="1376" t="s">
        <v>1781</v>
      </c>
      <c r="B283" s="597">
        <v>80</v>
      </c>
      <c r="C283" s="597">
        <v>80</v>
      </c>
      <c r="D283" s="633" t="s">
        <v>1564</v>
      </c>
    </row>
    <row r="284" spans="1:4" ht="11.25" customHeight="1">
      <c r="A284" s="1376"/>
      <c r="B284" s="597">
        <v>12</v>
      </c>
      <c r="C284" s="597">
        <v>12</v>
      </c>
      <c r="D284" s="633" t="s">
        <v>1537</v>
      </c>
    </row>
    <row r="285" spans="1:4" ht="11.25" customHeight="1">
      <c r="A285" s="1376"/>
      <c r="B285" s="597">
        <v>33.5</v>
      </c>
      <c r="C285" s="597">
        <v>33.5</v>
      </c>
      <c r="D285" s="633" t="s">
        <v>1560</v>
      </c>
    </row>
    <row r="286" spans="1:4" ht="11.25" customHeight="1">
      <c r="A286" s="1376"/>
      <c r="B286" s="597">
        <v>125.5</v>
      </c>
      <c r="C286" s="597">
        <v>125.5</v>
      </c>
      <c r="D286" s="633" t="s">
        <v>1293</v>
      </c>
    </row>
    <row r="287" spans="1:4" ht="11.25" customHeight="1">
      <c r="A287" s="1374" t="s">
        <v>1780</v>
      </c>
      <c r="B287" s="594">
        <v>59.06</v>
      </c>
      <c r="C287" s="594">
        <v>59.058</v>
      </c>
      <c r="D287" s="632" t="s">
        <v>1569</v>
      </c>
    </row>
    <row r="288" spans="1:4" ht="11.25" customHeight="1">
      <c r="A288" s="1375"/>
      <c r="B288" s="592">
        <v>59.06</v>
      </c>
      <c r="C288" s="592">
        <v>59.058</v>
      </c>
      <c r="D288" s="631" t="s">
        <v>1293</v>
      </c>
    </row>
    <row r="289" spans="1:4" ht="11.25" customHeight="1">
      <c r="A289" s="1376" t="s">
        <v>1779</v>
      </c>
      <c r="B289" s="597">
        <v>750.11</v>
      </c>
      <c r="C289" s="597">
        <v>749.41413</v>
      </c>
      <c r="D289" s="633" t="s">
        <v>1362</v>
      </c>
    </row>
    <row r="290" spans="1:4" ht="11.25" customHeight="1">
      <c r="A290" s="1376"/>
      <c r="B290" s="597">
        <v>3.9</v>
      </c>
      <c r="C290" s="597">
        <v>3.9</v>
      </c>
      <c r="D290" s="633" t="s">
        <v>1560</v>
      </c>
    </row>
    <row r="291" spans="1:4" ht="11.25" customHeight="1">
      <c r="A291" s="1376"/>
      <c r="B291" s="597">
        <v>754.01</v>
      </c>
      <c r="C291" s="597">
        <v>753.31412999999998</v>
      </c>
      <c r="D291" s="633" t="s">
        <v>1293</v>
      </c>
    </row>
    <row r="292" spans="1:4" ht="11.25" customHeight="1">
      <c r="A292" s="1374" t="s">
        <v>1778</v>
      </c>
      <c r="B292" s="594">
        <v>193</v>
      </c>
      <c r="C292" s="594">
        <v>0</v>
      </c>
      <c r="D292" s="632" t="s">
        <v>1523</v>
      </c>
    </row>
    <row r="293" spans="1:4" ht="11.25" customHeight="1">
      <c r="A293" s="1376"/>
      <c r="B293" s="597">
        <v>31.85</v>
      </c>
      <c r="C293" s="597">
        <v>31.85</v>
      </c>
      <c r="D293" s="633" t="s">
        <v>1569</v>
      </c>
    </row>
    <row r="294" spans="1:4" ht="11.25" customHeight="1">
      <c r="A294" s="1375"/>
      <c r="B294" s="592">
        <v>224.85</v>
      </c>
      <c r="C294" s="592">
        <v>31.85</v>
      </c>
      <c r="D294" s="631" t="s">
        <v>1293</v>
      </c>
    </row>
    <row r="295" spans="1:4" ht="11.25" customHeight="1">
      <c r="A295" s="1376" t="s">
        <v>1777</v>
      </c>
      <c r="B295" s="597">
        <v>4</v>
      </c>
      <c r="C295" s="597">
        <v>1.9</v>
      </c>
      <c r="D295" s="633" t="s">
        <v>1560</v>
      </c>
    </row>
    <row r="296" spans="1:4" ht="11.25" customHeight="1">
      <c r="A296" s="1376"/>
      <c r="B296" s="597">
        <v>4</v>
      </c>
      <c r="C296" s="597">
        <v>1.9</v>
      </c>
      <c r="D296" s="633" t="s">
        <v>1293</v>
      </c>
    </row>
    <row r="297" spans="1:4" ht="11.25" customHeight="1">
      <c r="A297" s="1374" t="s">
        <v>1776</v>
      </c>
      <c r="B297" s="594">
        <v>704.8</v>
      </c>
      <c r="C297" s="594">
        <v>704.80039999999997</v>
      </c>
      <c r="D297" s="632" t="s">
        <v>1603</v>
      </c>
    </row>
    <row r="298" spans="1:4" ht="11.25" customHeight="1">
      <c r="A298" s="1375"/>
      <c r="B298" s="592">
        <v>704.8</v>
      </c>
      <c r="C298" s="592">
        <v>704.80039999999997</v>
      </c>
      <c r="D298" s="631" t="s">
        <v>1293</v>
      </c>
    </row>
    <row r="299" spans="1:4" ht="11.25" customHeight="1">
      <c r="A299" s="1376" t="s">
        <v>1775</v>
      </c>
      <c r="B299" s="597">
        <v>85.98</v>
      </c>
      <c r="C299" s="597">
        <v>85.98</v>
      </c>
      <c r="D299" s="633" t="s">
        <v>1569</v>
      </c>
    </row>
    <row r="300" spans="1:4" ht="11.25" customHeight="1">
      <c r="A300" s="1376"/>
      <c r="B300" s="597">
        <v>85.98</v>
      </c>
      <c r="C300" s="597">
        <v>85.98</v>
      </c>
      <c r="D300" s="633" t="s">
        <v>1293</v>
      </c>
    </row>
    <row r="301" spans="1:4" ht="11.25" customHeight="1">
      <c r="A301" s="1374" t="s">
        <v>1774</v>
      </c>
      <c r="B301" s="594">
        <v>27</v>
      </c>
      <c r="C301" s="594">
        <v>27</v>
      </c>
      <c r="D301" s="632" t="s">
        <v>1560</v>
      </c>
    </row>
    <row r="302" spans="1:4" ht="11.25" customHeight="1">
      <c r="A302" s="1376"/>
      <c r="B302" s="597">
        <v>189</v>
      </c>
      <c r="C302" s="597">
        <v>189</v>
      </c>
      <c r="D302" s="633" t="s">
        <v>1553</v>
      </c>
    </row>
    <row r="303" spans="1:4" ht="11.25" customHeight="1">
      <c r="A303" s="1375"/>
      <c r="B303" s="592">
        <v>216</v>
      </c>
      <c r="C303" s="592">
        <v>216</v>
      </c>
      <c r="D303" s="631" t="s">
        <v>1293</v>
      </c>
    </row>
    <row r="304" spans="1:4" ht="11.25" customHeight="1">
      <c r="A304" s="1376" t="s">
        <v>1773</v>
      </c>
      <c r="B304" s="597">
        <v>16.100000000000001</v>
      </c>
      <c r="C304" s="597">
        <v>16.100000000000001</v>
      </c>
      <c r="D304" s="633" t="s">
        <v>1560</v>
      </c>
    </row>
    <row r="305" spans="1:4" ht="11.25" customHeight="1">
      <c r="A305" s="1376"/>
      <c r="B305" s="597">
        <v>16.100000000000001</v>
      </c>
      <c r="C305" s="597">
        <v>16.100000000000001</v>
      </c>
      <c r="D305" s="633" t="s">
        <v>1293</v>
      </c>
    </row>
    <row r="306" spans="1:4" ht="11.25" customHeight="1">
      <c r="A306" s="1374" t="s">
        <v>1772</v>
      </c>
      <c r="B306" s="594">
        <v>53.8</v>
      </c>
      <c r="C306" s="594">
        <v>53.8</v>
      </c>
      <c r="D306" s="632" t="s">
        <v>1569</v>
      </c>
    </row>
    <row r="307" spans="1:4" ht="11.25" customHeight="1">
      <c r="A307" s="1375"/>
      <c r="B307" s="592">
        <v>53.8</v>
      </c>
      <c r="C307" s="592">
        <v>53.8</v>
      </c>
      <c r="D307" s="631" t="s">
        <v>1293</v>
      </c>
    </row>
    <row r="308" spans="1:4" ht="11.25" customHeight="1">
      <c r="A308" s="1376" t="s">
        <v>1771</v>
      </c>
      <c r="B308" s="597">
        <v>2.2000000000000002</v>
      </c>
      <c r="C308" s="597">
        <v>2.2000000000000002</v>
      </c>
      <c r="D308" s="633" t="s">
        <v>1560</v>
      </c>
    </row>
    <row r="309" spans="1:4" ht="11.25" customHeight="1">
      <c r="A309" s="1376"/>
      <c r="B309" s="597">
        <v>2.2000000000000002</v>
      </c>
      <c r="C309" s="597">
        <v>2.2000000000000002</v>
      </c>
      <c r="D309" s="633" t="s">
        <v>1293</v>
      </c>
    </row>
    <row r="310" spans="1:4" ht="11.25" customHeight="1">
      <c r="A310" s="1374" t="s">
        <v>1770</v>
      </c>
      <c r="B310" s="594">
        <v>2.7</v>
      </c>
      <c r="C310" s="594">
        <v>2.7</v>
      </c>
      <c r="D310" s="632" t="s">
        <v>1560</v>
      </c>
    </row>
    <row r="311" spans="1:4" ht="11.25" customHeight="1">
      <c r="A311" s="1375"/>
      <c r="B311" s="592">
        <v>2.7</v>
      </c>
      <c r="C311" s="592">
        <v>2.7</v>
      </c>
      <c r="D311" s="631" t="s">
        <v>1293</v>
      </c>
    </row>
    <row r="312" spans="1:4" ht="11.25" customHeight="1">
      <c r="A312" s="1376" t="s">
        <v>1769</v>
      </c>
      <c r="B312" s="597">
        <v>2493</v>
      </c>
      <c r="C312" s="597">
        <v>0</v>
      </c>
      <c r="D312" s="633" t="s">
        <v>1603</v>
      </c>
    </row>
    <row r="313" spans="1:4" ht="11.25" customHeight="1">
      <c r="A313" s="1376"/>
      <c r="B313" s="597">
        <v>100</v>
      </c>
      <c r="C313" s="597">
        <v>70</v>
      </c>
      <c r="D313" s="633" t="s">
        <v>1523</v>
      </c>
    </row>
    <row r="314" spans="1:4" ht="11.25" customHeight="1">
      <c r="A314" s="1376"/>
      <c r="B314" s="597">
        <v>1.6</v>
      </c>
      <c r="C314" s="597">
        <v>1.6</v>
      </c>
      <c r="D314" s="633" t="s">
        <v>1560</v>
      </c>
    </row>
    <row r="315" spans="1:4" ht="11.25" customHeight="1">
      <c r="A315" s="1376"/>
      <c r="B315" s="597">
        <v>1500</v>
      </c>
      <c r="C315" s="597">
        <v>1500</v>
      </c>
      <c r="D315" s="633" t="s">
        <v>1768</v>
      </c>
    </row>
    <row r="316" spans="1:4" ht="11.25" customHeight="1">
      <c r="A316" s="1376"/>
      <c r="B316" s="597">
        <v>4094.6</v>
      </c>
      <c r="C316" s="597">
        <v>1571.6</v>
      </c>
      <c r="D316" s="633" t="s">
        <v>1293</v>
      </c>
    </row>
    <row r="317" spans="1:4" ht="11.25" customHeight="1">
      <c r="A317" s="1374" t="s">
        <v>1767</v>
      </c>
      <c r="B317" s="594">
        <v>386</v>
      </c>
      <c r="C317" s="594">
        <v>386</v>
      </c>
      <c r="D317" s="632" t="s">
        <v>1532</v>
      </c>
    </row>
    <row r="318" spans="1:4" ht="11.25" customHeight="1">
      <c r="A318" s="1376"/>
      <c r="B318" s="597">
        <v>6</v>
      </c>
      <c r="C318" s="597">
        <v>6</v>
      </c>
      <c r="D318" s="633" t="s">
        <v>1560</v>
      </c>
    </row>
    <row r="319" spans="1:4" ht="11.25" customHeight="1">
      <c r="A319" s="1375"/>
      <c r="B319" s="592">
        <v>392</v>
      </c>
      <c r="C319" s="592">
        <v>392</v>
      </c>
      <c r="D319" s="631" t="s">
        <v>1293</v>
      </c>
    </row>
    <row r="320" spans="1:4" ht="11.25" customHeight="1">
      <c r="A320" s="1376" t="s">
        <v>1766</v>
      </c>
      <c r="B320" s="597">
        <v>97.5</v>
      </c>
      <c r="C320" s="597">
        <v>97.343000000000004</v>
      </c>
      <c r="D320" s="633" t="s">
        <v>1523</v>
      </c>
    </row>
    <row r="321" spans="1:4" ht="11.25" customHeight="1">
      <c r="A321" s="1376"/>
      <c r="B321" s="597">
        <v>146.80000000000001</v>
      </c>
      <c r="C321" s="597">
        <v>146.80000000000001</v>
      </c>
      <c r="D321" s="633" t="s">
        <v>1560</v>
      </c>
    </row>
    <row r="322" spans="1:4" ht="11.25" customHeight="1">
      <c r="A322" s="1376"/>
      <c r="B322" s="597">
        <v>50</v>
      </c>
      <c r="C322" s="597">
        <v>50</v>
      </c>
      <c r="D322" s="633" t="s">
        <v>1554</v>
      </c>
    </row>
    <row r="323" spans="1:4" ht="11.25" customHeight="1">
      <c r="A323" s="1376"/>
      <c r="B323" s="597">
        <v>294.3</v>
      </c>
      <c r="C323" s="597">
        <v>294.14300000000003</v>
      </c>
      <c r="D323" s="633" t="s">
        <v>1293</v>
      </c>
    </row>
    <row r="324" spans="1:4" ht="11.25" customHeight="1">
      <c r="A324" s="1374" t="s">
        <v>1765</v>
      </c>
      <c r="B324" s="594">
        <v>1.6</v>
      </c>
      <c r="C324" s="594">
        <v>1.6</v>
      </c>
      <c r="D324" s="632" t="s">
        <v>1560</v>
      </c>
    </row>
    <row r="325" spans="1:4" ht="11.25" customHeight="1">
      <c r="A325" s="1375"/>
      <c r="B325" s="592">
        <v>1.6</v>
      </c>
      <c r="C325" s="592">
        <v>1.6</v>
      </c>
      <c r="D325" s="631" t="s">
        <v>1293</v>
      </c>
    </row>
    <row r="326" spans="1:4" ht="11.25" customHeight="1">
      <c r="A326" s="1376" t="s">
        <v>1764</v>
      </c>
      <c r="B326" s="597">
        <v>150</v>
      </c>
      <c r="C326" s="597">
        <v>0</v>
      </c>
      <c r="D326" s="633" t="s">
        <v>1523</v>
      </c>
    </row>
    <row r="327" spans="1:4" ht="11.25" customHeight="1">
      <c r="A327" s="1376"/>
      <c r="B327" s="597">
        <v>150</v>
      </c>
      <c r="C327" s="597">
        <v>150</v>
      </c>
      <c r="D327" s="633" t="s">
        <v>1614</v>
      </c>
    </row>
    <row r="328" spans="1:4" ht="11.25" customHeight="1">
      <c r="A328" s="1376"/>
      <c r="B328" s="597">
        <v>300</v>
      </c>
      <c r="C328" s="597">
        <v>150</v>
      </c>
      <c r="D328" s="633" t="s">
        <v>1293</v>
      </c>
    </row>
    <row r="329" spans="1:4" ht="11.25" customHeight="1">
      <c r="A329" s="1374" t="s">
        <v>1763</v>
      </c>
      <c r="B329" s="594">
        <v>4.8</v>
      </c>
      <c r="C329" s="594">
        <v>4.8</v>
      </c>
      <c r="D329" s="632" t="s">
        <v>1560</v>
      </c>
    </row>
    <row r="330" spans="1:4" ht="11.25" customHeight="1">
      <c r="A330" s="1375"/>
      <c r="B330" s="592">
        <v>4.8</v>
      </c>
      <c r="C330" s="592">
        <v>4.8</v>
      </c>
      <c r="D330" s="631" t="s">
        <v>1293</v>
      </c>
    </row>
    <row r="331" spans="1:4" ht="11.25" customHeight="1">
      <c r="A331" s="1376" t="s">
        <v>1762</v>
      </c>
      <c r="B331" s="597">
        <v>116.66</v>
      </c>
      <c r="C331" s="597">
        <v>116.66</v>
      </c>
      <c r="D331" s="633" t="s">
        <v>1569</v>
      </c>
    </row>
    <row r="332" spans="1:4" ht="11.25" customHeight="1">
      <c r="A332" s="1376"/>
      <c r="B332" s="597">
        <v>142.6</v>
      </c>
      <c r="C332" s="597">
        <v>142.6</v>
      </c>
      <c r="D332" s="633" t="s">
        <v>1560</v>
      </c>
    </row>
    <row r="333" spans="1:4" ht="11.25" customHeight="1">
      <c r="A333" s="1376"/>
      <c r="B333" s="597">
        <v>50</v>
      </c>
      <c r="C333" s="597">
        <v>50</v>
      </c>
      <c r="D333" s="633" t="s">
        <v>1554</v>
      </c>
    </row>
    <row r="334" spans="1:4" ht="11.25" customHeight="1">
      <c r="A334" s="1376"/>
      <c r="B334" s="597">
        <v>309.26</v>
      </c>
      <c r="C334" s="597">
        <v>309.26</v>
      </c>
      <c r="D334" s="633" t="s">
        <v>1293</v>
      </c>
    </row>
    <row r="335" spans="1:4" ht="11.25" customHeight="1">
      <c r="A335" s="1374" t="s">
        <v>1761</v>
      </c>
      <c r="B335" s="594">
        <v>1.8</v>
      </c>
      <c r="C335" s="594">
        <v>1.8</v>
      </c>
      <c r="D335" s="632" t="s">
        <v>1560</v>
      </c>
    </row>
    <row r="336" spans="1:4" ht="11.25" customHeight="1">
      <c r="A336" s="1375"/>
      <c r="B336" s="592">
        <v>1.8</v>
      </c>
      <c r="C336" s="592">
        <v>1.8</v>
      </c>
      <c r="D336" s="631" t="s">
        <v>1293</v>
      </c>
    </row>
    <row r="337" spans="1:4" ht="11.25" customHeight="1">
      <c r="A337" s="1376" t="s">
        <v>1760</v>
      </c>
      <c r="B337" s="597">
        <v>23.85</v>
      </c>
      <c r="C337" s="597">
        <v>23.85</v>
      </c>
      <c r="D337" s="633" t="s">
        <v>1569</v>
      </c>
    </row>
    <row r="338" spans="1:4" ht="11.25" customHeight="1">
      <c r="A338" s="1376"/>
      <c r="B338" s="597">
        <v>22.8</v>
      </c>
      <c r="C338" s="597">
        <v>14.245000000000001</v>
      </c>
      <c r="D338" s="633" t="s">
        <v>1560</v>
      </c>
    </row>
    <row r="339" spans="1:4" ht="11.25" customHeight="1">
      <c r="A339" s="1376"/>
      <c r="B339" s="597">
        <v>46.650000000000006</v>
      </c>
      <c r="C339" s="597">
        <v>38.095000000000006</v>
      </c>
      <c r="D339" s="633" t="s">
        <v>1293</v>
      </c>
    </row>
    <row r="340" spans="1:4" ht="11.25" customHeight="1">
      <c r="A340" s="1374" t="s">
        <v>1759</v>
      </c>
      <c r="B340" s="594">
        <v>20</v>
      </c>
      <c r="C340" s="594">
        <v>20</v>
      </c>
      <c r="D340" s="632" t="s">
        <v>1560</v>
      </c>
    </row>
    <row r="341" spans="1:4" ht="11.25" customHeight="1">
      <c r="A341" s="1375"/>
      <c r="B341" s="592">
        <v>20</v>
      </c>
      <c r="C341" s="592">
        <v>20</v>
      </c>
      <c r="D341" s="631" t="s">
        <v>1293</v>
      </c>
    </row>
    <row r="342" spans="1:4" ht="11.25" customHeight="1">
      <c r="A342" s="1376" t="s">
        <v>1758</v>
      </c>
      <c r="B342" s="597">
        <v>3.7</v>
      </c>
      <c r="C342" s="597">
        <v>0</v>
      </c>
      <c r="D342" s="633" t="s">
        <v>1560</v>
      </c>
    </row>
    <row r="343" spans="1:4" ht="11.25" customHeight="1">
      <c r="A343" s="1376"/>
      <c r="B343" s="597">
        <v>3.7</v>
      </c>
      <c r="C343" s="597">
        <v>0</v>
      </c>
      <c r="D343" s="633" t="s">
        <v>1293</v>
      </c>
    </row>
    <row r="344" spans="1:4" ht="11.25" customHeight="1">
      <c r="A344" s="1374" t="s">
        <v>1757</v>
      </c>
      <c r="B344" s="594">
        <v>5.3</v>
      </c>
      <c r="C344" s="594">
        <v>5.3</v>
      </c>
      <c r="D344" s="632" t="s">
        <v>1560</v>
      </c>
    </row>
    <row r="345" spans="1:4" ht="11.25" customHeight="1">
      <c r="A345" s="1375"/>
      <c r="B345" s="592">
        <v>5.3</v>
      </c>
      <c r="C345" s="592">
        <v>5.3</v>
      </c>
      <c r="D345" s="631" t="s">
        <v>1293</v>
      </c>
    </row>
    <row r="346" spans="1:4" ht="11.25" customHeight="1">
      <c r="A346" s="1376" t="s">
        <v>1756</v>
      </c>
      <c r="B346" s="597">
        <v>250</v>
      </c>
      <c r="C346" s="597">
        <v>0</v>
      </c>
      <c r="D346" s="633" t="s">
        <v>1523</v>
      </c>
    </row>
    <row r="347" spans="1:4" ht="11.25" customHeight="1">
      <c r="A347" s="1376"/>
      <c r="B347" s="597">
        <v>2.8</v>
      </c>
      <c r="C347" s="597">
        <v>2.8</v>
      </c>
      <c r="D347" s="633" t="s">
        <v>1560</v>
      </c>
    </row>
    <row r="348" spans="1:4" ht="11.25" customHeight="1">
      <c r="A348" s="1376"/>
      <c r="B348" s="597">
        <v>252.8</v>
      </c>
      <c r="C348" s="597">
        <v>2.8</v>
      </c>
      <c r="D348" s="633" t="s">
        <v>1293</v>
      </c>
    </row>
    <row r="349" spans="1:4" ht="11.25" customHeight="1">
      <c r="A349" s="1374" t="s">
        <v>1755</v>
      </c>
      <c r="B349" s="594">
        <v>210</v>
      </c>
      <c r="C349" s="594">
        <v>210</v>
      </c>
      <c r="D349" s="632" t="s">
        <v>1523</v>
      </c>
    </row>
    <row r="350" spans="1:4" ht="11.25" customHeight="1">
      <c r="A350" s="1375"/>
      <c r="B350" s="592">
        <v>210</v>
      </c>
      <c r="C350" s="592">
        <v>210</v>
      </c>
      <c r="D350" s="631" t="s">
        <v>1293</v>
      </c>
    </row>
    <row r="351" spans="1:4" ht="11.25" customHeight="1">
      <c r="A351" s="1376" t="s">
        <v>1754</v>
      </c>
      <c r="B351" s="597">
        <v>13.52</v>
      </c>
      <c r="C351" s="597">
        <v>13.516</v>
      </c>
      <c r="D351" s="633" t="s">
        <v>1569</v>
      </c>
    </row>
    <row r="352" spans="1:4" ht="11.25" customHeight="1">
      <c r="A352" s="1376"/>
      <c r="B352" s="597">
        <v>324.64999999999998</v>
      </c>
      <c r="C352" s="597">
        <v>324.64526999999998</v>
      </c>
      <c r="D352" s="633" t="s">
        <v>1362</v>
      </c>
    </row>
    <row r="353" spans="1:4" ht="11.25" customHeight="1">
      <c r="A353" s="1376"/>
      <c r="B353" s="597">
        <v>17.600000000000001</v>
      </c>
      <c r="C353" s="597">
        <v>17.600000000000001</v>
      </c>
      <c r="D353" s="633" t="s">
        <v>1560</v>
      </c>
    </row>
    <row r="354" spans="1:4" ht="11.25" customHeight="1">
      <c r="A354" s="1376"/>
      <c r="B354" s="597">
        <v>355.77</v>
      </c>
      <c r="C354" s="597">
        <v>355.76127000000002</v>
      </c>
      <c r="D354" s="633" t="s">
        <v>1293</v>
      </c>
    </row>
    <row r="355" spans="1:4" ht="11.25" customHeight="1">
      <c r="A355" s="1374" t="s">
        <v>1753</v>
      </c>
      <c r="B355" s="594">
        <v>12.7</v>
      </c>
      <c r="C355" s="594">
        <v>12.7</v>
      </c>
      <c r="D355" s="632" t="s">
        <v>1560</v>
      </c>
    </row>
    <row r="356" spans="1:4" ht="11.25" customHeight="1">
      <c r="A356" s="1375"/>
      <c r="B356" s="592">
        <v>12.7</v>
      </c>
      <c r="C356" s="592">
        <v>12.7</v>
      </c>
      <c r="D356" s="631" t="s">
        <v>1293</v>
      </c>
    </row>
    <row r="357" spans="1:4" ht="11.25" customHeight="1">
      <c r="A357" s="1376" t="s">
        <v>1752</v>
      </c>
      <c r="B357" s="597">
        <v>7500</v>
      </c>
      <c r="C357" s="597">
        <v>7435.4949999999999</v>
      </c>
      <c r="D357" s="633" t="s">
        <v>1603</v>
      </c>
    </row>
    <row r="358" spans="1:4" ht="11.25" customHeight="1">
      <c r="A358" s="1376"/>
      <c r="B358" s="597">
        <v>502</v>
      </c>
      <c r="C358" s="597">
        <v>502</v>
      </c>
      <c r="D358" s="633" t="s">
        <v>1553</v>
      </c>
    </row>
    <row r="359" spans="1:4" ht="11.25" customHeight="1">
      <c r="A359" s="1376"/>
      <c r="B359" s="597">
        <v>8002</v>
      </c>
      <c r="C359" s="597">
        <v>7937.4949999999999</v>
      </c>
      <c r="D359" s="633" t="s">
        <v>1293</v>
      </c>
    </row>
    <row r="360" spans="1:4" ht="11.25" customHeight="1">
      <c r="A360" s="1374" t="s">
        <v>1751</v>
      </c>
      <c r="B360" s="594">
        <v>138.81</v>
      </c>
      <c r="C360" s="594">
        <v>138.81</v>
      </c>
      <c r="D360" s="632" t="s">
        <v>1569</v>
      </c>
    </row>
    <row r="361" spans="1:4" ht="11.25" customHeight="1">
      <c r="A361" s="1375"/>
      <c r="B361" s="592">
        <v>138.81</v>
      </c>
      <c r="C361" s="592">
        <v>138.81</v>
      </c>
      <c r="D361" s="631" t="s">
        <v>1293</v>
      </c>
    </row>
    <row r="362" spans="1:4" ht="11.25" customHeight="1">
      <c r="A362" s="1376" t="s">
        <v>1750</v>
      </c>
      <c r="B362" s="597">
        <v>14.9</v>
      </c>
      <c r="C362" s="597">
        <v>4.5170000000000012</v>
      </c>
      <c r="D362" s="633" t="s">
        <v>1560</v>
      </c>
    </row>
    <row r="363" spans="1:4" ht="11.25" customHeight="1">
      <c r="A363" s="1376"/>
      <c r="B363" s="597">
        <v>300</v>
      </c>
      <c r="C363" s="597">
        <v>0</v>
      </c>
      <c r="D363" s="633" t="s">
        <v>1567</v>
      </c>
    </row>
    <row r="364" spans="1:4" ht="11.25" customHeight="1">
      <c r="A364" s="1376"/>
      <c r="B364" s="597">
        <v>314.89999999999998</v>
      </c>
      <c r="C364" s="597">
        <v>4.5170000000000012</v>
      </c>
      <c r="D364" s="633" t="s">
        <v>1293</v>
      </c>
    </row>
    <row r="365" spans="1:4" ht="11.25" customHeight="1">
      <c r="A365" s="1374" t="s">
        <v>1749</v>
      </c>
      <c r="B365" s="594">
        <v>185.3</v>
      </c>
      <c r="C365" s="594">
        <v>0</v>
      </c>
      <c r="D365" s="632" t="s">
        <v>1523</v>
      </c>
    </row>
    <row r="366" spans="1:4" ht="11.25" customHeight="1">
      <c r="A366" s="1375"/>
      <c r="B366" s="592">
        <v>185.3</v>
      </c>
      <c r="C366" s="592">
        <v>0</v>
      </c>
      <c r="D366" s="631" t="s">
        <v>1293</v>
      </c>
    </row>
    <row r="367" spans="1:4" ht="11.25" customHeight="1">
      <c r="A367" s="1376" t="s">
        <v>1748</v>
      </c>
      <c r="B367" s="597">
        <v>249.9</v>
      </c>
      <c r="C367" s="597">
        <v>246.06299999999999</v>
      </c>
      <c r="D367" s="633" t="s">
        <v>1523</v>
      </c>
    </row>
    <row r="368" spans="1:4" ht="11.25" customHeight="1">
      <c r="A368" s="1376"/>
      <c r="B368" s="597">
        <v>249.9</v>
      </c>
      <c r="C368" s="597">
        <v>246.06299999999999</v>
      </c>
      <c r="D368" s="633" t="s">
        <v>1293</v>
      </c>
    </row>
    <row r="369" spans="1:4" ht="11.25" customHeight="1">
      <c r="A369" s="1374" t="s">
        <v>1747</v>
      </c>
      <c r="B369" s="594">
        <v>134.4</v>
      </c>
      <c r="C369" s="594">
        <v>80.64</v>
      </c>
      <c r="D369" s="632" t="s">
        <v>1610</v>
      </c>
    </row>
    <row r="370" spans="1:4" ht="11.25" customHeight="1">
      <c r="A370" s="1376"/>
      <c r="B370" s="597">
        <v>138.80000000000001</v>
      </c>
      <c r="C370" s="597">
        <v>138.80000000000001</v>
      </c>
      <c r="D370" s="633" t="s">
        <v>1560</v>
      </c>
    </row>
    <row r="371" spans="1:4" ht="11.25" customHeight="1">
      <c r="A371" s="1376"/>
      <c r="B371" s="597">
        <v>50</v>
      </c>
      <c r="C371" s="597">
        <v>50</v>
      </c>
      <c r="D371" s="633" t="s">
        <v>1554</v>
      </c>
    </row>
    <row r="372" spans="1:4" ht="11.25" customHeight="1">
      <c r="A372" s="1375"/>
      <c r="B372" s="592">
        <v>323.20000000000005</v>
      </c>
      <c r="C372" s="592">
        <v>269.44</v>
      </c>
      <c r="D372" s="631" t="s">
        <v>1293</v>
      </c>
    </row>
    <row r="373" spans="1:4" ht="11.25" customHeight="1">
      <c r="A373" s="1376" t="s">
        <v>1746</v>
      </c>
      <c r="B373" s="597">
        <v>7.3</v>
      </c>
      <c r="C373" s="597">
        <v>7.3</v>
      </c>
      <c r="D373" s="633" t="s">
        <v>1560</v>
      </c>
    </row>
    <row r="374" spans="1:4" ht="11.25" customHeight="1">
      <c r="A374" s="1376"/>
      <c r="B374" s="597">
        <v>7.3</v>
      </c>
      <c r="C374" s="597">
        <v>7.3</v>
      </c>
      <c r="D374" s="633" t="s">
        <v>1293</v>
      </c>
    </row>
    <row r="375" spans="1:4" ht="11.25" customHeight="1">
      <c r="A375" s="1374" t="s">
        <v>1745</v>
      </c>
      <c r="B375" s="594">
        <v>2</v>
      </c>
      <c r="C375" s="594">
        <v>2</v>
      </c>
      <c r="D375" s="632" t="s">
        <v>1560</v>
      </c>
    </row>
    <row r="376" spans="1:4" ht="11.25" customHeight="1">
      <c r="A376" s="1375"/>
      <c r="B376" s="592">
        <v>2</v>
      </c>
      <c r="C376" s="592">
        <v>2</v>
      </c>
      <c r="D376" s="631" t="s">
        <v>1293</v>
      </c>
    </row>
    <row r="377" spans="1:4" ht="11.25" customHeight="1">
      <c r="A377" s="1376" t="s">
        <v>1744</v>
      </c>
      <c r="B377" s="597">
        <v>250</v>
      </c>
      <c r="C377" s="597">
        <v>250</v>
      </c>
      <c r="D377" s="633" t="s">
        <v>1523</v>
      </c>
    </row>
    <row r="378" spans="1:4" ht="11.25" customHeight="1">
      <c r="A378" s="1376"/>
      <c r="B378" s="597">
        <v>160.58000000000001</v>
      </c>
      <c r="C378" s="597">
        <v>160.58000000000001</v>
      </c>
      <c r="D378" s="633" t="s">
        <v>1569</v>
      </c>
    </row>
    <row r="379" spans="1:4" ht="11.25" customHeight="1">
      <c r="A379" s="1376"/>
      <c r="B379" s="597">
        <v>410.58000000000004</v>
      </c>
      <c r="C379" s="597">
        <v>410.58000000000004</v>
      </c>
      <c r="D379" s="633" t="s">
        <v>1293</v>
      </c>
    </row>
    <row r="380" spans="1:4" ht="11.25" customHeight="1">
      <c r="A380" s="1374" t="s">
        <v>1743</v>
      </c>
      <c r="B380" s="594">
        <v>1849.7</v>
      </c>
      <c r="C380" s="594">
        <v>1092.7841000000001</v>
      </c>
      <c r="D380" s="632" t="s">
        <v>1603</v>
      </c>
    </row>
    <row r="381" spans="1:4" ht="11.25" customHeight="1">
      <c r="A381" s="1376"/>
      <c r="B381" s="597">
        <v>40</v>
      </c>
      <c r="C381" s="597">
        <v>40</v>
      </c>
      <c r="D381" s="633" t="s">
        <v>1617</v>
      </c>
    </row>
    <row r="382" spans="1:4" ht="11.25" customHeight="1">
      <c r="A382" s="1375"/>
      <c r="B382" s="592">
        <v>1889.7</v>
      </c>
      <c r="C382" s="592">
        <v>1132.7841000000001</v>
      </c>
      <c r="D382" s="631" t="s">
        <v>1293</v>
      </c>
    </row>
    <row r="383" spans="1:4" ht="11.25" customHeight="1">
      <c r="A383" s="1376" t="s">
        <v>1742</v>
      </c>
      <c r="B383" s="597">
        <v>208.5</v>
      </c>
      <c r="C383" s="597">
        <v>0</v>
      </c>
      <c r="D383" s="633" t="s">
        <v>1523</v>
      </c>
    </row>
    <row r="384" spans="1:4" ht="11.25" customHeight="1">
      <c r="A384" s="1376"/>
      <c r="B384" s="597">
        <v>16.5</v>
      </c>
      <c r="C384" s="597">
        <v>16.5</v>
      </c>
      <c r="D384" s="633" t="s">
        <v>1560</v>
      </c>
    </row>
    <row r="385" spans="1:4" ht="11.25" customHeight="1">
      <c r="A385" s="1376"/>
      <c r="B385" s="597">
        <v>225</v>
      </c>
      <c r="C385" s="597">
        <v>16.5</v>
      </c>
      <c r="D385" s="633" t="s">
        <v>1293</v>
      </c>
    </row>
    <row r="386" spans="1:4" ht="11.25" customHeight="1">
      <c r="A386" s="1374" t="s">
        <v>1741</v>
      </c>
      <c r="B386" s="594">
        <v>24.5</v>
      </c>
      <c r="C386" s="594">
        <v>24.5</v>
      </c>
      <c r="D386" s="632" t="s">
        <v>1522</v>
      </c>
    </row>
    <row r="387" spans="1:4" ht="11.25" customHeight="1">
      <c r="A387" s="1375"/>
      <c r="B387" s="592">
        <v>24.5</v>
      </c>
      <c r="C387" s="592">
        <v>24.5</v>
      </c>
      <c r="D387" s="631" t="s">
        <v>1293</v>
      </c>
    </row>
    <row r="388" spans="1:4" ht="11.25" customHeight="1">
      <c r="A388" s="1376" t="s">
        <v>1740</v>
      </c>
      <c r="B388" s="597">
        <v>250</v>
      </c>
      <c r="C388" s="597">
        <v>175</v>
      </c>
      <c r="D388" s="633" t="s">
        <v>1523</v>
      </c>
    </row>
    <row r="389" spans="1:4" ht="11.25" customHeight="1">
      <c r="A389" s="1376"/>
      <c r="B389" s="597">
        <v>30</v>
      </c>
      <c r="C389" s="597">
        <v>30</v>
      </c>
      <c r="D389" s="633" t="s">
        <v>1739</v>
      </c>
    </row>
    <row r="390" spans="1:4" ht="11.25" customHeight="1">
      <c r="A390" s="1376"/>
      <c r="B390" s="597">
        <v>280</v>
      </c>
      <c r="C390" s="597">
        <v>205</v>
      </c>
      <c r="D390" s="633" t="s">
        <v>1293</v>
      </c>
    </row>
    <row r="391" spans="1:4" ht="11.25" customHeight="1">
      <c r="A391" s="1374" t="s">
        <v>1738</v>
      </c>
      <c r="B391" s="594">
        <v>85.2</v>
      </c>
      <c r="C391" s="594">
        <v>85.2</v>
      </c>
      <c r="D391" s="632" t="s">
        <v>1596</v>
      </c>
    </row>
    <row r="392" spans="1:4" ht="11.25" customHeight="1">
      <c r="A392" s="1376"/>
      <c r="B392" s="597">
        <v>1</v>
      </c>
      <c r="C392" s="597">
        <v>0</v>
      </c>
      <c r="D392" s="633" t="s">
        <v>1560</v>
      </c>
    </row>
    <row r="393" spans="1:4" ht="11.25" customHeight="1">
      <c r="A393" s="1375"/>
      <c r="B393" s="592">
        <v>86.2</v>
      </c>
      <c r="C393" s="592">
        <v>85.2</v>
      </c>
      <c r="D393" s="631" t="s">
        <v>1293</v>
      </c>
    </row>
    <row r="394" spans="1:4" ht="11.25" customHeight="1">
      <c r="A394" s="1376" t="s">
        <v>1737</v>
      </c>
      <c r="B394" s="597">
        <v>1</v>
      </c>
      <c r="C394" s="597">
        <v>1</v>
      </c>
      <c r="D394" s="633" t="s">
        <v>1560</v>
      </c>
    </row>
    <row r="395" spans="1:4" ht="11.25" customHeight="1">
      <c r="A395" s="1376"/>
      <c r="B395" s="597">
        <v>1</v>
      </c>
      <c r="C395" s="597">
        <v>1</v>
      </c>
      <c r="D395" s="633" t="s">
        <v>1293</v>
      </c>
    </row>
    <row r="396" spans="1:4" ht="11.25" customHeight="1">
      <c r="A396" s="1374" t="s">
        <v>1736</v>
      </c>
      <c r="B396" s="594">
        <v>250</v>
      </c>
      <c r="C396" s="594">
        <v>0</v>
      </c>
      <c r="D396" s="632" t="s">
        <v>1523</v>
      </c>
    </row>
    <row r="397" spans="1:4" ht="11.25" customHeight="1">
      <c r="A397" s="1376"/>
      <c r="B397" s="597">
        <v>2.4</v>
      </c>
      <c r="C397" s="597">
        <v>1.998</v>
      </c>
      <c r="D397" s="633" t="s">
        <v>1560</v>
      </c>
    </row>
    <row r="398" spans="1:4" ht="11.25" customHeight="1">
      <c r="A398" s="1375"/>
      <c r="B398" s="592">
        <v>252.4</v>
      </c>
      <c r="C398" s="592">
        <v>1.998</v>
      </c>
      <c r="D398" s="631" t="s">
        <v>1293</v>
      </c>
    </row>
    <row r="399" spans="1:4" ht="11.25" customHeight="1">
      <c r="A399" s="1376" t="s">
        <v>1735</v>
      </c>
      <c r="B399" s="597">
        <v>1.2</v>
      </c>
      <c r="C399" s="597">
        <v>0</v>
      </c>
      <c r="D399" s="633" t="s">
        <v>1560</v>
      </c>
    </row>
    <row r="400" spans="1:4" ht="11.25" customHeight="1">
      <c r="A400" s="1376"/>
      <c r="B400" s="597">
        <v>1.2</v>
      </c>
      <c r="C400" s="597">
        <v>0</v>
      </c>
      <c r="D400" s="633" t="s">
        <v>1293</v>
      </c>
    </row>
    <row r="401" spans="1:4" ht="11.25" customHeight="1">
      <c r="A401" s="1374" t="s">
        <v>1734</v>
      </c>
      <c r="B401" s="594">
        <v>77.400000000000006</v>
      </c>
      <c r="C401" s="594">
        <v>77.400000000000006</v>
      </c>
      <c r="D401" s="632" t="s">
        <v>1569</v>
      </c>
    </row>
    <row r="402" spans="1:4" ht="11.25" customHeight="1">
      <c r="A402" s="1376"/>
      <c r="B402" s="597">
        <v>7.9</v>
      </c>
      <c r="C402" s="597">
        <v>7.9</v>
      </c>
      <c r="D402" s="633" t="s">
        <v>1560</v>
      </c>
    </row>
    <row r="403" spans="1:4" ht="11.25" customHeight="1">
      <c r="A403" s="1375"/>
      <c r="B403" s="592">
        <v>85.300000000000011</v>
      </c>
      <c r="C403" s="592">
        <v>85.300000000000011</v>
      </c>
      <c r="D403" s="631" t="s">
        <v>1293</v>
      </c>
    </row>
    <row r="404" spans="1:4" ht="11.25" customHeight="1">
      <c r="A404" s="1376" t="s">
        <v>1733</v>
      </c>
      <c r="B404" s="597">
        <v>502.5</v>
      </c>
      <c r="C404" s="597">
        <v>502.5</v>
      </c>
      <c r="D404" s="633" t="s">
        <v>1569</v>
      </c>
    </row>
    <row r="405" spans="1:4" ht="11.25" customHeight="1">
      <c r="A405" s="1376"/>
      <c r="B405" s="597">
        <v>1.6</v>
      </c>
      <c r="C405" s="597">
        <v>1.6</v>
      </c>
      <c r="D405" s="633" t="s">
        <v>1560</v>
      </c>
    </row>
    <row r="406" spans="1:4" ht="11.25" customHeight="1">
      <c r="A406" s="1376"/>
      <c r="B406" s="597">
        <v>100</v>
      </c>
      <c r="C406" s="597">
        <v>100</v>
      </c>
      <c r="D406" s="633" t="s">
        <v>1732</v>
      </c>
    </row>
    <row r="407" spans="1:4" ht="11.25" customHeight="1">
      <c r="A407" s="1376"/>
      <c r="B407" s="597">
        <v>604.1</v>
      </c>
      <c r="C407" s="597">
        <v>604.1</v>
      </c>
      <c r="D407" s="633" t="s">
        <v>1293</v>
      </c>
    </row>
    <row r="408" spans="1:4" ht="11.25" customHeight="1">
      <c r="A408" s="1374" t="s">
        <v>1731</v>
      </c>
      <c r="B408" s="594">
        <v>223.9</v>
      </c>
      <c r="C408" s="594">
        <v>0</v>
      </c>
      <c r="D408" s="632" t="s">
        <v>1523</v>
      </c>
    </row>
    <row r="409" spans="1:4" ht="11.25" customHeight="1">
      <c r="A409" s="1375"/>
      <c r="B409" s="592">
        <v>223.9</v>
      </c>
      <c r="C409" s="592">
        <v>0</v>
      </c>
      <c r="D409" s="631" t="s">
        <v>1293</v>
      </c>
    </row>
    <row r="410" spans="1:4" ht="11.25" customHeight="1">
      <c r="A410" s="1376" t="s">
        <v>1730</v>
      </c>
      <c r="B410" s="597">
        <v>5499.2</v>
      </c>
      <c r="C410" s="597">
        <v>5499.2</v>
      </c>
      <c r="D410" s="633" t="s">
        <v>1532</v>
      </c>
    </row>
    <row r="411" spans="1:4" ht="11.25" customHeight="1">
      <c r="A411" s="1376"/>
      <c r="B411" s="597">
        <v>54.9</v>
      </c>
      <c r="C411" s="597">
        <v>54.9</v>
      </c>
      <c r="D411" s="633" t="s">
        <v>1569</v>
      </c>
    </row>
    <row r="412" spans="1:4" ht="11.25" customHeight="1">
      <c r="A412" s="1376"/>
      <c r="B412" s="597">
        <v>170.9</v>
      </c>
      <c r="C412" s="597">
        <v>170.9</v>
      </c>
      <c r="D412" s="633" t="s">
        <v>1560</v>
      </c>
    </row>
    <row r="413" spans="1:4" ht="11.25" customHeight="1">
      <c r="A413" s="1376"/>
      <c r="B413" s="597">
        <v>50</v>
      </c>
      <c r="C413" s="597">
        <v>50</v>
      </c>
      <c r="D413" s="633" t="s">
        <v>1554</v>
      </c>
    </row>
    <row r="414" spans="1:4" ht="11.25" customHeight="1">
      <c r="A414" s="1376"/>
      <c r="B414" s="597">
        <v>5774.9999999999991</v>
      </c>
      <c r="C414" s="597">
        <v>5774.9999999999991</v>
      </c>
      <c r="D414" s="633" t="s">
        <v>1293</v>
      </c>
    </row>
    <row r="415" spans="1:4" ht="11.25" customHeight="1">
      <c r="A415" s="1374" t="s">
        <v>1729</v>
      </c>
      <c r="B415" s="594">
        <v>6.2</v>
      </c>
      <c r="C415" s="594">
        <v>6.2</v>
      </c>
      <c r="D415" s="632" t="s">
        <v>1560</v>
      </c>
    </row>
    <row r="416" spans="1:4" ht="11.25" customHeight="1">
      <c r="A416" s="1375"/>
      <c r="B416" s="592">
        <v>6.2</v>
      </c>
      <c r="C416" s="592">
        <v>6.2</v>
      </c>
      <c r="D416" s="631" t="s">
        <v>1293</v>
      </c>
    </row>
    <row r="417" spans="1:4" ht="11.25" customHeight="1">
      <c r="A417" s="1376" t="s">
        <v>1728</v>
      </c>
      <c r="B417" s="597">
        <v>245</v>
      </c>
      <c r="C417" s="597">
        <v>0</v>
      </c>
      <c r="D417" s="633" t="s">
        <v>1523</v>
      </c>
    </row>
    <row r="418" spans="1:4" ht="11.25" customHeight="1">
      <c r="A418" s="1376"/>
      <c r="B418" s="597">
        <v>245</v>
      </c>
      <c r="C418" s="597">
        <v>0</v>
      </c>
      <c r="D418" s="633" t="s">
        <v>1293</v>
      </c>
    </row>
    <row r="419" spans="1:4" ht="11.25" customHeight="1">
      <c r="A419" s="1374" t="s">
        <v>1727</v>
      </c>
      <c r="B419" s="594">
        <v>250</v>
      </c>
      <c r="C419" s="594">
        <v>175</v>
      </c>
      <c r="D419" s="632" t="s">
        <v>1523</v>
      </c>
    </row>
    <row r="420" spans="1:4" ht="11.25" customHeight="1">
      <c r="A420" s="1376"/>
      <c r="B420" s="597">
        <v>392.7</v>
      </c>
      <c r="C420" s="597">
        <v>0</v>
      </c>
      <c r="D420" s="633" t="s">
        <v>1522</v>
      </c>
    </row>
    <row r="421" spans="1:4" ht="11.25" customHeight="1">
      <c r="A421" s="1376"/>
      <c r="B421" s="597">
        <v>195.3</v>
      </c>
      <c r="C421" s="597">
        <v>145.30000000000001</v>
      </c>
      <c r="D421" s="633" t="s">
        <v>1560</v>
      </c>
    </row>
    <row r="422" spans="1:4" ht="11.25" customHeight="1">
      <c r="A422" s="1376"/>
      <c r="B422" s="597">
        <v>50</v>
      </c>
      <c r="C422" s="597">
        <v>50</v>
      </c>
      <c r="D422" s="633" t="s">
        <v>1554</v>
      </c>
    </row>
    <row r="423" spans="1:4" ht="11.25" customHeight="1">
      <c r="A423" s="1375"/>
      <c r="B423" s="592">
        <v>888</v>
      </c>
      <c r="C423" s="592">
        <v>370.3</v>
      </c>
      <c r="D423" s="631" t="s">
        <v>1293</v>
      </c>
    </row>
    <row r="424" spans="1:4" ht="11.25" customHeight="1">
      <c r="A424" s="1376" t="s">
        <v>1726</v>
      </c>
      <c r="B424" s="597">
        <v>500</v>
      </c>
      <c r="C424" s="597">
        <v>500</v>
      </c>
      <c r="D424" s="633" t="s">
        <v>1522</v>
      </c>
    </row>
    <row r="425" spans="1:4" ht="11.25" customHeight="1">
      <c r="A425" s="1376"/>
      <c r="B425" s="597">
        <v>375.24</v>
      </c>
      <c r="C425" s="597">
        <v>375.22943000000004</v>
      </c>
      <c r="D425" s="633" t="s">
        <v>1354</v>
      </c>
    </row>
    <row r="426" spans="1:4" ht="11.25" customHeight="1">
      <c r="A426" s="1376"/>
      <c r="B426" s="597">
        <v>1133.72</v>
      </c>
      <c r="C426" s="597">
        <v>993.35109000000011</v>
      </c>
      <c r="D426" s="633" t="s">
        <v>1362</v>
      </c>
    </row>
    <row r="427" spans="1:4" ht="11.25" customHeight="1">
      <c r="A427" s="1376"/>
      <c r="B427" s="597">
        <v>2.8</v>
      </c>
      <c r="C427" s="597">
        <v>2.8</v>
      </c>
      <c r="D427" s="633" t="s">
        <v>1560</v>
      </c>
    </row>
    <row r="428" spans="1:4" ht="11.25" customHeight="1">
      <c r="A428" s="1376"/>
      <c r="B428" s="597">
        <v>275</v>
      </c>
      <c r="C428" s="597">
        <v>275</v>
      </c>
      <c r="D428" s="633" t="s">
        <v>1725</v>
      </c>
    </row>
    <row r="429" spans="1:4" ht="11.25" customHeight="1">
      <c r="A429" s="1376"/>
      <c r="B429" s="597">
        <v>2286.7600000000002</v>
      </c>
      <c r="C429" s="597">
        <v>2146.3805200000002</v>
      </c>
      <c r="D429" s="633" t="s">
        <v>1293</v>
      </c>
    </row>
    <row r="430" spans="1:4" ht="11.25" customHeight="1">
      <c r="A430" s="1374" t="s">
        <v>1724</v>
      </c>
      <c r="B430" s="594">
        <v>250</v>
      </c>
      <c r="C430" s="594">
        <v>250</v>
      </c>
      <c r="D430" s="632" t="s">
        <v>1523</v>
      </c>
    </row>
    <row r="431" spans="1:4" ht="11.25" customHeight="1">
      <c r="A431" s="1376"/>
      <c r="B431" s="597">
        <v>4.4000000000000004</v>
      </c>
      <c r="C431" s="597">
        <v>4.4000000000000004</v>
      </c>
      <c r="D431" s="633" t="s">
        <v>1560</v>
      </c>
    </row>
    <row r="432" spans="1:4" ht="11.25" customHeight="1">
      <c r="A432" s="1375"/>
      <c r="B432" s="592">
        <v>254.4</v>
      </c>
      <c r="C432" s="592">
        <v>254.4</v>
      </c>
      <c r="D432" s="631" t="s">
        <v>1293</v>
      </c>
    </row>
    <row r="433" spans="1:4" ht="11.25" customHeight="1">
      <c r="A433" s="1376" t="s">
        <v>1723</v>
      </c>
      <c r="B433" s="597">
        <v>8.5</v>
      </c>
      <c r="C433" s="597">
        <v>8.5</v>
      </c>
      <c r="D433" s="633" t="s">
        <v>1560</v>
      </c>
    </row>
    <row r="434" spans="1:4" ht="11.25" customHeight="1">
      <c r="A434" s="1376"/>
      <c r="B434" s="597">
        <v>8.5</v>
      </c>
      <c r="C434" s="597">
        <v>8.5</v>
      </c>
      <c r="D434" s="633" t="s">
        <v>1293</v>
      </c>
    </row>
    <row r="435" spans="1:4" ht="11.25" customHeight="1">
      <c r="A435" s="1374" t="s">
        <v>1722</v>
      </c>
      <c r="B435" s="594">
        <v>3.6</v>
      </c>
      <c r="C435" s="594">
        <v>3.6</v>
      </c>
      <c r="D435" s="632" t="s">
        <v>1560</v>
      </c>
    </row>
    <row r="436" spans="1:4" ht="11.25" customHeight="1">
      <c r="A436" s="1375"/>
      <c r="B436" s="592">
        <v>3.6</v>
      </c>
      <c r="C436" s="592">
        <v>3.6</v>
      </c>
      <c r="D436" s="631" t="s">
        <v>1293</v>
      </c>
    </row>
    <row r="437" spans="1:4" ht="11.25" customHeight="1">
      <c r="A437" s="1376" t="s">
        <v>1721</v>
      </c>
      <c r="B437" s="597">
        <v>250</v>
      </c>
      <c r="C437" s="597">
        <v>250</v>
      </c>
      <c r="D437" s="633" t="s">
        <v>1523</v>
      </c>
    </row>
    <row r="438" spans="1:4" ht="11.25" customHeight="1">
      <c r="A438" s="1376"/>
      <c r="B438" s="597">
        <v>250</v>
      </c>
      <c r="C438" s="597">
        <v>250</v>
      </c>
      <c r="D438" s="633" t="s">
        <v>1293</v>
      </c>
    </row>
    <row r="439" spans="1:4" ht="11.25" customHeight="1">
      <c r="A439" s="1374" t="s">
        <v>1720</v>
      </c>
      <c r="B439" s="594">
        <v>81</v>
      </c>
      <c r="C439" s="594">
        <v>81</v>
      </c>
      <c r="D439" s="632" t="s">
        <v>1569</v>
      </c>
    </row>
    <row r="440" spans="1:4" ht="11.25" customHeight="1">
      <c r="A440" s="1376"/>
      <c r="B440" s="597">
        <v>5</v>
      </c>
      <c r="C440" s="597">
        <v>5</v>
      </c>
      <c r="D440" s="633" t="s">
        <v>1560</v>
      </c>
    </row>
    <row r="441" spans="1:4" ht="11.25" customHeight="1">
      <c r="A441" s="1375"/>
      <c r="B441" s="592">
        <v>86</v>
      </c>
      <c r="C441" s="592">
        <v>86</v>
      </c>
      <c r="D441" s="631" t="s">
        <v>1293</v>
      </c>
    </row>
    <row r="442" spans="1:4" ht="11.25" customHeight="1">
      <c r="A442" s="1376" t="s">
        <v>1719</v>
      </c>
      <c r="B442" s="597">
        <v>250</v>
      </c>
      <c r="C442" s="597">
        <v>175</v>
      </c>
      <c r="D442" s="633" t="s">
        <v>1523</v>
      </c>
    </row>
    <row r="443" spans="1:4" ht="11.25" customHeight="1">
      <c r="A443" s="1376"/>
      <c r="B443" s="597">
        <v>3.6</v>
      </c>
      <c r="C443" s="597">
        <v>3.6</v>
      </c>
      <c r="D443" s="633" t="s">
        <v>1560</v>
      </c>
    </row>
    <row r="444" spans="1:4" ht="11.25" customHeight="1">
      <c r="A444" s="1376"/>
      <c r="B444" s="597">
        <v>253.6</v>
      </c>
      <c r="C444" s="597">
        <v>178.6</v>
      </c>
      <c r="D444" s="633" t="s">
        <v>1293</v>
      </c>
    </row>
    <row r="445" spans="1:4" ht="11.25" customHeight="1">
      <c r="A445" s="1374" t="s">
        <v>1718</v>
      </c>
      <c r="B445" s="594">
        <v>225.78</v>
      </c>
      <c r="C445" s="594">
        <v>225.77581999999998</v>
      </c>
      <c r="D445" s="632" t="s">
        <v>1362</v>
      </c>
    </row>
    <row r="446" spans="1:4" ht="11.25" customHeight="1">
      <c r="A446" s="1376"/>
      <c r="B446" s="597">
        <v>14.1</v>
      </c>
      <c r="C446" s="597">
        <v>14.1</v>
      </c>
      <c r="D446" s="633" t="s">
        <v>1560</v>
      </c>
    </row>
    <row r="447" spans="1:4" ht="11.25" customHeight="1">
      <c r="A447" s="1375"/>
      <c r="B447" s="592">
        <v>239.88</v>
      </c>
      <c r="C447" s="592">
        <v>239.87581999999998</v>
      </c>
      <c r="D447" s="631" t="s">
        <v>1293</v>
      </c>
    </row>
    <row r="448" spans="1:4" ht="11.25" customHeight="1">
      <c r="A448" s="1376" t="s">
        <v>1717</v>
      </c>
      <c r="B448" s="597">
        <v>250</v>
      </c>
      <c r="C448" s="597">
        <v>0</v>
      </c>
      <c r="D448" s="633" t="s">
        <v>1523</v>
      </c>
    </row>
    <row r="449" spans="1:4" ht="11.25" customHeight="1">
      <c r="A449" s="1376"/>
      <c r="B449" s="597">
        <v>49.5</v>
      </c>
      <c r="C449" s="597">
        <v>49.5</v>
      </c>
      <c r="D449" s="633" t="s">
        <v>1569</v>
      </c>
    </row>
    <row r="450" spans="1:4" ht="11.25" customHeight="1">
      <c r="A450" s="1376"/>
      <c r="B450" s="597">
        <v>299.5</v>
      </c>
      <c r="C450" s="597">
        <v>49.5</v>
      </c>
      <c r="D450" s="633" t="s">
        <v>1293</v>
      </c>
    </row>
    <row r="451" spans="1:4" ht="11.25" customHeight="1">
      <c r="A451" s="1374" t="s">
        <v>1716</v>
      </c>
      <c r="B451" s="594">
        <v>250</v>
      </c>
      <c r="C451" s="594">
        <v>175</v>
      </c>
      <c r="D451" s="632" t="s">
        <v>1523</v>
      </c>
    </row>
    <row r="452" spans="1:4" ht="11.25" customHeight="1">
      <c r="A452" s="1376"/>
      <c r="B452" s="597">
        <v>3.6</v>
      </c>
      <c r="C452" s="597">
        <v>3.6</v>
      </c>
      <c r="D452" s="633" t="s">
        <v>1569</v>
      </c>
    </row>
    <row r="453" spans="1:4" ht="11.25" customHeight="1">
      <c r="A453" s="1375"/>
      <c r="B453" s="592">
        <v>253.6</v>
      </c>
      <c r="C453" s="592">
        <v>178.6</v>
      </c>
      <c r="D453" s="631" t="s">
        <v>1293</v>
      </c>
    </row>
    <row r="454" spans="1:4" ht="11.25" customHeight="1">
      <c r="A454" s="1376" t="s">
        <v>1715</v>
      </c>
      <c r="B454" s="597">
        <v>1</v>
      </c>
      <c r="C454" s="597">
        <v>1</v>
      </c>
      <c r="D454" s="633" t="s">
        <v>1560</v>
      </c>
    </row>
    <row r="455" spans="1:4" ht="11.25" customHeight="1">
      <c r="A455" s="1376"/>
      <c r="B455" s="597">
        <v>1</v>
      </c>
      <c r="C455" s="597">
        <v>1</v>
      </c>
      <c r="D455" s="633" t="s">
        <v>1293</v>
      </c>
    </row>
    <row r="456" spans="1:4" ht="11.25" customHeight="1">
      <c r="A456" s="1374" t="s">
        <v>1714</v>
      </c>
      <c r="B456" s="594">
        <v>36.450000000000003</v>
      </c>
      <c r="C456" s="594">
        <v>36.450000000000003</v>
      </c>
      <c r="D456" s="632" t="s">
        <v>1569</v>
      </c>
    </row>
    <row r="457" spans="1:4" ht="11.25" customHeight="1">
      <c r="A457" s="1376"/>
      <c r="B457" s="597">
        <v>5.3</v>
      </c>
      <c r="C457" s="597">
        <v>5.3</v>
      </c>
      <c r="D457" s="633" t="s">
        <v>1560</v>
      </c>
    </row>
    <row r="458" spans="1:4" ht="11.25" customHeight="1">
      <c r="A458" s="1375"/>
      <c r="B458" s="592">
        <v>41.75</v>
      </c>
      <c r="C458" s="592">
        <v>41.75</v>
      </c>
      <c r="D458" s="631" t="s">
        <v>1293</v>
      </c>
    </row>
    <row r="459" spans="1:4" ht="11.25" customHeight="1">
      <c r="A459" s="1376" t="s">
        <v>1713</v>
      </c>
      <c r="B459" s="597">
        <v>480.54999999999995</v>
      </c>
      <c r="C459" s="597">
        <v>476.73982000000001</v>
      </c>
      <c r="D459" s="633" t="s">
        <v>1362</v>
      </c>
    </row>
    <row r="460" spans="1:4" ht="11.25" customHeight="1">
      <c r="A460" s="1376"/>
      <c r="B460" s="597">
        <v>480.54999999999995</v>
      </c>
      <c r="C460" s="597">
        <v>476.73982000000001</v>
      </c>
      <c r="D460" s="633" t="s">
        <v>1293</v>
      </c>
    </row>
    <row r="461" spans="1:4" ht="11.25" customHeight="1">
      <c r="A461" s="1374" t="s">
        <v>1712</v>
      </c>
      <c r="B461" s="594">
        <v>316.8</v>
      </c>
      <c r="C461" s="594">
        <v>302.01600000000002</v>
      </c>
      <c r="D461" s="632" t="s">
        <v>1592</v>
      </c>
    </row>
    <row r="462" spans="1:4" ht="11.25" customHeight="1">
      <c r="A462" s="1376"/>
      <c r="B462" s="597">
        <v>2000</v>
      </c>
      <c r="C462" s="597">
        <v>2000</v>
      </c>
      <c r="D462" s="633" t="s">
        <v>1711</v>
      </c>
    </row>
    <row r="463" spans="1:4" ht="11.25" customHeight="1">
      <c r="A463" s="1376"/>
      <c r="B463" s="597">
        <v>30</v>
      </c>
      <c r="C463" s="597">
        <v>30</v>
      </c>
      <c r="D463" s="633" t="s">
        <v>1710</v>
      </c>
    </row>
    <row r="464" spans="1:4" ht="11.25" customHeight="1">
      <c r="A464" s="1376"/>
      <c r="B464" s="597">
        <v>1000</v>
      </c>
      <c r="C464" s="597">
        <v>1000</v>
      </c>
      <c r="D464" s="633" t="s">
        <v>1554</v>
      </c>
    </row>
    <row r="465" spans="1:4" ht="11.25" customHeight="1">
      <c r="A465" s="1375"/>
      <c r="B465" s="592">
        <v>3346.8</v>
      </c>
      <c r="C465" s="592">
        <v>3332.0160000000001</v>
      </c>
      <c r="D465" s="631" t="s">
        <v>1293</v>
      </c>
    </row>
    <row r="466" spans="1:4" ht="11.25" customHeight="1">
      <c r="A466" s="1376" t="s">
        <v>1709</v>
      </c>
      <c r="B466" s="597">
        <v>250</v>
      </c>
      <c r="C466" s="597">
        <v>175</v>
      </c>
      <c r="D466" s="633" t="s">
        <v>1523</v>
      </c>
    </row>
    <row r="467" spans="1:4" ht="11.25" customHeight="1">
      <c r="A467" s="1376"/>
      <c r="B467" s="597">
        <v>250</v>
      </c>
      <c r="C467" s="597">
        <v>175</v>
      </c>
      <c r="D467" s="633" t="s">
        <v>1293</v>
      </c>
    </row>
    <row r="468" spans="1:4" ht="11.25" customHeight="1">
      <c r="A468" s="1374" t="s">
        <v>1708</v>
      </c>
      <c r="B468" s="594">
        <v>30</v>
      </c>
      <c r="C468" s="594">
        <v>30</v>
      </c>
      <c r="D468" s="632" t="s">
        <v>1568</v>
      </c>
    </row>
    <row r="469" spans="1:4" ht="11.25" customHeight="1">
      <c r="A469" s="1376"/>
      <c r="B469" s="597">
        <v>1.2</v>
      </c>
      <c r="C469" s="597">
        <v>1.2</v>
      </c>
      <c r="D469" s="633" t="s">
        <v>1560</v>
      </c>
    </row>
    <row r="470" spans="1:4" ht="11.25" customHeight="1">
      <c r="A470" s="1375"/>
      <c r="B470" s="592">
        <v>31.2</v>
      </c>
      <c r="C470" s="592">
        <v>31.2</v>
      </c>
      <c r="D470" s="631" t="s">
        <v>1293</v>
      </c>
    </row>
    <row r="471" spans="1:4" ht="11.25" customHeight="1">
      <c r="A471" s="1376" t="s">
        <v>1707</v>
      </c>
      <c r="B471" s="597">
        <v>248.2</v>
      </c>
      <c r="C471" s="597">
        <v>173.74</v>
      </c>
      <c r="D471" s="633" t="s">
        <v>1523</v>
      </c>
    </row>
    <row r="472" spans="1:4" ht="11.25" customHeight="1">
      <c r="A472" s="1376"/>
      <c r="B472" s="597">
        <v>40</v>
      </c>
      <c r="C472" s="597">
        <v>40</v>
      </c>
      <c r="D472" s="633" t="s">
        <v>1617</v>
      </c>
    </row>
    <row r="473" spans="1:4" ht="11.25" customHeight="1">
      <c r="A473" s="1376"/>
      <c r="B473" s="597">
        <v>288.2</v>
      </c>
      <c r="C473" s="597">
        <v>213.74</v>
      </c>
      <c r="D473" s="633" t="s">
        <v>1293</v>
      </c>
    </row>
    <row r="474" spans="1:4" ht="11.25" customHeight="1">
      <c r="A474" s="1374" t="s">
        <v>1706</v>
      </c>
      <c r="B474" s="594">
        <v>1</v>
      </c>
      <c r="C474" s="594">
        <v>1</v>
      </c>
      <c r="D474" s="632" t="s">
        <v>1560</v>
      </c>
    </row>
    <row r="475" spans="1:4" ht="11.25" customHeight="1">
      <c r="A475" s="1375"/>
      <c r="B475" s="592">
        <v>1</v>
      </c>
      <c r="C475" s="592">
        <v>1</v>
      </c>
      <c r="D475" s="631" t="s">
        <v>1293</v>
      </c>
    </row>
    <row r="476" spans="1:4" ht="11.25" customHeight="1">
      <c r="A476" s="1374" t="s">
        <v>1705</v>
      </c>
      <c r="B476" s="597">
        <v>233.37</v>
      </c>
      <c r="C476" s="597">
        <v>233.37</v>
      </c>
      <c r="D476" s="633" t="s">
        <v>1569</v>
      </c>
    </row>
    <row r="477" spans="1:4" ht="11.25" customHeight="1">
      <c r="A477" s="1376"/>
      <c r="B477" s="597">
        <v>233.37</v>
      </c>
      <c r="C477" s="597">
        <v>233.37</v>
      </c>
      <c r="D477" s="633" t="s">
        <v>1293</v>
      </c>
    </row>
    <row r="478" spans="1:4" ht="11.25" customHeight="1">
      <c r="A478" s="1374" t="s">
        <v>1704</v>
      </c>
      <c r="B478" s="594">
        <v>1</v>
      </c>
      <c r="C478" s="594">
        <v>1</v>
      </c>
      <c r="D478" s="632" t="s">
        <v>1560</v>
      </c>
    </row>
    <row r="479" spans="1:4" ht="11.25" customHeight="1">
      <c r="A479" s="1375"/>
      <c r="B479" s="592">
        <v>1</v>
      </c>
      <c r="C479" s="592">
        <v>1</v>
      </c>
      <c r="D479" s="631" t="s">
        <v>1293</v>
      </c>
    </row>
    <row r="480" spans="1:4" ht="11.25" customHeight="1">
      <c r="A480" s="1376" t="s">
        <v>1703</v>
      </c>
      <c r="B480" s="597">
        <v>68.900000000000006</v>
      </c>
      <c r="C480" s="597">
        <v>41.34</v>
      </c>
      <c r="D480" s="633" t="s">
        <v>1610</v>
      </c>
    </row>
    <row r="481" spans="1:4" ht="11.25" customHeight="1">
      <c r="A481" s="1376"/>
      <c r="B481" s="597">
        <v>145.5</v>
      </c>
      <c r="C481" s="597">
        <v>145.5</v>
      </c>
      <c r="D481" s="633" t="s">
        <v>1560</v>
      </c>
    </row>
    <row r="482" spans="1:4" ht="11.25" customHeight="1">
      <c r="A482" s="1376"/>
      <c r="B482" s="597">
        <v>50</v>
      </c>
      <c r="C482" s="597">
        <v>50</v>
      </c>
      <c r="D482" s="633" t="s">
        <v>1554</v>
      </c>
    </row>
    <row r="483" spans="1:4" ht="11.25" customHeight="1">
      <c r="A483" s="1376"/>
      <c r="B483" s="597">
        <v>264.39999999999998</v>
      </c>
      <c r="C483" s="597">
        <v>236.84</v>
      </c>
      <c r="D483" s="633" t="s">
        <v>1293</v>
      </c>
    </row>
    <row r="484" spans="1:4" ht="11.25" customHeight="1">
      <c r="A484" s="1374" t="s">
        <v>1702</v>
      </c>
      <c r="B484" s="594">
        <v>247</v>
      </c>
      <c r="C484" s="594">
        <v>172.9</v>
      </c>
      <c r="D484" s="632" t="s">
        <v>1523</v>
      </c>
    </row>
    <row r="485" spans="1:4" ht="11.25" customHeight="1">
      <c r="A485" s="1376"/>
      <c r="B485" s="597">
        <v>5.2</v>
      </c>
      <c r="C485" s="597">
        <v>5.2</v>
      </c>
      <c r="D485" s="633" t="s">
        <v>1560</v>
      </c>
    </row>
    <row r="486" spans="1:4" ht="11.25" customHeight="1">
      <c r="A486" s="1375"/>
      <c r="B486" s="592">
        <v>252.2</v>
      </c>
      <c r="C486" s="592">
        <v>178.1</v>
      </c>
      <c r="D486" s="631" t="s">
        <v>1293</v>
      </c>
    </row>
    <row r="487" spans="1:4" ht="11.25" customHeight="1">
      <c r="A487" s="1376" t="s">
        <v>1701</v>
      </c>
      <c r="B487" s="597">
        <v>12.5</v>
      </c>
      <c r="C487" s="597">
        <v>12.5</v>
      </c>
      <c r="D487" s="633" t="s">
        <v>1560</v>
      </c>
    </row>
    <row r="488" spans="1:4" ht="11.25" customHeight="1">
      <c r="A488" s="1376"/>
      <c r="B488" s="597">
        <v>12.5</v>
      </c>
      <c r="C488" s="597">
        <v>12.5</v>
      </c>
      <c r="D488" s="633" t="s">
        <v>1293</v>
      </c>
    </row>
    <row r="489" spans="1:4" ht="11.25" customHeight="1">
      <c r="A489" s="1374" t="s">
        <v>1700</v>
      </c>
      <c r="B489" s="594">
        <v>7000</v>
      </c>
      <c r="C489" s="594">
        <v>7000</v>
      </c>
      <c r="D489" s="632" t="s">
        <v>1532</v>
      </c>
    </row>
    <row r="490" spans="1:4" ht="11.25" customHeight="1">
      <c r="A490" s="1376"/>
      <c r="B490" s="597">
        <v>17</v>
      </c>
      <c r="C490" s="597">
        <v>17</v>
      </c>
      <c r="D490" s="633" t="s">
        <v>1560</v>
      </c>
    </row>
    <row r="491" spans="1:4" ht="11.25" customHeight="1">
      <c r="A491" s="1375"/>
      <c r="B491" s="592">
        <v>7017</v>
      </c>
      <c r="C491" s="592">
        <v>7017</v>
      </c>
      <c r="D491" s="631" t="s">
        <v>1293</v>
      </c>
    </row>
    <row r="492" spans="1:4" ht="11.25" customHeight="1">
      <c r="A492" s="1376" t="s">
        <v>1699</v>
      </c>
      <c r="B492" s="597">
        <v>633.9</v>
      </c>
      <c r="C492" s="597">
        <v>633.87423000000001</v>
      </c>
      <c r="D492" s="633" t="s">
        <v>1603</v>
      </c>
    </row>
    <row r="493" spans="1:4" ht="11.25" customHeight="1">
      <c r="A493" s="1376"/>
      <c r="B493" s="597">
        <v>633.9</v>
      </c>
      <c r="C493" s="597">
        <v>633.87423000000001</v>
      </c>
      <c r="D493" s="633" t="s">
        <v>1293</v>
      </c>
    </row>
    <row r="494" spans="1:4" ht="11.25" customHeight="1">
      <c r="A494" s="1374" t="s">
        <v>1698</v>
      </c>
      <c r="B494" s="594">
        <v>390.2</v>
      </c>
      <c r="C494" s="594">
        <v>234.12</v>
      </c>
      <c r="D494" s="632" t="s">
        <v>1610</v>
      </c>
    </row>
    <row r="495" spans="1:4" ht="11.25" customHeight="1">
      <c r="A495" s="1376"/>
      <c r="B495" s="597">
        <v>146.9</v>
      </c>
      <c r="C495" s="597">
        <v>146.9</v>
      </c>
      <c r="D495" s="633" t="s">
        <v>1560</v>
      </c>
    </row>
    <row r="496" spans="1:4" ht="11.25" customHeight="1">
      <c r="A496" s="1376"/>
      <c r="B496" s="597">
        <v>500</v>
      </c>
      <c r="C496" s="597">
        <v>500</v>
      </c>
      <c r="D496" s="633" t="s">
        <v>1567</v>
      </c>
    </row>
    <row r="497" spans="1:4" ht="11.25" customHeight="1">
      <c r="A497" s="1376"/>
      <c r="B497" s="597">
        <v>50</v>
      </c>
      <c r="C497" s="597">
        <v>50</v>
      </c>
      <c r="D497" s="633" t="s">
        <v>1554</v>
      </c>
    </row>
    <row r="498" spans="1:4" ht="11.25" customHeight="1">
      <c r="A498" s="1375"/>
      <c r="B498" s="592">
        <v>1087.0999999999999</v>
      </c>
      <c r="C498" s="592">
        <v>931.02</v>
      </c>
      <c r="D498" s="631" t="s">
        <v>1293</v>
      </c>
    </row>
    <row r="499" spans="1:4" ht="11.25" customHeight="1">
      <c r="A499" s="1376" t="s">
        <v>1697</v>
      </c>
      <c r="B499" s="597">
        <v>1</v>
      </c>
      <c r="C499" s="597">
        <v>1</v>
      </c>
      <c r="D499" s="633" t="s">
        <v>1560</v>
      </c>
    </row>
    <row r="500" spans="1:4" ht="11.25" customHeight="1">
      <c r="A500" s="1376"/>
      <c r="B500" s="597">
        <v>1</v>
      </c>
      <c r="C500" s="597">
        <v>1</v>
      </c>
      <c r="D500" s="633" t="s">
        <v>1293</v>
      </c>
    </row>
    <row r="501" spans="1:4" ht="11.25" customHeight="1">
      <c r="A501" s="1374" t="s">
        <v>1696</v>
      </c>
      <c r="B501" s="594">
        <v>721.32</v>
      </c>
      <c r="C501" s="594">
        <v>721.31799999999998</v>
      </c>
      <c r="D501" s="632" t="s">
        <v>1582</v>
      </c>
    </row>
    <row r="502" spans="1:4" ht="11.25" customHeight="1">
      <c r="A502" s="1376"/>
      <c r="B502" s="597">
        <v>9.8000000000000007</v>
      </c>
      <c r="C502" s="597">
        <v>9.8000000000000007</v>
      </c>
      <c r="D502" s="633" t="s">
        <v>1560</v>
      </c>
    </row>
    <row r="503" spans="1:4" ht="11.25" customHeight="1">
      <c r="A503" s="1375"/>
      <c r="B503" s="592">
        <v>731.12</v>
      </c>
      <c r="C503" s="592">
        <v>731.11799999999994</v>
      </c>
      <c r="D503" s="631" t="s">
        <v>1293</v>
      </c>
    </row>
    <row r="504" spans="1:4" ht="11.25" customHeight="1">
      <c r="A504" s="1376" t="s">
        <v>1695</v>
      </c>
      <c r="B504" s="597">
        <v>1237.7</v>
      </c>
      <c r="C504" s="597">
        <v>1235.3033399999999</v>
      </c>
      <c r="D504" s="633" t="s">
        <v>1362</v>
      </c>
    </row>
    <row r="505" spans="1:4" ht="11.25" customHeight="1">
      <c r="A505" s="1376"/>
      <c r="B505" s="597">
        <v>186.5</v>
      </c>
      <c r="C505" s="597">
        <v>186.5</v>
      </c>
      <c r="D505" s="633" t="s">
        <v>1560</v>
      </c>
    </row>
    <row r="506" spans="1:4" ht="11.25" customHeight="1">
      <c r="A506" s="1376"/>
      <c r="B506" s="597">
        <v>50</v>
      </c>
      <c r="C506" s="597">
        <v>50</v>
      </c>
      <c r="D506" s="633" t="s">
        <v>1554</v>
      </c>
    </row>
    <row r="507" spans="1:4" ht="11.25" customHeight="1">
      <c r="A507" s="1376"/>
      <c r="B507" s="597">
        <v>1474.2</v>
      </c>
      <c r="C507" s="597">
        <v>1471.8033399999999</v>
      </c>
      <c r="D507" s="633" t="s">
        <v>1293</v>
      </c>
    </row>
    <row r="508" spans="1:4" ht="11.25" customHeight="1">
      <c r="A508" s="1374" t="s">
        <v>1694</v>
      </c>
      <c r="B508" s="594">
        <v>31.5</v>
      </c>
      <c r="C508" s="594">
        <v>31.5</v>
      </c>
      <c r="D508" s="632" t="s">
        <v>1569</v>
      </c>
    </row>
    <row r="509" spans="1:4" ht="11.25" customHeight="1">
      <c r="A509" s="1376"/>
      <c r="B509" s="597">
        <v>3.2</v>
      </c>
      <c r="C509" s="597">
        <v>3.2</v>
      </c>
      <c r="D509" s="633" t="s">
        <v>1560</v>
      </c>
    </row>
    <row r="510" spans="1:4" ht="11.25" customHeight="1">
      <c r="A510" s="1375"/>
      <c r="B510" s="592">
        <v>34.700000000000003</v>
      </c>
      <c r="C510" s="592">
        <v>34.700000000000003</v>
      </c>
      <c r="D510" s="631" t="s">
        <v>1293</v>
      </c>
    </row>
    <row r="511" spans="1:4" ht="11.25" customHeight="1">
      <c r="A511" s="1376" t="s">
        <v>1693</v>
      </c>
      <c r="B511" s="597">
        <v>115.2</v>
      </c>
      <c r="C511" s="597">
        <v>0</v>
      </c>
      <c r="D511" s="633" t="s">
        <v>1523</v>
      </c>
    </row>
    <row r="512" spans="1:4" ht="11.25" customHeight="1">
      <c r="A512" s="1376"/>
      <c r="B512" s="597">
        <v>115.2</v>
      </c>
      <c r="C512" s="597">
        <v>0</v>
      </c>
      <c r="D512" s="633" t="s">
        <v>1293</v>
      </c>
    </row>
    <row r="513" spans="1:4" ht="11.25" customHeight="1">
      <c r="A513" s="1374" t="s">
        <v>1692</v>
      </c>
      <c r="B513" s="594">
        <v>8.1</v>
      </c>
      <c r="C513" s="594">
        <v>8.1</v>
      </c>
      <c r="D513" s="632" t="s">
        <v>1569</v>
      </c>
    </row>
    <row r="514" spans="1:4" ht="11.25" customHeight="1">
      <c r="A514" s="1375"/>
      <c r="B514" s="592">
        <v>8.1</v>
      </c>
      <c r="C514" s="592">
        <v>8.1</v>
      </c>
      <c r="D514" s="631" t="s">
        <v>1293</v>
      </c>
    </row>
    <row r="515" spans="1:4" ht="11.25" customHeight="1">
      <c r="A515" s="1374" t="s">
        <v>1691</v>
      </c>
      <c r="B515" s="594">
        <v>220</v>
      </c>
      <c r="C515" s="594">
        <v>154</v>
      </c>
      <c r="D515" s="632" t="s">
        <v>1523</v>
      </c>
    </row>
    <row r="516" spans="1:4" ht="11.25" customHeight="1">
      <c r="A516" s="1375"/>
      <c r="B516" s="592">
        <v>220</v>
      </c>
      <c r="C516" s="592">
        <v>154</v>
      </c>
      <c r="D516" s="631" t="s">
        <v>1293</v>
      </c>
    </row>
    <row r="517" spans="1:4" ht="11.25" customHeight="1">
      <c r="A517" s="1374" t="s">
        <v>1690</v>
      </c>
      <c r="B517" s="594">
        <v>48.71</v>
      </c>
      <c r="C517" s="594">
        <v>48.712000000000003</v>
      </c>
      <c r="D517" s="632" t="s">
        <v>1569</v>
      </c>
    </row>
    <row r="518" spans="1:4" ht="11.25" customHeight="1">
      <c r="A518" s="1376"/>
      <c r="B518" s="597">
        <v>8.6</v>
      </c>
      <c r="C518" s="597">
        <v>8.6</v>
      </c>
      <c r="D518" s="633" t="s">
        <v>1560</v>
      </c>
    </row>
    <row r="519" spans="1:4" ht="11.25" customHeight="1">
      <c r="A519" s="1376"/>
      <c r="B519" s="597">
        <v>400</v>
      </c>
      <c r="C519" s="597">
        <v>400</v>
      </c>
      <c r="D519" s="633" t="s">
        <v>1567</v>
      </c>
    </row>
    <row r="520" spans="1:4" ht="11.25" customHeight="1">
      <c r="A520" s="1375"/>
      <c r="B520" s="592">
        <v>457.31</v>
      </c>
      <c r="C520" s="592">
        <v>457.31200000000001</v>
      </c>
      <c r="D520" s="631" t="s">
        <v>1293</v>
      </c>
    </row>
    <row r="521" spans="1:4" ht="11.25" customHeight="1">
      <c r="A521" s="1376" t="s">
        <v>1689</v>
      </c>
      <c r="B521" s="597">
        <v>4</v>
      </c>
      <c r="C521" s="597">
        <v>4</v>
      </c>
      <c r="D521" s="633" t="s">
        <v>1560</v>
      </c>
    </row>
    <row r="522" spans="1:4" ht="11.25" customHeight="1">
      <c r="A522" s="1376"/>
      <c r="B522" s="597">
        <v>4</v>
      </c>
      <c r="C522" s="597">
        <v>4</v>
      </c>
      <c r="D522" s="633" t="s">
        <v>1293</v>
      </c>
    </row>
    <row r="523" spans="1:4" ht="11.25" customHeight="1">
      <c r="A523" s="1374" t="s">
        <v>1688</v>
      </c>
      <c r="B523" s="594">
        <v>3.6</v>
      </c>
      <c r="C523" s="594">
        <v>3.6</v>
      </c>
      <c r="D523" s="632" t="s">
        <v>1560</v>
      </c>
    </row>
    <row r="524" spans="1:4" ht="11.25" customHeight="1">
      <c r="A524" s="1376"/>
      <c r="B524" s="597">
        <v>182.3</v>
      </c>
      <c r="C524" s="597">
        <v>182.30126999999999</v>
      </c>
      <c r="D524" s="633" t="s">
        <v>1625</v>
      </c>
    </row>
    <row r="525" spans="1:4" ht="11.25" customHeight="1">
      <c r="A525" s="1376"/>
      <c r="B525" s="597">
        <v>400</v>
      </c>
      <c r="C525" s="597">
        <v>400</v>
      </c>
      <c r="D525" s="633" t="s">
        <v>1567</v>
      </c>
    </row>
    <row r="526" spans="1:4" ht="11.25" customHeight="1">
      <c r="A526" s="1375"/>
      <c r="B526" s="592">
        <v>585.9</v>
      </c>
      <c r="C526" s="592">
        <v>585.90126999999995</v>
      </c>
      <c r="D526" s="631" t="s">
        <v>1293</v>
      </c>
    </row>
    <row r="527" spans="1:4" ht="11.25" customHeight="1">
      <c r="A527" s="1376" t="s">
        <v>1687</v>
      </c>
      <c r="B527" s="597">
        <v>71.930000000000007</v>
      </c>
      <c r="C527" s="597">
        <v>59.927999999999997</v>
      </c>
      <c r="D527" s="633" t="s">
        <v>1537</v>
      </c>
    </row>
    <row r="528" spans="1:4" ht="11.25" customHeight="1">
      <c r="A528" s="1376"/>
      <c r="B528" s="597">
        <v>174</v>
      </c>
      <c r="C528" s="597">
        <v>0</v>
      </c>
      <c r="D528" s="633" t="s">
        <v>1582</v>
      </c>
    </row>
    <row r="529" spans="1:4" ht="11.25" customHeight="1">
      <c r="A529" s="1376"/>
      <c r="B529" s="597">
        <v>178.85</v>
      </c>
      <c r="C529" s="597">
        <v>178.8425</v>
      </c>
      <c r="D529" s="633" t="s">
        <v>1596</v>
      </c>
    </row>
    <row r="530" spans="1:4" ht="11.25" customHeight="1">
      <c r="A530" s="1376"/>
      <c r="B530" s="597">
        <v>296.5</v>
      </c>
      <c r="C530" s="597">
        <v>296.5</v>
      </c>
      <c r="D530" s="633" t="s">
        <v>1560</v>
      </c>
    </row>
    <row r="531" spans="1:4" ht="11.25" customHeight="1">
      <c r="A531" s="1376"/>
      <c r="B531" s="597">
        <v>50</v>
      </c>
      <c r="C531" s="597">
        <v>50</v>
      </c>
      <c r="D531" s="633" t="s">
        <v>1554</v>
      </c>
    </row>
    <row r="532" spans="1:4" ht="11.25" customHeight="1">
      <c r="A532" s="1376"/>
      <c r="B532" s="597">
        <v>771.28</v>
      </c>
      <c r="C532" s="597">
        <v>585.27049999999997</v>
      </c>
      <c r="D532" s="633" t="s">
        <v>1293</v>
      </c>
    </row>
    <row r="533" spans="1:4" ht="11.25" customHeight="1">
      <c r="A533" s="1374" t="s">
        <v>1686</v>
      </c>
      <c r="B533" s="594">
        <v>1.2</v>
      </c>
      <c r="C533" s="594">
        <v>1.18</v>
      </c>
      <c r="D533" s="632" t="s">
        <v>1560</v>
      </c>
    </row>
    <row r="534" spans="1:4" ht="11.25" customHeight="1">
      <c r="A534" s="1375"/>
      <c r="B534" s="592">
        <v>1.2</v>
      </c>
      <c r="C534" s="592">
        <v>1.18</v>
      </c>
      <c r="D534" s="631" t="s">
        <v>1293</v>
      </c>
    </row>
    <row r="535" spans="1:4" ht="11.25" customHeight="1">
      <c r="A535" s="1376" t="s">
        <v>1685</v>
      </c>
      <c r="B535" s="597">
        <v>1</v>
      </c>
      <c r="C535" s="597">
        <v>1</v>
      </c>
      <c r="D535" s="633" t="s">
        <v>1560</v>
      </c>
    </row>
    <row r="536" spans="1:4" ht="11.25" customHeight="1">
      <c r="A536" s="1376"/>
      <c r="B536" s="597">
        <v>1</v>
      </c>
      <c r="C536" s="597">
        <v>1</v>
      </c>
      <c r="D536" s="633" t="s">
        <v>1293</v>
      </c>
    </row>
    <row r="537" spans="1:4" ht="11.25" customHeight="1">
      <c r="A537" s="1374" t="s">
        <v>1684</v>
      </c>
      <c r="B537" s="594">
        <v>4030</v>
      </c>
      <c r="C537" s="594">
        <v>1387.84384</v>
      </c>
      <c r="D537" s="632" t="s">
        <v>1603</v>
      </c>
    </row>
    <row r="538" spans="1:4" ht="11.25" customHeight="1">
      <c r="A538" s="1376"/>
      <c r="B538" s="597">
        <v>250</v>
      </c>
      <c r="C538" s="597">
        <v>0</v>
      </c>
      <c r="D538" s="633" t="s">
        <v>1523</v>
      </c>
    </row>
    <row r="539" spans="1:4" ht="11.25" customHeight="1">
      <c r="A539" s="1375"/>
      <c r="B539" s="592">
        <v>4280</v>
      </c>
      <c r="C539" s="592">
        <v>1387.84384</v>
      </c>
      <c r="D539" s="631" t="s">
        <v>1293</v>
      </c>
    </row>
    <row r="540" spans="1:4" ht="11.25" customHeight="1">
      <c r="A540" s="1376" t="s">
        <v>1683</v>
      </c>
      <c r="B540" s="597">
        <v>3.2</v>
      </c>
      <c r="C540" s="597">
        <v>3.2</v>
      </c>
      <c r="D540" s="633" t="s">
        <v>1560</v>
      </c>
    </row>
    <row r="541" spans="1:4" ht="11.25" customHeight="1">
      <c r="A541" s="1376"/>
      <c r="B541" s="597">
        <v>3.2</v>
      </c>
      <c r="C541" s="597">
        <v>3.2</v>
      </c>
      <c r="D541" s="633" t="s">
        <v>1293</v>
      </c>
    </row>
    <row r="542" spans="1:4" ht="11.25" customHeight="1">
      <c r="A542" s="1374" t="s">
        <v>1682</v>
      </c>
      <c r="B542" s="594">
        <v>24.3</v>
      </c>
      <c r="C542" s="594">
        <v>24.3</v>
      </c>
      <c r="D542" s="632" t="s">
        <v>1560</v>
      </c>
    </row>
    <row r="543" spans="1:4" ht="11.25" customHeight="1">
      <c r="A543" s="1375"/>
      <c r="B543" s="592">
        <v>24.3</v>
      </c>
      <c r="C543" s="592">
        <v>24.3</v>
      </c>
      <c r="D543" s="631" t="s">
        <v>1293</v>
      </c>
    </row>
    <row r="544" spans="1:4" ht="11.25" customHeight="1">
      <c r="A544" s="1376" t="s">
        <v>1681</v>
      </c>
      <c r="B544" s="597">
        <v>50</v>
      </c>
      <c r="C544" s="597">
        <v>50</v>
      </c>
      <c r="D544" s="633" t="s">
        <v>1568</v>
      </c>
    </row>
    <row r="545" spans="1:4" ht="11.25" customHeight="1">
      <c r="A545" s="1376"/>
      <c r="B545" s="597">
        <v>50</v>
      </c>
      <c r="C545" s="597">
        <v>50</v>
      </c>
      <c r="D545" s="633" t="s">
        <v>1293</v>
      </c>
    </row>
    <row r="546" spans="1:4" ht="11.25" customHeight="1">
      <c r="A546" s="1374" t="s">
        <v>1680</v>
      </c>
      <c r="B546" s="594">
        <v>119.2</v>
      </c>
      <c r="C546" s="594">
        <v>119.2</v>
      </c>
      <c r="D546" s="632" t="s">
        <v>1596</v>
      </c>
    </row>
    <row r="547" spans="1:4" ht="11.25" customHeight="1">
      <c r="A547" s="1376"/>
      <c r="B547" s="597">
        <v>40</v>
      </c>
      <c r="C547" s="597">
        <v>40</v>
      </c>
      <c r="D547" s="633" t="s">
        <v>1617</v>
      </c>
    </row>
    <row r="548" spans="1:4" ht="11.25" customHeight="1">
      <c r="A548" s="1375"/>
      <c r="B548" s="592">
        <v>159.19999999999999</v>
      </c>
      <c r="C548" s="592">
        <v>159.19999999999999</v>
      </c>
      <c r="D548" s="631" t="s">
        <v>1293</v>
      </c>
    </row>
    <row r="549" spans="1:4" ht="11.25" customHeight="1">
      <c r="A549" s="1376" t="s">
        <v>1679</v>
      </c>
      <c r="B549" s="597">
        <v>113.4</v>
      </c>
      <c r="C549" s="597">
        <v>79.38</v>
      </c>
      <c r="D549" s="633" t="s">
        <v>1523</v>
      </c>
    </row>
    <row r="550" spans="1:4" ht="11.25" customHeight="1">
      <c r="A550" s="1376"/>
      <c r="B550" s="597">
        <v>113.4</v>
      </c>
      <c r="C550" s="597">
        <v>79.38</v>
      </c>
      <c r="D550" s="633" t="s">
        <v>1293</v>
      </c>
    </row>
    <row r="551" spans="1:4" ht="11.25" customHeight="1">
      <c r="A551" s="1374" t="s">
        <v>1678</v>
      </c>
      <c r="B551" s="594">
        <v>37.700000000000003</v>
      </c>
      <c r="C551" s="594">
        <v>37.700000000000003</v>
      </c>
      <c r="D551" s="632" t="s">
        <v>1560</v>
      </c>
    </row>
    <row r="552" spans="1:4" ht="11.25" customHeight="1">
      <c r="A552" s="1375"/>
      <c r="B552" s="592">
        <v>37.700000000000003</v>
      </c>
      <c r="C552" s="592">
        <v>37.700000000000003</v>
      </c>
      <c r="D552" s="631" t="s">
        <v>1293</v>
      </c>
    </row>
    <row r="553" spans="1:4" ht="11.25" customHeight="1">
      <c r="A553" s="1376" t="s">
        <v>1677</v>
      </c>
      <c r="B553" s="597">
        <v>84</v>
      </c>
      <c r="C553" s="597">
        <v>0</v>
      </c>
      <c r="D553" s="633" t="s">
        <v>1582</v>
      </c>
    </row>
    <row r="554" spans="1:4" ht="11.25" customHeight="1">
      <c r="A554" s="1376"/>
      <c r="B554" s="597">
        <v>9</v>
      </c>
      <c r="C554" s="597">
        <v>9</v>
      </c>
      <c r="D554" s="633" t="s">
        <v>1560</v>
      </c>
    </row>
    <row r="555" spans="1:4" ht="11.25" customHeight="1">
      <c r="A555" s="1376"/>
      <c r="B555" s="597">
        <v>93</v>
      </c>
      <c r="C555" s="597">
        <v>9</v>
      </c>
      <c r="D555" s="633" t="s">
        <v>1293</v>
      </c>
    </row>
    <row r="556" spans="1:4" ht="11.25" customHeight="1">
      <c r="A556" s="1374" t="s">
        <v>1676</v>
      </c>
      <c r="B556" s="594">
        <v>250</v>
      </c>
      <c r="C556" s="594">
        <v>0</v>
      </c>
      <c r="D556" s="632" t="s">
        <v>1523</v>
      </c>
    </row>
    <row r="557" spans="1:4" ht="11.25" customHeight="1">
      <c r="A557" s="1376"/>
      <c r="B557" s="597">
        <v>174.92000000000002</v>
      </c>
      <c r="C557" s="597">
        <v>174.90593999999999</v>
      </c>
      <c r="D557" s="633" t="s">
        <v>1362</v>
      </c>
    </row>
    <row r="558" spans="1:4" ht="11.25" customHeight="1">
      <c r="A558" s="1376"/>
      <c r="B558" s="597">
        <v>40</v>
      </c>
      <c r="C558" s="597">
        <v>40</v>
      </c>
      <c r="D558" s="633" t="s">
        <v>1617</v>
      </c>
    </row>
    <row r="559" spans="1:4" ht="11.25" customHeight="1">
      <c r="A559" s="1375"/>
      <c r="B559" s="592">
        <v>464.92</v>
      </c>
      <c r="C559" s="592">
        <v>214.90593999999999</v>
      </c>
      <c r="D559" s="631" t="s">
        <v>1293</v>
      </c>
    </row>
    <row r="560" spans="1:4" ht="11.25" customHeight="1">
      <c r="A560" s="1374" t="s">
        <v>1675</v>
      </c>
      <c r="B560" s="594">
        <v>100</v>
      </c>
      <c r="C560" s="594">
        <v>100</v>
      </c>
      <c r="D560" s="632" t="s">
        <v>1562</v>
      </c>
    </row>
    <row r="561" spans="1:4" ht="11.25" customHeight="1">
      <c r="A561" s="1376"/>
      <c r="B561" s="597">
        <v>298.26</v>
      </c>
      <c r="C561" s="597">
        <v>298.26</v>
      </c>
      <c r="D561" s="633" t="s">
        <v>1569</v>
      </c>
    </row>
    <row r="562" spans="1:4" ht="11.25" customHeight="1">
      <c r="A562" s="1376"/>
      <c r="B562" s="597">
        <v>2.8</v>
      </c>
      <c r="C562" s="597">
        <v>2.8</v>
      </c>
      <c r="D562" s="633" t="s">
        <v>1560</v>
      </c>
    </row>
    <row r="563" spans="1:4" ht="11.25" customHeight="1">
      <c r="A563" s="1375"/>
      <c r="B563" s="592">
        <v>401.06</v>
      </c>
      <c r="C563" s="592">
        <v>401.06</v>
      </c>
      <c r="D563" s="631" t="s">
        <v>1293</v>
      </c>
    </row>
    <row r="564" spans="1:4" ht="11.25" customHeight="1">
      <c r="A564" s="1374" t="s">
        <v>1674</v>
      </c>
      <c r="B564" s="594">
        <v>72</v>
      </c>
      <c r="C564" s="594">
        <v>71.311999999999998</v>
      </c>
      <c r="D564" s="632" t="s">
        <v>1537</v>
      </c>
    </row>
    <row r="565" spans="1:4" ht="11.25" customHeight="1">
      <c r="A565" s="1376"/>
      <c r="B565" s="597">
        <v>29.5</v>
      </c>
      <c r="C565" s="597">
        <v>29.5</v>
      </c>
      <c r="D565" s="633" t="s">
        <v>1560</v>
      </c>
    </row>
    <row r="566" spans="1:4" ht="11.25" customHeight="1">
      <c r="A566" s="1375"/>
      <c r="B566" s="592">
        <v>101.5</v>
      </c>
      <c r="C566" s="592">
        <v>100.812</v>
      </c>
      <c r="D566" s="631" t="s">
        <v>1293</v>
      </c>
    </row>
    <row r="567" spans="1:4" ht="11.25" customHeight="1">
      <c r="A567" s="1376" t="s">
        <v>1673</v>
      </c>
      <c r="B567" s="597">
        <v>172</v>
      </c>
      <c r="C567" s="597">
        <v>0</v>
      </c>
      <c r="D567" s="633" t="s">
        <v>1523</v>
      </c>
    </row>
    <row r="568" spans="1:4" ht="11.25" customHeight="1">
      <c r="A568" s="1376"/>
      <c r="B568" s="597">
        <v>172</v>
      </c>
      <c r="C568" s="597">
        <v>0</v>
      </c>
      <c r="D568" s="633" t="s">
        <v>1293</v>
      </c>
    </row>
    <row r="569" spans="1:4" ht="11.25" customHeight="1">
      <c r="A569" s="1374" t="s">
        <v>1672</v>
      </c>
      <c r="B569" s="594">
        <v>195</v>
      </c>
      <c r="C569" s="594">
        <v>195</v>
      </c>
      <c r="D569" s="632" t="s">
        <v>1582</v>
      </c>
    </row>
    <row r="570" spans="1:4" ht="11.25" customHeight="1">
      <c r="A570" s="1376"/>
      <c r="B570" s="597">
        <v>198.34</v>
      </c>
      <c r="C570" s="597">
        <v>198.34</v>
      </c>
      <c r="D570" s="633" t="s">
        <v>1569</v>
      </c>
    </row>
    <row r="571" spans="1:4" ht="11.25" customHeight="1">
      <c r="A571" s="1376"/>
      <c r="B571" s="597">
        <v>1497.04</v>
      </c>
      <c r="C571" s="597">
        <v>1496.9778100000003</v>
      </c>
      <c r="D571" s="633" t="s">
        <v>1362</v>
      </c>
    </row>
    <row r="572" spans="1:4" ht="11.25" customHeight="1">
      <c r="A572" s="1376"/>
      <c r="B572" s="597">
        <v>1</v>
      </c>
      <c r="C572" s="597">
        <v>1</v>
      </c>
      <c r="D572" s="633" t="s">
        <v>1560</v>
      </c>
    </row>
    <row r="573" spans="1:4" ht="11.25" customHeight="1">
      <c r="A573" s="1376"/>
      <c r="B573" s="597">
        <v>100</v>
      </c>
      <c r="C573" s="597">
        <v>100</v>
      </c>
      <c r="D573" s="633" t="s">
        <v>1614</v>
      </c>
    </row>
    <row r="574" spans="1:4" ht="11.25" customHeight="1">
      <c r="A574" s="1375"/>
      <c r="B574" s="592">
        <v>1991.38</v>
      </c>
      <c r="C574" s="592">
        <v>1991.3178100000005</v>
      </c>
      <c r="D574" s="631" t="s">
        <v>1293</v>
      </c>
    </row>
    <row r="575" spans="1:4" ht="11.25" customHeight="1">
      <c r="A575" s="1376" t="s">
        <v>1671</v>
      </c>
      <c r="B575" s="597">
        <v>241.8</v>
      </c>
      <c r="C575" s="597">
        <v>169.26</v>
      </c>
      <c r="D575" s="633" t="s">
        <v>1523</v>
      </c>
    </row>
    <row r="576" spans="1:4" ht="11.25" customHeight="1">
      <c r="A576" s="1376"/>
      <c r="B576" s="597">
        <v>1.2</v>
      </c>
      <c r="C576" s="597">
        <v>0</v>
      </c>
      <c r="D576" s="633" t="s">
        <v>1560</v>
      </c>
    </row>
    <row r="577" spans="1:4" ht="11.25" customHeight="1">
      <c r="A577" s="1376"/>
      <c r="B577" s="597">
        <v>243</v>
      </c>
      <c r="C577" s="597">
        <v>169.26</v>
      </c>
      <c r="D577" s="633" t="s">
        <v>1293</v>
      </c>
    </row>
    <row r="578" spans="1:4" ht="11.25" customHeight="1">
      <c r="A578" s="1374" t="s">
        <v>1670</v>
      </c>
      <c r="B578" s="594">
        <v>600.20000000000005</v>
      </c>
      <c r="C578" s="594">
        <v>559.15</v>
      </c>
      <c r="D578" s="632" t="s">
        <v>1532</v>
      </c>
    </row>
    <row r="579" spans="1:4" ht="11.25" customHeight="1">
      <c r="A579" s="1376"/>
      <c r="B579" s="597">
        <v>445.93</v>
      </c>
      <c r="C579" s="597">
        <v>445.92755999999997</v>
      </c>
      <c r="D579" s="633" t="s">
        <v>1362</v>
      </c>
    </row>
    <row r="580" spans="1:4" ht="11.25" customHeight="1">
      <c r="A580" s="1376"/>
      <c r="B580" s="597">
        <v>9.8000000000000007</v>
      </c>
      <c r="C580" s="597">
        <v>9.8000000000000007</v>
      </c>
      <c r="D580" s="633" t="s">
        <v>1560</v>
      </c>
    </row>
    <row r="581" spans="1:4" ht="11.25" customHeight="1">
      <c r="A581" s="1375"/>
      <c r="B581" s="592">
        <v>1055.93</v>
      </c>
      <c r="C581" s="592">
        <v>1014.8775599999999</v>
      </c>
      <c r="D581" s="631" t="s">
        <v>1293</v>
      </c>
    </row>
    <row r="582" spans="1:4" ht="11.25" customHeight="1">
      <c r="A582" s="1376" t="s">
        <v>1669</v>
      </c>
      <c r="B582" s="597">
        <v>11.1</v>
      </c>
      <c r="C582" s="597">
        <v>11.1</v>
      </c>
      <c r="D582" s="633" t="s">
        <v>1560</v>
      </c>
    </row>
    <row r="583" spans="1:4" ht="11.25" customHeight="1">
      <c r="A583" s="1376"/>
      <c r="B583" s="597">
        <v>11.1</v>
      </c>
      <c r="C583" s="597">
        <v>11.1</v>
      </c>
      <c r="D583" s="633" t="s">
        <v>1293</v>
      </c>
    </row>
    <row r="584" spans="1:4" ht="11.25" customHeight="1">
      <c r="A584" s="1374" t="s">
        <v>1668</v>
      </c>
      <c r="B584" s="594">
        <v>250</v>
      </c>
      <c r="C584" s="594">
        <v>0</v>
      </c>
      <c r="D584" s="632" t="s">
        <v>1523</v>
      </c>
    </row>
    <row r="585" spans="1:4" ht="11.25" customHeight="1">
      <c r="A585" s="1376"/>
      <c r="B585" s="597">
        <v>200</v>
      </c>
      <c r="C585" s="597">
        <v>0</v>
      </c>
      <c r="D585" s="633" t="s">
        <v>1582</v>
      </c>
    </row>
    <row r="586" spans="1:4" ht="11.25" customHeight="1">
      <c r="A586" s="1375"/>
      <c r="B586" s="592">
        <v>450</v>
      </c>
      <c r="C586" s="592">
        <v>0</v>
      </c>
      <c r="D586" s="631" t="s">
        <v>1293</v>
      </c>
    </row>
    <row r="587" spans="1:4" ht="11.25" customHeight="1">
      <c r="A587" s="1376" t="s">
        <v>1667</v>
      </c>
      <c r="B587" s="597">
        <v>8000</v>
      </c>
      <c r="C587" s="597">
        <v>0</v>
      </c>
      <c r="D587" s="633" t="s">
        <v>1666</v>
      </c>
    </row>
    <row r="588" spans="1:4" ht="11.25" customHeight="1">
      <c r="A588" s="1376"/>
      <c r="B588" s="597">
        <v>8000</v>
      </c>
      <c r="C588" s="597">
        <v>0</v>
      </c>
      <c r="D588" s="633" t="s">
        <v>1293</v>
      </c>
    </row>
    <row r="589" spans="1:4" ht="11.25" customHeight="1">
      <c r="A589" s="1374" t="s">
        <v>1665</v>
      </c>
      <c r="B589" s="594">
        <v>10</v>
      </c>
      <c r="C589" s="594">
        <v>10</v>
      </c>
      <c r="D589" s="632" t="s">
        <v>1617</v>
      </c>
    </row>
    <row r="590" spans="1:4" ht="11.25" customHeight="1">
      <c r="A590" s="1375"/>
      <c r="B590" s="592">
        <v>10</v>
      </c>
      <c r="C590" s="592">
        <v>10</v>
      </c>
      <c r="D590" s="631" t="s">
        <v>1293</v>
      </c>
    </row>
    <row r="591" spans="1:4" ht="11.25" customHeight="1">
      <c r="A591" s="1376" t="s">
        <v>1664</v>
      </c>
      <c r="B591" s="597">
        <v>4.3</v>
      </c>
      <c r="C591" s="597">
        <v>4.3</v>
      </c>
      <c r="D591" s="633" t="s">
        <v>1560</v>
      </c>
    </row>
    <row r="592" spans="1:4" ht="11.25" customHeight="1">
      <c r="A592" s="1376"/>
      <c r="B592" s="597">
        <v>4.3</v>
      </c>
      <c r="C592" s="597">
        <v>4.3</v>
      </c>
      <c r="D592" s="633" t="s">
        <v>1293</v>
      </c>
    </row>
    <row r="593" spans="1:4" ht="11.25" customHeight="1">
      <c r="A593" s="1374" t="s">
        <v>1663</v>
      </c>
      <c r="B593" s="594">
        <v>4.8</v>
      </c>
      <c r="C593" s="594">
        <v>4.8</v>
      </c>
      <c r="D593" s="632" t="s">
        <v>1560</v>
      </c>
    </row>
    <row r="594" spans="1:4" ht="11.25" customHeight="1">
      <c r="A594" s="1375"/>
      <c r="B594" s="592">
        <v>4.8</v>
      </c>
      <c r="C594" s="592">
        <v>4.8</v>
      </c>
      <c r="D594" s="631" t="s">
        <v>1293</v>
      </c>
    </row>
    <row r="595" spans="1:4" ht="11.25" customHeight="1">
      <c r="A595" s="1376" t="s">
        <v>1662</v>
      </c>
      <c r="B595" s="597">
        <v>4.4000000000000004</v>
      </c>
      <c r="C595" s="597">
        <v>4.4000000000000004</v>
      </c>
      <c r="D595" s="633" t="s">
        <v>1560</v>
      </c>
    </row>
    <row r="596" spans="1:4" ht="11.25" customHeight="1">
      <c r="A596" s="1376"/>
      <c r="B596" s="597">
        <v>4.4000000000000004</v>
      </c>
      <c r="C596" s="597">
        <v>4.4000000000000004</v>
      </c>
      <c r="D596" s="633" t="s">
        <v>1293</v>
      </c>
    </row>
    <row r="597" spans="1:4" ht="11.25" customHeight="1">
      <c r="A597" s="1374" t="s">
        <v>1661</v>
      </c>
      <c r="B597" s="594">
        <v>240</v>
      </c>
      <c r="C597" s="594">
        <v>0</v>
      </c>
      <c r="D597" s="632" t="s">
        <v>1523</v>
      </c>
    </row>
    <row r="598" spans="1:4" ht="11.25" customHeight="1">
      <c r="A598" s="1376"/>
      <c r="B598" s="597">
        <v>45</v>
      </c>
      <c r="C598" s="597">
        <v>45</v>
      </c>
      <c r="D598" s="633" t="s">
        <v>1569</v>
      </c>
    </row>
    <row r="599" spans="1:4" ht="11.25" customHeight="1">
      <c r="A599" s="1376"/>
      <c r="B599" s="597">
        <v>11.8</v>
      </c>
      <c r="C599" s="597">
        <v>11.8</v>
      </c>
      <c r="D599" s="633" t="s">
        <v>1560</v>
      </c>
    </row>
    <row r="600" spans="1:4" ht="11.25" customHeight="1">
      <c r="A600" s="1376"/>
      <c r="B600" s="597">
        <v>85</v>
      </c>
      <c r="C600" s="597">
        <v>85</v>
      </c>
      <c r="D600" s="633" t="s">
        <v>1567</v>
      </c>
    </row>
    <row r="601" spans="1:4" ht="11.25" customHeight="1">
      <c r="A601" s="1375"/>
      <c r="B601" s="592">
        <v>381.8</v>
      </c>
      <c r="C601" s="592">
        <v>141.80000000000001</v>
      </c>
      <c r="D601" s="631" t="s">
        <v>1293</v>
      </c>
    </row>
    <row r="602" spans="1:4" ht="11.25" customHeight="1">
      <c r="A602" s="1376" t="s">
        <v>1660</v>
      </c>
      <c r="B602" s="597">
        <v>48.06</v>
      </c>
      <c r="C602" s="597">
        <v>48.061999999999998</v>
      </c>
      <c r="D602" s="633" t="s">
        <v>1582</v>
      </c>
    </row>
    <row r="603" spans="1:4" ht="11.25" customHeight="1">
      <c r="A603" s="1376"/>
      <c r="B603" s="597">
        <v>3383.9</v>
      </c>
      <c r="C603" s="597">
        <v>3366.9</v>
      </c>
      <c r="D603" s="633" t="s">
        <v>1532</v>
      </c>
    </row>
    <row r="604" spans="1:4" ht="11.25" customHeight="1">
      <c r="A604" s="1376"/>
      <c r="B604" s="597">
        <v>3431.96</v>
      </c>
      <c r="C604" s="597">
        <v>3414.962</v>
      </c>
      <c r="D604" s="633" t="s">
        <v>1293</v>
      </c>
    </row>
    <row r="605" spans="1:4" ht="11.25" customHeight="1">
      <c r="A605" s="1374" t="s">
        <v>1659</v>
      </c>
      <c r="B605" s="594">
        <v>71.099999999999994</v>
      </c>
      <c r="C605" s="594">
        <v>71.099999999999994</v>
      </c>
      <c r="D605" s="632" t="s">
        <v>1532</v>
      </c>
    </row>
    <row r="606" spans="1:4" ht="11.25" customHeight="1">
      <c r="A606" s="1376"/>
      <c r="B606" s="597">
        <v>20.25</v>
      </c>
      <c r="C606" s="597">
        <v>20.25</v>
      </c>
      <c r="D606" s="633" t="s">
        <v>1569</v>
      </c>
    </row>
    <row r="607" spans="1:4" ht="11.25" customHeight="1">
      <c r="A607" s="1375"/>
      <c r="B607" s="592">
        <v>91.35</v>
      </c>
      <c r="C607" s="592">
        <v>91.35</v>
      </c>
      <c r="D607" s="631" t="s">
        <v>1293</v>
      </c>
    </row>
    <row r="608" spans="1:4" ht="11.25" customHeight="1">
      <c r="A608" s="1374" t="s">
        <v>1658</v>
      </c>
      <c r="B608" s="594">
        <v>74</v>
      </c>
      <c r="C608" s="594">
        <v>74</v>
      </c>
      <c r="D608" s="632" t="s">
        <v>1564</v>
      </c>
    </row>
    <row r="609" spans="1:4" ht="11.25" customHeight="1">
      <c r="A609" s="1376"/>
      <c r="B609" s="597">
        <v>20</v>
      </c>
      <c r="C609" s="597">
        <v>20</v>
      </c>
      <c r="D609" s="633" t="s">
        <v>1568</v>
      </c>
    </row>
    <row r="610" spans="1:4" ht="11.25" customHeight="1">
      <c r="A610" s="1376"/>
      <c r="B610" s="597">
        <v>23.7</v>
      </c>
      <c r="C610" s="597">
        <v>23.7</v>
      </c>
      <c r="D610" s="633" t="s">
        <v>1560</v>
      </c>
    </row>
    <row r="611" spans="1:4" ht="11.25" customHeight="1">
      <c r="A611" s="1375"/>
      <c r="B611" s="592">
        <v>117.7</v>
      </c>
      <c r="C611" s="592">
        <v>117.7</v>
      </c>
      <c r="D611" s="631" t="s">
        <v>1293</v>
      </c>
    </row>
    <row r="612" spans="1:4" ht="11.25" customHeight="1">
      <c r="A612" s="1374" t="s">
        <v>1657</v>
      </c>
      <c r="B612" s="594">
        <v>50</v>
      </c>
      <c r="C612" s="594">
        <v>35</v>
      </c>
      <c r="D612" s="632" t="s">
        <v>1523</v>
      </c>
    </row>
    <row r="613" spans="1:4" ht="11.25" customHeight="1">
      <c r="A613" s="1375"/>
      <c r="B613" s="592">
        <v>50</v>
      </c>
      <c r="C613" s="592">
        <v>35</v>
      </c>
      <c r="D613" s="631" t="s">
        <v>1293</v>
      </c>
    </row>
    <row r="614" spans="1:4" ht="11.25" customHeight="1">
      <c r="A614" s="1376" t="s">
        <v>1656</v>
      </c>
      <c r="B614" s="597">
        <v>250</v>
      </c>
      <c r="C614" s="597">
        <v>175</v>
      </c>
      <c r="D614" s="633" t="s">
        <v>1523</v>
      </c>
    </row>
    <row r="615" spans="1:4" ht="11.25" customHeight="1">
      <c r="A615" s="1376"/>
      <c r="B615" s="597">
        <v>196.5</v>
      </c>
      <c r="C615" s="597">
        <v>196.5</v>
      </c>
      <c r="D615" s="633" t="s">
        <v>1532</v>
      </c>
    </row>
    <row r="616" spans="1:4" ht="11.25" customHeight="1">
      <c r="A616" s="1376"/>
      <c r="B616" s="597">
        <v>446.5</v>
      </c>
      <c r="C616" s="597">
        <v>371.5</v>
      </c>
      <c r="D616" s="633" t="s">
        <v>1293</v>
      </c>
    </row>
    <row r="617" spans="1:4" ht="11.25" customHeight="1">
      <c r="A617" s="1374" t="s">
        <v>1655</v>
      </c>
      <c r="B617" s="594">
        <v>1</v>
      </c>
      <c r="C617" s="594">
        <v>1</v>
      </c>
      <c r="D617" s="632" t="s">
        <v>1560</v>
      </c>
    </row>
    <row r="618" spans="1:4" ht="11.25" customHeight="1">
      <c r="A618" s="1375"/>
      <c r="B618" s="592">
        <v>1</v>
      </c>
      <c r="C618" s="592">
        <v>1</v>
      </c>
      <c r="D618" s="631" t="s">
        <v>1293</v>
      </c>
    </row>
    <row r="619" spans="1:4" ht="11.25" customHeight="1">
      <c r="A619" s="1376" t="s">
        <v>1654</v>
      </c>
      <c r="B619" s="597">
        <v>46.49</v>
      </c>
      <c r="C619" s="597">
        <v>46.494</v>
      </c>
      <c r="D619" s="633" t="s">
        <v>1569</v>
      </c>
    </row>
    <row r="620" spans="1:4" ht="11.25" customHeight="1">
      <c r="A620" s="1376"/>
      <c r="B620" s="597">
        <v>20</v>
      </c>
      <c r="C620" s="597">
        <v>20</v>
      </c>
      <c r="D620" s="633" t="s">
        <v>1568</v>
      </c>
    </row>
    <row r="621" spans="1:4" ht="11.25" customHeight="1">
      <c r="A621" s="1376"/>
      <c r="B621" s="597">
        <v>70</v>
      </c>
      <c r="C621" s="597">
        <v>70</v>
      </c>
      <c r="D621" s="633" t="s">
        <v>1653</v>
      </c>
    </row>
    <row r="622" spans="1:4" ht="11.25" customHeight="1">
      <c r="A622" s="1376"/>
      <c r="B622" s="597">
        <v>136.49</v>
      </c>
      <c r="C622" s="597">
        <v>136.494</v>
      </c>
      <c r="D622" s="633" t="s">
        <v>1293</v>
      </c>
    </row>
    <row r="623" spans="1:4" ht="11.25" customHeight="1">
      <c r="A623" s="1374" t="s">
        <v>1652</v>
      </c>
      <c r="B623" s="594">
        <v>137.6</v>
      </c>
      <c r="C623" s="594">
        <v>0</v>
      </c>
      <c r="D623" s="632" t="s">
        <v>1523</v>
      </c>
    </row>
    <row r="624" spans="1:4" ht="11.25" customHeight="1">
      <c r="A624" s="1375"/>
      <c r="B624" s="592">
        <v>137.6</v>
      </c>
      <c r="C624" s="592">
        <v>0</v>
      </c>
      <c r="D624" s="631" t="s">
        <v>1293</v>
      </c>
    </row>
    <row r="625" spans="1:4" ht="11.25" customHeight="1">
      <c r="A625" s="1376" t="s">
        <v>1651</v>
      </c>
      <c r="B625" s="597">
        <v>8.4</v>
      </c>
      <c r="C625" s="597">
        <v>8.4</v>
      </c>
      <c r="D625" s="633" t="s">
        <v>1560</v>
      </c>
    </row>
    <row r="626" spans="1:4" ht="11.25" customHeight="1">
      <c r="A626" s="1376"/>
      <c r="B626" s="597">
        <v>8.4</v>
      </c>
      <c r="C626" s="597">
        <v>8.4</v>
      </c>
      <c r="D626" s="633" t="s">
        <v>1293</v>
      </c>
    </row>
    <row r="627" spans="1:4" ht="11.25" customHeight="1">
      <c r="A627" s="1374" t="s">
        <v>1650</v>
      </c>
      <c r="B627" s="594">
        <v>250</v>
      </c>
      <c r="C627" s="594">
        <v>250</v>
      </c>
      <c r="D627" s="632" t="s">
        <v>1523</v>
      </c>
    </row>
    <row r="628" spans="1:4" ht="11.25" customHeight="1">
      <c r="A628" s="1376"/>
      <c r="B628" s="597">
        <v>1.6</v>
      </c>
      <c r="C628" s="597">
        <v>1.6</v>
      </c>
      <c r="D628" s="633" t="s">
        <v>1560</v>
      </c>
    </row>
    <row r="629" spans="1:4" ht="11.25" customHeight="1">
      <c r="A629" s="1375"/>
      <c r="B629" s="592">
        <v>251.6</v>
      </c>
      <c r="C629" s="592">
        <v>251.6</v>
      </c>
      <c r="D629" s="631" t="s">
        <v>1293</v>
      </c>
    </row>
    <row r="630" spans="1:4" ht="11.25" customHeight="1">
      <c r="A630" s="1376" t="s">
        <v>1649</v>
      </c>
      <c r="B630" s="597">
        <v>250</v>
      </c>
      <c r="C630" s="597">
        <v>250</v>
      </c>
      <c r="D630" s="633" t="s">
        <v>1523</v>
      </c>
    </row>
    <row r="631" spans="1:4" ht="11.25" customHeight="1">
      <c r="A631" s="1376"/>
      <c r="B631" s="597">
        <v>7.6</v>
      </c>
      <c r="C631" s="597">
        <v>7.6</v>
      </c>
      <c r="D631" s="633" t="s">
        <v>1560</v>
      </c>
    </row>
    <row r="632" spans="1:4" ht="11.25" customHeight="1">
      <c r="A632" s="1376"/>
      <c r="B632" s="597">
        <v>257.60000000000002</v>
      </c>
      <c r="C632" s="597">
        <v>257.60000000000002</v>
      </c>
      <c r="D632" s="633" t="s">
        <v>1293</v>
      </c>
    </row>
    <row r="633" spans="1:4" ht="11.25" customHeight="1">
      <c r="A633" s="1374" t="s">
        <v>1648</v>
      </c>
      <c r="B633" s="594">
        <v>250</v>
      </c>
      <c r="C633" s="594">
        <v>0</v>
      </c>
      <c r="D633" s="632" t="s">
        <v>1523</v>
      </c>
    </row>
    <row r="634" spans="1:4" ht="11.25" customHeight="1">
      <c r="A634" s="1376"/>
      <c r="B634" s="597">
        <v>8.1</v>
      </c>
      <c r="C634" s="597">
        <v>8.1</v>
      </c>
      <c r="D634" s="633" t="s">
        <v>1560</v>
      </c>
    </row>
    <row r="635" spans="1:4" ht="11.25" customHeight="1">
      <c r="A635" s="1375"/>
      <c r="B635" s="592">
        <v>258.10000000000002</v>
      </c>
      <c r="C635" s="592">
        <v>8.1</v>
      </c>
      <c r="D635" s="631" t="s">
        <v>1293</v>
      </c>
    </row>
    <row r="636" spans="1:4" ht="11.25" customHeight="1">
      <c r="A636" s="1376" t="s">
        <v>1647</v>
      </c>
      <c r="B636" s="597">
        <v>14.7</v>
      </c>
      <c r="C636" s="597">
        <v>14.7</v>
      </c>
      <c r="D636" s="633" t="s">
        <v>1560</v>
      </c>
    </row>
    <row r="637" spans="1:4" ht="11.25" customHeight="1">
      <c r="A637" s="1376"/>
      <c r="B637" s="597">
        <v>250</v>
      </c>
      <c r="C637" s="597">
        <v>250</v>
      </c>
      <c r="D637" s="633" t="s">
        <v>1646</v>
      </c>
    </row>
    <row r="638" spans="1:4" ht="11.25" customHeight="1">
      <c r="A638" s="1376"/>
      <c r="B638" s="597">
        <v>264.7</v>
      </c>
      <c r="C638" s="597">
        <v>264.7</v>
      </c>
      <c r="D638" s="633" t="s">
        <v>1293</v>
      </c>
    </row>
    <row r="639" spans="1:4" ht="11.25" customHeight="1">
      <c r="A639" s="1374" t="s">
        <v>1645</v>
      </c>
      <c r="B639" s="594">
        <v>1</v>
      </c>
      <c r="C639" s="594">
        <v>0</v>
      </c>
      <c r="D639" s="632" t="s">
        <v>1560</v>
      </c>
    </row>
    <row r="640" spans="1:4" ht="11.25" customHeight="1">
      <c r="A640" s="1375"/>
      <c r="B640" s="592">
        <v>1</v>
      </c>
      <c r="C640" s="592">
        <v>0</v>
      </c>
      <c r="D640" s="631" t="s">
        <v>1293</v>
      </c>
    </row>
    <row r="641" spans="1:4" ht="11.25" customHeight="1">
      <c r="A641" s="1376" t="s">
        <v>1644</v>
      </c>
      <c r="B641" s="597">
        <v>64.75</v>
      </c>
      <c r="C641" s="597">
        <v>64.75</v>
      </c>
      <c r="D641" s="633" t="s">
        <v>1582</v>
      </c>
    </row>
    <row r="642" spans="1:4" ht="11.25" customHeight="1">
      <c r="A642" s="1376"/>
      <c r="B642" s="597">
        <v>254.4</v>
      </c>
      <c r="C642" s="597">
        <v>227.48</v>
      </c>
      <c r="D642" s="633" t="s">
        <v>1592</v>
      </c>
    </row>
    <row r="643" spans="1:4" ht="11.25" customHeight="1">
      <c r="A643" s="1376"/>
      <c r="B643" s="597">
        <v>1.6</v>
      </c>
      <c r="C643" s="597">
        <v>1.6</v>
      </c>
      <c r="D643" s="633" t="s">
        <v>1560</v>
      </c>
    </row>
    <row r="644" spans="1:4" ht="11.25" customHeight="1">
      <c r="A644" s="1376"/>
      <c r="B644" s="597">
        <v>320.75</v>
      </c>
      <c r="C644" s="597">
        <v>293.83000000000004</v>
      </c>
      <c r="D644" s="633" t="s">
        <v>1293</v>
      </c>
    </row>
    <row r="645" spans="1:4" ht="11.25" customHeight="1">
      <c r="A645" s="1374" t="s">
        <v>1643</v>
      </c>
      <c r="B645" s="594">
        <v>69.680000000000007</v>
      </c>
      <c r="C645" s="594">
        <v>69.680000000000007</v>
      </c>
      <c r="D645" s="632" t="s">
        <v>1569</v>
      </c>
    </row>
    <row r="646" spans="1:4" ht="11.25" customHeight="1">
      <c r="A646" s="1376"/>
      <c r="B646" s="597">
        <v>9.8000000000000007</v>
      </c>
      <c r="C646" s="597">
        <v>9.8000000000000007</v>
      </c>
      <c r="D646" s="633" t="s">
        <v>1560</v>
      </c>
    </row>
    <row r="647" spans="1:4" ht="11.25" customHeight="1">
      <c r="A647" s="1375"/>
      <c r="B647" s="592">
        <v>79.48</v>
      </c>
      <c r="C647" s="592">
        <v>79.48</v>
      </c>
      <c r="D647" s="631" t="s">
        <v>1293</v>
      </c>
    </row>
    <row r="648" spans="1:4" ht="11.25" customHeight="1">
      <c r="A648" s="1376" t="s">
        <v>1642</v>
      </c>
      <c r="B648" s="597">
        <v>174.9</v>
      </c>
      <c r="C648" s="597">
        <v>174.9</v>
      </c>
      <c r="D648" s="633" t="s">
        <v>1523</v>
      </c>
    </row>
    <row r="649" spans="1:4" ht="11.25" customHeight="1">
      <c r="A649" s="1376"/>
      <c r="B649" s="597">
        <v>10</v>
      </c>
      <c r="C649" s="597">
        <v>10</v>
      </c>
      <c r="D649" s="633" t="s">
        <v>1560</v>
      </c>
    </row>
    <row r="650" spans="1:4" ht="11.25" customHeight="1">
      <c r="A650" s="1376"/>
      <c r="B650" s="597">
        <v>184.9</v>
      </c>
      <c r="C650" s="597">
        <v>184.9</v>
      </c>
      <c r="D650" s="633" t="s">
        <v>1293</v>
      </c>
    </row>
    <row r="651" spans="1:4" ht="11.25" customHeight="1">
      <c r="A651" s="1374" t="s">
        <v>1641</v>
      </c>
      <c r="B651" s="594">
        <v>135</v>
      </c>
      <c r="C651" s="594">
        <v>0</v>
      </c>
      <c r="D651" s="632" t="s">
        <v>1523</v>
      </c>
    </row>
    <row r="652" spans="1:4" ht="11.25" customHeight="1">
      <c r="A652" s="1375"/>
      <c r="B652" s="592">
        <v>135</v>
      </c>
      <c r="C652" s="592">
        <v>0</v>
      </c>
      <c r="D652" s="631" t="s">
        <v>1293</v>
      </c>
    </row>
    <row r="653" spans="1:4" ht="11.25" customHeight="1">
      <c r="A653" s="1376" t="s">
        <v>1640</v>
      </c>
      <c r="B653" s="597">
        <v>249</v>
      </c>
      <c r="C653" s="597">
        <v>248.61500000000001</v>
      </c>
      <c r="D653" s="633" t="s">
        <v>1523</v>
      </c>
    </row>
    <row r="654" spans="1:4" ht="11.25" customHeight="1">
      <c r="A654" s="1376"/>
      <c r="B654" s="597">
        <v>216.67</v>
      </c>
      <c r="C654" s="597">
        <v>216.67</v>
      </c>
      <c r="D654" s="633" t="s">
        <v>1569</v>
      </c>
    </row>
    <row r="655" spans="1:4" ht="11.25" customHeight="1">
      <c r="A655" s="1376"/>
      <c r="B655" s="597">
        <v>465.66999999999996</v>
      </c>
      <c r="C655" s="597">
        <v>465.28499999999997</v>
      </c>
      <c r="D655" s="633" t="s">
        <v>1293</v>
      </c>
    </row>
    <row r="656" spans="1:4" ht="11.25" customHeight="1">
      <c r="A656" s="1374" t="s">
        <v>1639</v>
      </c>
      <c r="B656" s="594">
        <v>41</v>
      </c>
      <c r="C656" s="594">
        <v>41</v>
      </c>
      <c r="D656" s="632" t="s">
        <v>1564</v>
      </c>
    </row>
    <row r="657" spans="1:4" ht="11.25" customHeight="1">
      <c r="A657" s="1376"/>
      <c r="B657" s="597">
        <v>71</v>
      </c>
      <c r="C657" s="597">
        <v>71</v>
      </c>
      <c r="D657" s="633" t="s">
        <v>1563</v>
      </c>
    </row>
    <row r="658" spans="1:4" ht="11.25" customHeight="1">
      <c r="A658" s="1375"/>
      <c r="B658" s="592">
        <v>112</v>
      </c>
      <c r="C658" s="592">
        <v>112</v>
      </c>
      <c r="D658" s="631" t="s">
        <v>1293</v>
      </c>
    </row>
    <row r="659" spans="1:4" ht="11.25" customHeight="1">
      <c r="A659" s="1376" t="s">
        <v>1638</v>
      </c>
      <c r="B659" s="597">
        <v>8</v>
      </c>
      <c r="C659" s="597">
        <v>8</v>
      </c>
      <c r="D659" s="633" t="s">
        <v>1560</v>
      </c>
    </row>
    <row r="660" spans="1:4" ht="11.25" customHeight="1">
      <c r="A660" s="1376"/>
      <c r="B660" s="597">
        <v>8</v>
      </c>
      <c r="C660" s="597">
        <v>8</v>
      </c>
      <c r="D660" s="633" t="s">
        <v>1293</v>
      </c>
    </row>
    <row r="661" spans="1:4" ht="11.25" customHeight="1">
      <c r="A661" s="1374" t="s">
        <v>1637</v>
      </c>
      <c r="B661" s="594">
        <v>6</v>
      </c>
      <c r="C661" s="594">
        <v>6</v>
      </c>
      <c r="D661" s="632" t="s">
        <v>1560</v>
      </c>
    </row>
    <row r="662" spans="1:4" ht="11.25" customHeight="1">
      <c r="A662" s="1375"/>
      <c r="B662" s="592">
        <v>6</v>
      </c>
      <c r="C662" s="592">
        <v>6</v>
      </c>
      <c r="D662" s="631" t="s">
        <v>1293</v>
      </c>
    </row>
    <row r="663" spans="1:4" ht="11.25" customHeight="1">
      <c r="A663" s="1376" t="s">
        <v>1636</v>
      </c>
      <c r="B663" s="597">
        <v>8.15</v>
      </c>
      <c r="C663" s="597">
        <v>8.1479999999999997</v>
      </c>
      <c r="D663" s="633" t="s">
        <v>1569</v>
      </c>
    </row>
    <row r="664" spans="1:4" ht="11.25" customHeight="1">
      <c r="A664" s="1376"/>
      <c r="B664" s="597">
        <v>8.15</v>
      </c>
      <c r="C664" s="597">
        <v>8.1479999999999997</v>
      </c>
      <c r="D664" s="633" t="s">
        <v>1293</v>
      </c>
    </row>
    <row r="665" spans="1:4" ht="11.25" customHeight="1">
      <c r="A665" s="1374" t="s">
        <v>1635</v>
      </c>
      <c r="B665" s="594">
        <v>1734.51</v>
      </c>
      <c r="C665" s="594">
        <v>1734.5141999999998</v>
      </c>
      <c r="D665" s="632" t="s">
        <v>1603</v>
      </c>
    </row>
    <row r="666" spans="1:4" ht="11.25" customHeight="1">
      <c r="A666" s="1376"/>
      <c r="B666" s="597">
        <v>8.09</v>
      </c>
      <c r="C666" s="597">
        <v>8.0909999999999993</v>
      </c>
      <c r="D666" s="633" t="s">
        <v>1569</v>
      </c>
    </row>
    <row r="667" spans="1:4" ht="11.25" customHeight="1">
      <c r="A667" s="1376"/>
      <c r="B667" s="597">
        <v>2.4</v>
      </c>
      <c r="C667" s="597">
        <v>2.4</v>
      </c>
      <c r="D667" s="633" t="s">
        <v>1560</v>
      </c>
    </row>
    <row r="668" spans="1:4" ht="11.25" customHeight="1">
      <c r="A668" s="1375"/>
      <c r="B668" s="592">
        <v>1745.01</v>
      </c>
      <c r="C668" s="592">
        <v>1745.0052000000001</v>
      </c>
      <c r="D668" s="631" t="s">
        <v>1293</v>
      </c>
    </row>
    <row r="669" spans="1:4" ht="11.25" customHeight="1">
      <c r="A669" s="1376" t="s">
        <v>1634</v>
      </c>
      <c r="B669" s="597">
        <v>27</v>
      </c>
      <c r="C669" s="597">
        <v>27</v>
      </c>
      <c r="D669" s="633" t="s">
        <v>1569</v>
      </c>
    </row>
    <row r="670" spans="1:4" ht="11.25" customHeight="1">
      <c r="A670" s="1376"/>
      <c r="B670" s="597">
        <v>27</v>
      </c>
      <c r="C670" s="597">
        <v>27</v>
      </c>
      <c r="D670" s="633" t="s">
        <v>1293</v>
      </c>
    </row>
    <row r="671" spans="1:4" ht="11.25" customHeight="1">
      <c r="A671" s="1374" t="s">
        <v>1633</v>
      </c>
      <c r="B671" s="594">
        <v>675</v>
      </c>
      <c r="C671" s="594">
        <v>675</v>
      </c>
      <c r="D671" s="632" t="s">
        <v>1569</v>
      </c>
    </row>
    <row r="672" spans="1:4" ht="11.25" customHeight="1">
      <c r="A672" s="1376"/>
      <c r="B672" s="597">
        <v>162.4</v>
      </c>
      <c r="C672" s="597">
        <v>162.4</v>
      </c>
      <c r="D672" s="633" t="s">
        <v>1560</v>
      </c>
    </row>
    <row r="673" spans="1:4" ht="11.25" customHeight="1">
      <c r="A673" s="1376"/>
      <c r="B673" s="597">
        <v>50</v>
      </c>
      <c r="C673" s="597">
        <v>50</v>
      </c>
      <c r="D673" s="633" t="s">
        <v>1554</v>
      </c>
    </row>
    <row r="674" spans="1:4" ht="11.25" customHeight="1">
      <c r="A674" s="1375"/>
      <c r="B674" s="592">
        <v>887.4</v>
      </c>
      <c r="C674" s="592">
        <v>887.4</v>
      </c>
      <c r="D674" s="631" t="s">
        <v>1293</v>
      </c>
    </row>
    <row r="675" spans="1:4" ht="11.25" customHeight="1">
      <c r="A675" s="1376" t="s">
        <v>1632</v>
      </c>
      <c r="B675" s="597">
        <v>7.87</v>
      </c>
      <c r="C675" s="597">
        <v>7.8719999999999999</v>
      </c>
      <c r="D675" s="633" t="s">
        <v>1569</v>
      </c>
    </row>
    <row r="676" spans="1:4" ht="11.25" customHeight="1">
      <c r="A676" s="1376"/>
      <c r="B676" s="597">
        <v>7.87</v>
      </c>
      <c r="C676" s="597">
        <v>7.8719999999999999</v>
      </c>
      <c r="D676" s="633" t="s">
        <v>1293</v>
      </c>
    </row>
    <row r="677" spans="1:4" ht="11.25" customHeight="1">
      <c r="A677" s="1374" t="s">
        <v>1631</v>
      </c>
      <c r="B677" s="594">
        <v>3.2</v>
      </c>
      <c r="C677" s="594">
        <v>3.2</v>
      </c>
      <c r="D677" s="632" t="s">
        <v>1560</v>
      </c>
    </row>
    <row r="678" spans="1:4" ht="11.25" customHeight="1">
      <c r="A678" s="1376"/>
      <c r="B678" s="597">
        <v>40</v>
      </c>
      <c r="C678" s="597">
        <v>40</v>
      </c>
      <c r="D678" s="633" t="s">
        <v>1617</v>
      </c>
    </row>
    <row r="679" spans="1:4" ht="11.25" customHeight="1">
      <c r="A679" s="1375"/>
      <c r="B679" s="592">
        <v>43.2</v>
      </c>
      <c r="C679" s="592">
        <v>43.2</v>
      </c>
      <c r="D679" s="631" t="s">
        <v>1293</v>
      </c>
    </row>
    <row r="680" spans="1:4" ht="11.25" customHeight="1">
      <c r="A680" s="1376" t="s">
        <v>1630</v>
      </c>
      <c r="B680" s="597">
        <v>45</v>
      </c>
      <c r="C680" s="597">
        <v>45</v>
      </c>
      <c r="D680" s="633" t="s">
        <v>1569</v>
      </c>
    </row>
    <row r="681" spans="1:4" ht="11.25" customHeight="1">
      <c r="A681" s="1376"/>
      <c r="B681" s="597">
        <v>45</v>
      </c>
      <c r="C681" s="597">
        <v>45</v>
      </c>
      <c r="D681" s="633" t="s">
        <v>1293</v>
      </c>
    </row>
    <row r="682" spans="1:4" ht="11.25" customHeight="1">
      <c r="A682" s="1374" t="s">
        <v>1629</v>
      </c>
      <c r="B682" s="594">
        <v>12.83</v>
      </c>
      <c r="C682" s="594">
        <v>12.832000000000001</v>
      </c>
      <c r="D682" s="632" t="s">
        <v>1569</v>
      </c>
    </row>
    <row r="683" spans="1:4" ht="11.25" customHeight="1">
      <c r="A683" s="1376"/>
      <c r="B683" s="597">
        <v>153.9</v>
      </c>
      <c r="C683" s="597">
        <v>153.9</v>
      </c>
      <c r="D683" s="633" t="s">
        <v>1560</v>
      </c>
    </row>
    <row r="684" spans="1:4" ht="11.25" customHeight="1">
      <c r="A684" s="1376"/>
      <c r="B684" s="597">
        <v>50</v>
      </c>
      <c r="C684" s="597">
        <v>50</v>
      </c>
      <c r="D684" s="633" t="s">
        <v>1554</v>
      </c>
    </row>
    <row r="685" spans="1:4" ht="11.25" customHeight="1">
      <c r="A685" s="1375"/>
      <c r="B685" s="592">
        <v>216.73000000000002</v>
      </c>
      <c r="C685" s="592">
        <v>216.732</v>
      </c>
      <c r="D685" s="631" t="s">
        <v>1293</v>
      </c>
    </row>
    <row r="686" spans="1:4" ht="11.25" customHeight="1">
      <c r="A686" s="1376" t="s">
        <v>1628</v>
      </c>
      <c r="B686" s="597">
        <v>250</v>
      </c>
      <c r="C686" s="597">
        <v>243.42599999999999</v>
      </c>
      <c r="D686" s="633" t="s">
        <v>1523</v>
      </c>
    </row>
    <row r="687" spans="1:4" ht="11.25" customHeight="1">
      <c r="A687" s="1376"/>
      <c r="B687" s="597">
        <v>250</v>
      </c>
      <c r="C687" s="597">
        <v>243.42599999999999</v>
      </c>
      <c r="D687" s="633" t="s">
        <v>1293</v>
      </c>
    </row>
    <row r="688" spans="1:4" ht="11.25" customHeight="1">
      <c r="A688" s="1374" t="s">
        <v>1627</v>
      </c>
      <c r="B688" s="594">
        <v>14.8</v>
      </c>
      <c r="C688" s="594">
        <v>14.8</v>
      </c>
      <c r="D688" s="632" t="s">
        <v>1560</v>
      </c>
    </row>
    <row r="689" spans="1:4" ht="11.25" customHeight="1">
      <c r="A689" s="1376"/>
      <c r="B689" s="597">
        <v>1000</v>
      </c>
      <c r="C689" s="597">
        <v>1000</v>
      </c>
      <c r="D689" s="633" t="s">
        <v>1554</v>
      </c>
    </row>
    <row r="690" spans="1:4" ht="11.25" customHeight="1">
      <c r="A690" s="1375"/>
      <c r="B690" s="592">
        <v>1014.8</v>
      </c>
      <c r="C690" s="592">
        <v>1014.8</v>
      </c>
      <c r="D690" s="631" t="s">
        <v>1293</v>
      </c>
    </row>
    <row r="691" spans="1:4" ht="11.25" customHeight="1">
      <c r="A691" s="1376" t="s">
        <v>1626</v>
      </c>
      <c r="B691" s="597">
        <v>24.3</v>
      </c>
      <c r="C691" s="597">
        <v>24.3</v>
      </c>
      <c r="D691" s="633" t="s">
        <v>1569</v>
      </c>
    </row>
    <row r="692" spans="1:4" ht="11.25" customHeight="1">
      <c r="A692" s="1376"/>
      <c r="B692" s="597">
        <v>3.6</v>
      </c>
      <c r="C692" s="597">
        <v>3.6</v>
      </c>
      <c r="D692" s="633" t="s">
        <v>1560</v>
      </c>
    </row>
    <row r="693" spans="1:4" ht="11.25" customHeight="1">
      <c r="A693" s="1376"/>
      <c r="B693" s="597">
        <v>250</v>
      </c>
      <c r="C693" s="597">
        <v>250</v>
      </c>
      <c r="D693" s="633" t="s">
        <v>1625</v>
      </c>
    </row>
    <row r="694" spans="1:4" ht="11.25" customHeight="1">
      <c r="A694" s="1376"/>
      <c r="B694" s="597">
        <v>277.89999999999998</v>
      </c>
      <c r="C694" s="597">
        <v>277.89999999999998</v>
      </c>
      <c r="D694" s="633" t="s">
        <v>1293</v>
      </c>
    </row>
    <row r="695" spans="1:4" ht="11.25" customHeight="1">
      <c r="A695" s="1374" t="s">
        <v>1624</v>
      </c>
      <c r="B695" s="594">
        <v>414.89</v>
      </c>
      <c r="C695" s="594">
        <v>414.86805999999996</v>
      </c>
      <c r="D695" s="632" t="s">
        <v>1362</v>
      </c>
    </row>
    <row r="696" spans="1:4" ht="11.25" customHeight="1">
      <c r="A696" s="1376"/>
      <c r="B696" s="597">
        <v>2.8</v>
      </c>
      <c r="C696" s="597">
        <v>2.8</v>
      </c>
      <c r="D696" s="633" t="s">
        <v>1560</v>
      </c>
    </row>
    <row r="697" spans="1:4" ht="11.25" customHeight="1">
      <c r="A697" s="1375"/>
      <c r="B697" s="592">
        <v>417.69</v>
      </c>
      <c r="C697" s="592">
        <v>417.66805999999997</v>
      </c>
      <c r="D697" s="631" t="s">
        <v>1293</v>
      </c>
    </row>
    <row r="698" spans="1:4" ht="11.25" customHeight="1">
      <c r="A698" s="1376" t="s">
        <v>1623</v>
      </c>
      <c r="B698" s="597">
        <v>56</v>
      </c>
      <c r="C698" s="597">
        <v>56</v>
      </c>
      <c r="D698" s="633" t="s">
        <v>1561</v>
      </c>
    </row>
    <row r="699" spans="1:4" ht="11.25" customHeight="1">
      <c r="A699" s="1376"/>
      <c r="B699" s="597">
        <v>56</v>
      </c>
      <c r="C699" s="597">
        <v>56</v>
      </c>
      <c r="D699" s="633" t="s">
        <v>1293</v>
      </c>
    </row>
    <row r="700" spans="1:4" ht="11.25" customHeight="1">
      <c r="A700" s="1374" t="s">
        <v>1622</v>
      </c>
      <c r="B700" s="594">
        <v>21.3</v>
      </c>
      <c r="C700" s="594">
        <v>21.3</v>
      </c>
      <c r="D700" s="632" t="s">
        <v>1560</v>
      </c>
    </row>
    <row r="701" spans="1:4" ht="11.25" customHeight="1">
      <c r="A701" s="1375"/>
      <c r="B701" s="592">
        <v>21.3</v>
      </c>
      <c r="C701" s="592">
        <v>21.3</v>
      </c>
      <c r="D701" s="631" t="s">
        <v>1293</v>
      </c>
    </row>
    <row r="702" spans="1:4" ht="11.25" customHeight="1">
      <c r="A702" s="1376" t="s">
        <v>1621</v>
      </c>
      <c r="B702" s="597">
        <v>55</v>
      </c>
      <c r="C702" s="597">
        <v>47.898000000000003</v>
      </c>
      <c r="D702" s="633" t="s">
        <v>1562</v>
      </c>
    </row>
    <row r="703" spans="1:4" ht="11.25" customHeight="1">
      <c r="A703" s="1376"/>
      <c r="B703" s="597">
        <v>55</v>
      </c>
      <c r="C703" s="597">
        <v>47.898000000000003</v>
      </c>
      <c r="D703" s="633" t="s">
        <v>1293</v>
      </c>
    </row>
    <row r="704" spans="1:4" ht="11.25" customHeight="1">
      <c r="A704" s="1374" t="s">
        <v>1620</v>
      </c>
      <c r="B704" s="594">
        <v>71.55</v>
      </c>
      <c r="C704" s="594">
        <v>71.55</v>
      </c>
      <c r="D704" s="632" t="s">
        <v>1569</v>
      </c>
    </row>
    <row r="705" spans="1:4" ht="11.25" customHeight="1">
      <c r="A705" s="1376"/>
      <c r="B705" s="597">
        <v>3.6</v>
      </c>
      <c r="C705" s="597">
        <v>3.6</v>
      </c>
      <c r="D705" s="633" t="s">
        <v>1560</v>
      </c>
    </row>
    <row r="706" spans="1:4" ht="11.25" customHeight="1">
      <c r="A706" s="1375"/>
      <c r="B706" s="592">
        <v>75.149999999999991</v>
      </c>
      <c r="C706" s="592">
        <v>75.149999999999991</v>
      </c>
      <c r="D706" s="631" t="s">
        <v>1293</v>
      </c>
    </row>
    <row r="707" spans="1:4" ht="11.25" customHeight="1">
      <c r="A707" s="1376" t="s">
        <v>1619</v>
      </c>
      <c r="B707" s="597">
        <v>10.4</v>
      </c>
      <c r="C707" s="597">
        <v>10.4</v>
      </c>
      <c r="D707" s="633" t="s">
        <v>1560</v>
      </c>
    </row>
    <row r="708" spans="1:4" ht="11.25" customHeight="1">
      <c r="A708" s="1376"/>
      <c r="B708" s="597">
        <v>10.4</v>
      </c>
      <c r="C708" s="597">
        <v>10.4</v>
      </c>
      <c r="D708" s="633" t="s">
        <v>1293</v>
      </c>
    </row>
    <row r="709" spans="1:4" ht="11.25" customHeight="1">
      <c r="A709" s="1374" t="s">
        <v>1618</v>
      </c>
      <c r="B709" s="594">
        <v>42.39</v>
      </c>
      <c r="C709" s="594">
        <v>42.39</v>
      </c>
      <c r="D709" s="632" t="s">
        <v>1569</v>
      </c>
    </row>
    <row r="710" spans="1:4" ht="11.25" customHeight="1">
      <c r="A710" s="1376"/>
      <c r="B710" s="597">
        <v>1</v>
      </c>
      <c r="C710" s="597">
        <v>1</v>
      </c>
      <c r="D710" s="633" t="s">
        <v>1560</v>
      </c>
    </row>
    <row r="711" spans="1:4" ht="11.25" customHeight="1">
      <c r="A711" s="1376"/>
      <c r="B711" s="597">
        <v>40</v>
      </c>
      <c r="C711" s="597">
        <v>40</v>
      </c>
      <c r="D711" s="633" t="s">
        <v>1617</v>
      </c>
    </row>
    <row r="712" spans="1:4" ht="11.25" customHeight="1">
      <c r="A712" s="1375"/>
      <c r="B712" s="592">
        <v>83.39</v>
      </c>
      <c r="C712" s="592">
        <v>83.39</v>
      </c>
      <c r="D712" s="631" t="s">
        <v>1293</v>
      </c>
    </row>
    <row r="713" spans="1:4" ht="11.25" customHeight="1">
      <c r="A713" s="1376" t="s">
        <v>1616</v>
      </c>
      <c r="B713" s="597">
        <v>17.100000000000001</v>
      </c>
      <c r="C713" s="597">
        <v>17.100000000000001</v>
      </c>
      <c r="D713" s="633" t="s">
        <v>1522</v>
      </c>
    </row>
    <row r="714" spans="1:4" ht="11.25" customHeight="1">
      <c r="A714" s="1376"/>
      <c r="B714" s="597">
        <v>52.2</v>
      </c>
      <c r="C714" s="597">
        <v>52.2</v>
      </c>
      <c r="D714" s="633" t="s">
        <v>1569</v>
      </c>
    </row>
    <row r="715" spans="1:4" ht="11.25" customHeight="1">
      <c r="A715" s="1376"/>
      <c r="B715" s="597">
        <v>50</v>
      </c>
      <c r="C715" s="597">
        <v>50</v>
      </c>
      <c r="D715" s="633" t="s">
        <v>1568</v>
      </c>
    </row>
    <row r="716" spans="1:4" ht="11.25" customHeight="1">
      <c r="A716" s="1376"/>
      <c r="B716" s="597">
        <v>5.2</v>
      </c>
      <c r="C716" s="597">
        <v>5.2</v>
      </c>
      <c r="D716" s="633" t="s">
        <v>1560</v>
      </c>
    </row>
    <row r="717" spans="1:4" ht="11.25" customHeight="1">
      <c r="A717" s="1376"/>
      <c r="B717" s="597">
        <v>124.50000000000001</v>
      </c>
      <c r="C717" s="597">
        <v>124.50000000000001</v>
      </c>
      <c r="D717" s="633" t="s">
        <v>1293</v>
      </c>
    </row>
    <row r="718" spans="1:4" ht="11.25" customHeight="1">
      <c r="A718" s="1374" t="s">
        <v>1615</v>
      </c>
      <c r="B718" s="594">
        <v>27.45</v>
      </c>
      <c r="C718" s="594">
        <v>27.45</v>
      </c>
      <c r="D718" s="632" t="s">
        <v>1569</v>
      </c>
    </row>
    <row r="719" spans="1:4" ht="11.25" customHeight="1">
      <c r="A719" s="1376"/>
      <c r="B719" s="597">
        <v>275</v>
      </c>
      <c r="C719" s="597">
        <v>275</v>
      </c>
      <c r="D719" s="633" t="s">
        <v>1614</v>
      </c>
    </row>
    <row r="720" spans="1:4" ht="11.25" customHeight="1">
      <c r="A720" s="1375"/>
      <c r="B720" s="592">
        <v>302.45</v>
      </c>
      <c r="C720" s="592">
        <v>302.45</v>
      </c>
      <c r="D720" s="631" t="s">
        <v>1293</v>
      </c>
    </row>
    <row r="721" spans="1:4" ht="11.25" customHeight="1">
      <c r="A721" s="1376" t="s">
        <v>1613</v>
      </c>
      <c r="B721" s="597">
        <v>250</v>
      </c>
      <c r="C721" s="597">
        <v>175</v>
      </c>
      <c r="D721" s="633" t="s">
        <v>1523</v>
      </c>
    </row>
    <row r="722" spans="1:4" ht="11.25" customHeight="1">
      <c r="A722" s="1376"/>
      <c r="B722" s="597">
        <v>250</v>
      </c>
      <c r="C722" s="597">
        <v>175</v>
      </c>
      <c r="D722" s="633" t="s">
        <v>1293</v>
      </c>
    </row>
    <row r="723" spans="1:4" ht="11.25" customHeight="1">
      <c r="A723" s="1374" t="s">
        <v>1612</v>
      </c>
      <c r="B723" s="594">
        <v>35.1</v>
      </c>
      <c r="C723" s="594">
        <v>35.1</v>
      </c>
      <c r="D723" s="632" t="s">
        <v>1569</v>
      </c>
    </row>
    <row r="724" spans="1:4" ht="11.25" customHeight="1">
      <c r="A724" s="1376"/>
      <c r="B724" s="597">
        <v>386.01</v>
      </c>
      <c r="C724" s="597">
        <v>385.99241999999998</v>
      </c>
      <c r="D724" s="633" t="s">
        <v>1362</v>
      </c>
    </row>
    <row r="725" spans="1:4" ht="11.25" customHeight="1">
      <c r="A725" s="1376"/>
      <c r="B725" s="597">
        <v>2.8</v>
      </c>
      <c r="C725" s="597">
        <v>2.8</v>
      </c>
      <c r="D725" s="633" t="s">
        <v>1560</v>
      </c>
    </row>
    <row r="726" spans="1:4" ht="11.25" customHeight="1">
      <c r="A726" s="1375"/>
      <c r="B726" s="592">
        <v>423.91</v>
      </c>
      <c r="C726" s="592">
        <v>423.89242000000002</v>
      </c>
      <c r="D726" s="631" t="s">
        <v>1293</v>
      </c>
    </row>
    <row r="727" spans="1:4" ht="11.25" customHeight="1">
      <c r="A727" s="1376" t="s">
        <v>1611</v>
      </c>
      <c r="B727" s="597">
        <v>383.2</v>
      </c>
      <c r="C727" s="597">
        <v>383.2</v>
      </c>
      <c r="D727" s="633" t="s">
        <v>1603</v>
      </c>
    </row>
    <row r="728" spans="1:4" ht="11.25" customHeight="1">
      <c r="A728" s="1376"/>
      <c r="B728" s="597">
        <v>36.700000000000003</v>
      </c>
      <c r="C728" s="597">
        <v>0</v>
      </c>
      <c r="D728" s="633" t="s">
        <v>1610</v>
      </c>
    </row>
    <row r="729" spans="1:4" ht="11.25" customHeight="1">
      <c r="A729" s="1376"/>
      <c r="B729" s="597">
        <v>419.9</v>
      </c>
      <c r="C729" s="597">
        <v>383.2</v>
      </c>
      <c r="D729" s="633" t="s">
        <v>1293</v>
      </c>
    </row>
    <row r="730" spans="1:4" ht="11.25" customHeight="1">
      <c r="A730" s="1374" t="s">
        <v>1609</v>
      </c>
      <c r="B730" s="594">
        <v>250</v>
      </c>
      <c r="C730" s="594">
        <v>250</v>
      </c>
      <c r="D730" s="632" t="s">
        <v>1523</v>
      </c>
    </row>
    <row r="731" spans="1:4" ht="11.25" customHeight="1">
      <c r="A731" s="1376"/>
      <c r="B731" s="597">
        <v>75.92</v>
      </c>
      <c r="C731" s="597">
        <v>75.92</v>
      </c>
      <c r="D731" s="633" t="s">
        <v>1569</v>
      </c>
    </row>
    <row r="732" spans="1:4" ht="11.25" customHeight="1">
      <c r="A732" s="1376"/>
      <c r="B732" s="597">
        <v>2.8</v>
      </c>
      <c r="C732" s="597">
        <v>2.8</v>
      </c>
      <c r="D732" s="633" t="s">
        <v>1560</v>
      </c>
    </row>
    <row r="733" spans="1:4" ht="11.25" customHeight="1">
      <c r="A733" s="1375"/>
      <c r="B733" s="592">
        <v>328.72</v>
      </c>
      <c r="C733" s="592">
        <v>328.72</v>
      </c>
      <c r="D733" s="631" t="s">
        <v>1293</v>
      </c>
    </row>
    <row r="734" spans="1:4" ht="11.25" customHeight="1">
      <c r="A734" s="1376" t="s">
        <v>1608</v>
      </c>
      <c r="B734" s="597">
        <v>6.4</v>
      </c>
      <c r="C734" s="597">
        <v>6.4</v>
      </c>
      <c r="D734" s="633" t="s">
        <v>1560</v>
      </c>
    </row>
    <row r="735" spans="1:4" ht="11.25" customHeight="1">
      <c r="A735" s="1376"/>
      <c r="B735" s="597">
        <v>6.4</v>
      </c>
      <c r="C735" s="597">
        <v>6.4</v>
      </c>
      <c r="D735" s="633" t="s">
        <v>1293</v>
      </c>
    </row>
    <row r="736" spans="1:4" ht="11.25" customHeight="1">
      <c r="A736" s="1374" t="s">
        <v>1607</v>
      </c>
      <c r="B736" s="594">
        <v>250</v>
      </c>
      <c r="C736" s="594">
        <v>250</v>
      </c>
      <c r="D736" s="632" t="s">
        <v>1523</v>
      </c>
    </row>
    <row r="737" spans="1:4" ht="11.25" customHeight="1">
      <c r="A737" s="1375"/>
      <c r="B737" s="592">
        <v>250</v>
      </c>
      <c r="C737" s="592">
        <v>250</v>
      </c>
      <c r="D737" s="631" t="s">
        <v>1293</v>
      </c>
    </row>
    <row r="738" spans="1:4" ht="11.25" customHeight="1">
      <c r="A738" s="1376" t="s">
        <v>1606</v>
      </c>
      <c r="B738" s="597">
        <v>30.64</v>
      </c>
      <c r="C738" s="597">
        <v>30.64</v>
      </c>
      <c r="D738" s="633" t="s">
        <v>1569</v>
      </c>
    </row>
    <row r="739" spans="1:4" ht="11.25" customHeight="1">
      <c r="A739" s="1376"/>
      <c r="B739" s="597">
        <v>40.4</v>
      </c>
      <c r="C739" s="597">
        <v>40.4</v>
      </c>
      <c r="D739" s="633" t="s">
        <v>1560</v>
      </c>
    </row>
    <row r="740" spans="1:4" ht="11.25" customHeight="1">
      <c r="A740" s="1376"/>
      <c r="B740" s="597">
        <v>71.039999999999992</v>
      </c>
      <c r="C740" s="597">
        <v>71.039999999999992</v>
      </c>
      <c r="D740" s="633" t="s">
        <v>1293</v>
      </c>
    </row>
    <row r="741" spans="1:4" ht="11.25" customHeight="1">
      <c r="A741" s="1374" t="s">
        <v>1605</v>
      </c>
      <c r="B741" s="594">
        <v>170.64</v>
      </c>
      <c r="C741" s="594">
        <v>170.63900000000001</v>
      </c>
      <c r="D741" s="632" t="s">
        <v>1582</v>
      </c>
    </row>
    <row r="742" spans="1:4" ht="11.25" customHeight="1">
      <c r="A742" s="1375"/>
      <c r="B742" s="592">
        <v>170.64</v>
      </c>
      <c r="C742" s="592">
        <v>170.63900000000001</v>
      </c>
      <c r="D742" s="631" t="s">
        <v>1293</v>
      </c>
    </row>
    <row r="743" spans="1:4" ht="11.25" customHeight="1">
      <c r="A743" s="1376" t="s">
        <v>1604</v>
      </c>
      <c r="B743" s="597">
        <v>2860</v>
      </c>
      <c r="C743" s="597">
        <v>0</v>
      </c>
      <c r="D743" s="633" t="s">
        <v>1603</v>
      </c>
    </row>
    <row r="744" spans="1:4" ht="11.25" customHeight="1">
      <c r="A744" s="1376"/>
      <c r="B744" s="597">
        <v>6</v>
      </c>
      <c r="C744" s="597">
        <v>6</v>
      </c>
      <c r="D744" s="633" t="s">
        <v>1560</v>
      </c>
    </row>
    <row r="745" spans="1:4" ht="11.25" customHeight="1">
      <c r="A745" s="1376"/>
      <c r="B745" s="597">
        <v>2866</v>
      </c>
      <c r="C745" s="597">
        <v>6</v>
      </c>
      <c r="D745" s="633" t="s">
        <v>1293</v>
      </c>
    </row>
    <row r="746" spans="1:4" ht="11.25" customHeight="1">
      <c r="A746" s="1374" t="s">
        <v>1602</v>
      </c>
      <c r="B746" s="594">
        <v>311.04000000000002</v>
      </c>
      <c r="C746" s="594">
        <v>311.03500000000003</v>
      </c>
      <c r="D746" s="632" t="s">
        <v>1582</v>
      </c>
    </row>
    <row r="747" spans="1:4" ht="11.25" customHeight="1">
      <c r="A747" s="1376"/>
      <c r="B747" s="597">
        <v>24.16</v>
      </c>
      <c r="C747" s="597">
        <v>24.16</v>
      </c>
      <c r="D747" s="633" t="s">
        <v>1569</v>
      </c>
    </row>
    <row r="748" spans="1:4" ht="11.25" customHeight="1">
      <c r="A748" s="1376"/>
      <c r="B748" s="597">
        <v>3.3</v>
      </c>
      <c r="C748" s="597">
        <v>3.3</v>
      </c>
      <c r="D748" s="633" t="s">
        <v>1560</v>
      </c>
    </row>
    <row r="749" spans="1:4" ht="11.25" customHeight="1">
      <c r="A749" s="1375"/>
      <c r="B749" s="592">
        <v>338.50000000000006</v>
      </c>
      <c r="C749" s="592">
        <v>338.49500000000006</v>
      </c>
      <c r="D749" s="631" t="s">
        <v>1293</v>
      </c>
    </row>
    <row r="750" spans="1:4" ht="11.25" customHeight="1">
      <c r="A750" s="1376" t="s">
        <v>1601</v>
      </c>
      <c r="B750" s="597">
        <v>30</v>
      </c>
      <c r="C750" s="597">
        <v>30</v>
      </c>
      <c r="D750" s="633" t="s">
        <v>1568</v>
      </c>
    </row>
    <row r="751" spans="1:4" ht="11.25" customHeight="1">
      <c r="A751" s="1376"/>
      <c r="B751" s="597">
        <v>30</v>
      </c>
      <c r="C751" s="597">
        <v>30</v>
      </c>
      <c r="D751" s="633" t="s">
        <v>1293</v>
      </c>
    </row>
    <row r="752" spans="1:4" ht="11.25" customHeight="1">
      <c r="A752" s="1374" t="s">
        <v>1600</v>
      </c>
      <c r="B752" s="594">
        <v>24.95</v>
      </c>
      <c r="C752" s="594">
        <v>0</v>
      </c>
      <c r="D752" s="632" t="s">
        <v>1522</v>
      </c>
    </row>
    <row r="753" spans="1:4" ht="11.25" customHeight="1">
      <c r="A753" s="1375"/>
      <c r="B753" s="592">
        <v>24.95</v>
      </c>
      <c r="C753" s="592">
        <v>0</v>
      </c>
      <c r="D753" s="631" t="s">
        <v>1293</v>
      </c>
    </row>
    <row r="754" spans="1:4" ht="11.25" customHeight="1">
      <c r="A754" s="1376" t="s">
        <v>1599</v>
      </c>
      <c r="B754" s="597">
        <v>1</v>
      </c>
      <c r="C754" s="597">
        <v>0</v>
      </c>
      <c r="D754" s="633" t="s">
        <v>1560</v>
      </c>
    </row>
    <row r="755" spans="1:4" ht="11.25" customHeight="1">
      <c r="A755" s="1376"/>
      <c r="B755" s="597">
        <v>1</v>
      </c>
      <c r="C755" s="597">
        <v>0</v>
      </c>
      <c r="D755" s="633" t="s">
        <v>1293</v>
      </c>
    </row>
    <row r="756" spans="1:4" ht="11.25" customHeight="1">
      <c r="A756" s="1374" t="s">
        <v>1598</v>
      </c>
      <c r="B756" s="594">
        <v>250</v>
      </c>
      <c r="C756" s="594">
        <v>0</v>
      </c>
      <c r="D756" s="632" t="s">
        <v>1523</v>
      </c>
    </row>
    <row r="757" spans="1:4" ht="11.25" customHeight="1">
      <c r="A757" s="1375"/>
      <c r="B757" s="592">
        <v>250</v>
      </c>
      <c r="C757" s="592">
        <v>0</v>
      </c>
      <c r="D757" s="631" t="s">
        <v>1293</v>
      </c>
    </row>
    <row r="758" spans="1:4" ht="11.25" customHeight="1">
      <c r="A758" s="1376" t="s">
        <v>1597</v>
      </c>
      <c r="B758" s="597">
        <v>52.92</v>
      </c>
      <c r="C758" s="597">
        <v>52.905000000000001</v>
      </c>
      <c r="D758" s="633" t="s">
        <v>1596</v>
      </c>
    </row>
    <row r="759" spans="1:4" ht="11.25" customHeight="1">
      <c r="A759" s="1376"/>
      <c r="B759" s="597">
        <v>1.2</v>
      </c>
      <c r="C759" s="597">
        <v>1.2</v>
      </c>
      <c r="D759" s="633" t="s">
        <v>1560</v>
      </c>
    </row>
    <row r="760" spans="1:4" ht="11.25" customHeight="1">
      <c r="A760" s="1376"/>
      <c r="B760" s="597">
        <v>54.120000000000005</v>
      </c>
      <c r="C760" s="597">
        <v>54.105000000000004</v>
      </c>
      <c r="D760" s="633" t="s">
        <v>1293</v>
      </c>
    </row>
    <row r="761" spans="1:4" ht="11.25" customHeight="1">
      <c r="A761" s="1374" t="s">
        <v>1595</v>
      </c>
      <c r="B761" s="594">
        <v>1.2</v>
      </c>
      <c r="C761" s="594">
        <v>1.2</v>
      </c>
      <c r="D761" s="632" t="s">
        <v>1560</v>
      </c>
    </row>
    <row r="762" spans="1:4" ht="11.25" customHeight="1">
      <c r="A762" s="1375"/>
      <c r="B762" s="592">
        <v>1.2</v>
      </c>
      <c r="C762" s="592">
        <v>1.2</v>
      </c>
      <c r="D762" s="631" t="s">
        <v>1293</v>
      </c>
    </row>
    <row r="763" spans="1:4" ht="11.25" customHeight="1">
      <c r="A763" s="1376" t="s">
        <v>1594</v>
      </c>
      <c r="B763" s="597">
        <v>12.6</v>
      </c>
      <c r="C763" s="597">
        <v>0</v>
      </c>
      <c r="D763" s="633" t="s">
        <v>1560</v>
      </c>
    </row>
    <row r="764" spans="1:4" ht="11.25" customHeight="1">
      <c r="A764" s="1376"/>
      <c r="B764" s="597">
        <v>12.6</v>
      </c>
      <c r="C764" s="597">
        <v>0</v>
      </c>
      <c r="D764" s="633" t="s">
        <v>1293</v>
      </c>
    </row>
    <row r="765" spans="1:4" ht="11.25" customHeight="1">
      <c r="A765" s="1374" t="s">
        <v>1593</v>
      </c>
      <c r="B765" s="594">
        <v>160</v>
      </c>
      <c r="C765" s="594">
        <v>160</v>
      </c>
      <c r="D765" s="632" t="s">
        <v>1523</v>
      </c>
    </row>
    <row r="766" spans="1:4" ht="11.25" customHeight="1">
      <c r="A766" s="1376"/>
      <c r="B766" s="597">
        <v>136</v>
      </c>
      <c r="C766" s="597">
        <v>136</v>
      </c>
      <c r="D766" s="633" t="s">
        <v>1592</v>
      </c>
    </row>
    <row r="767" spans="1:4" ht="11.25" customHeight="1">
      <c r="A767" s="1376"/>
      <c r="B767" s="597">
        <v>6.3</v>
      </c>
      <c r="C767" s="597">
        <v>6.3</v>
      </c>
      <c r="D767" s="633" t="s">
        <v>1560</v>
      </c>
    </row>
    <row r="768" spans="1:4" ht="11.25" customHeight="1">
      <c r="A768" s="1375"/>
      <c r="B768" s="592">
        <v>302.3</v>
      </c>
      <c r="C768" s="592">
        <v>302.3</v>
      </c>
      <c r="D768" s="631" t="s">
        <v>1293</v>
      </c>
    </row>
    <row r="769" spans="1:4" ht="11.25" customHeight="1">
      <c r="A769" s="1376" t="s">
        <v>1591</v>
      </c>
      <c r="B769" s="597">
        <v>2</v>
      </c>
      <c r="C769" s="597">
        <v>2</v>
      </c>
      <c r="D769" s="633" t="s">
        <v>1560</v>
      </c>
    </row>
    <row r="770" spans="1:4" ht="11.25" customHeight="1">
      <c r="A770" s="1376"/>
      <c r="B770" s="597">
        <v>2</v>
      </c>
      <c r="C770" s="597">
        <v>2</v>
      </c>
      <c r="D770" s="633" t="s">
        <v>1293</v>
      </c>
    </row>
    <row r="771" spans="1:4" ht="11.25" customHeight="1">
      <c r="A771" s="1374" t="s">
        <v>1590</v>
      </c>
      <c r="B771" s="594">
        <v>34</v>
      </c>
      <c r="C771" s="594">
        <v>0</v>
      </c>
      <c r="D771" s="632" t="s">
        <v>1582</v>
      </c>
    </row>
    <row r="772" spans="1:4" ht="11.25" customHeight="1">
      <c r="A772" s="1376"/>
      <c r="B772" s="597">
        <v>2</v>
      </c>
      <c r="C772" s="597">
        <v>2</v>
      </c>
      <c r="D772" s="633" t="s">
        <v>1560</v>
      </c>
    </row>
    <row r="773" spans="1:4" ht="11.25" customHeight="1">
      <c r="A773" s="1375"/>
      <c r="B773" s="592">
        <v>36</v>
      </c>
      <c r="C773" s="592">
        <v>2</v>
      </c>
      <c r="D773" s="631" t="s">
        <v>1293</v>
      </c>
    </row>
    <row r="774" spans="1:4" ht="11.25" customHeight="1">
      <c r="A774" s="1376" t="s">
        <v>1589</v>
      </c>
      <c r="B774" s="597">
        <v>180</v>
      </c>
      <c r="C774" s="597">
        <v>0</v>
      </c>
      <c r="D774" s="633" t="s">
        <v>1523</v>
      </c>
    </row>
    <row r="775" spans="1:4" ht="11.25" customHeight="1">
      <c r="A775" s="1376"/>
      <c r="B775" s="597">
        <v>180</v>
      </c>
      <c r="C775" s="597">
        <v>0</v>
      </c>
      <c r="D775" s="633" t="s">
        <v>1293</v>
      </c>
    </row>
    <row r="776" spans="1:4" ht="11.25" customHeight="1">
      <c r="A776" s="1374" t="s">
        <v>1588</v>
      </c>
      <c r="B776" s="594">
        <v>12.17</v>
      </c>
      <c r="C776" s="594">
        <v>12.164999999999999</v>
      </c>
      <c r="D776" s="632" t="s">
        <v>1569</v>
      </c>
    </row>
    <row r="777" spans="1:4" ht="11.25" customHeight="1">
      <c r="A777" s="1376"/>
      <c r="B777" s="597">
        <v>19.2</v>
      </c>
      <c r="C777" s="597">
        <v>19.2</v>
      </c>
      <c r="D777" s="633" t="s">
        <v>1560</v>
      </c>
    </row>
    <row r="778" spans="1:4" ht="11.25" customHeight="1">
      <c r="A778" s="1375"/>
      <c r="B778" s="592">
        <v>31.369999999999997</v>
      </c>
      <c r="C778" s="592">
        <v>31.364999999999998</v>
      </c>
      <c r="D778" s="631" t="s">
        <v>1293</v>
      </c>
    </row>
    <row r="779" spans="1:4" ht="11.25" customHeight="1">
      <c r="A779" s="1376" t="s">
        <v>1587</v>
      </c>
      <c r="B779" s="597">
        <v>49.05</v>
      </c>
      <c r="C779" s="597">
        <v>49.05</v>
      </c>
      <c r="D779" s="633" t="s">
        <v>1569</v>
      </c>
    </row>
    <row r="780" spans="1:4" ht="11.25" customHeight="1">
      <c r="A780" s="1376"/>
      <c r="B780" s="597">
        <v>49.05</v>
      </c>
      <c r="C780" s="597">
        <v>49.05</v>
      </c>
      <c r="D780" s="633" t="s">
        <v>1293</v>
      </c>
    </row>
    <row r="781" spans="1:4" ht="11.25" customHeight="1">
      <c r="A781" s="1374" t="s">
        <v>1586</v>
      </c>
      <c r="B781" s="594">
        <v>3.7</v>
      </c>
      <c r="C781" s="594">
        <v>3.7</v>
      </c>
      <c r="D781" s="632" t="s">
        <v>1560</v>
      </c>
    </row>
    <row r="782" spans="1:4" ht="11.25" customHeight="1">
      <c r="A782" s="1375"/>
      <c r="B782" s="592">
        <v>3.7</v>
      </c>
      <c r="C782" s="592">
        <v>3.7</v>
      </c>
      <c r="D782" s="631" t="s">
        <v>1293</v>
      </c>
    </row>
    <row r="783" spans="1:4" ht="11.25" customHeight="1">
      <c r="A783" s="1376" t="s">
        <v>1585</v>
      </c>
      <c r="B783" s="597">
        <v>155</v>
      </c>
      <c r="C783" s="597">
        <v>0</v>
      </c>
      <c r="D783" s="633" t="s">
        <v>1522</v>
      </c>
    </row>
    <row r="784" spans="1:4" ht="11.25" customHeight="1">
      <c r="A784" s="1376"/>
      <c r="B784" s="597">
        <v>60</v>
      </c>
      <c r="C784" s="597">
        <v>60</v>
      </c>
      <c r="D784" s="633" t="s">
        <v>1567</v>
      </c>
    </row>
    <row r="785" spans="1:4" ht="11.25" customHeight="1">
      <c r="A785" s="1376"/>
      <c r="B785" s="597">
        <v>215</v>
      </c>
      <c r="C785" s="597">
        <v>60</v>
      </c>
      <c r="D785" s="633" t="s">
        <v>1293</v>
      </c>
    </row>
    <row r="786" spans="1:4" ht="11.25" customHeight="1">
      <c r="A786" s="1374" t="s">
        <v>1584</v>
      </c>
      <c r="B786" s="594">
        <v>189.4</v>
      </c>
      <c r="C786" s="594">
        <v>0</v>
      </c>
      <c r="D786" s="632" t="s">
        <v>1523</v>
      </c>
    </row>
    <row r="787" spans="1:4" ht="11.25" customHeight="1">
      <c r="A787" s="1376"/>
      <c r="B787" s="597">
        <v>145.88999999999999</v>
      </c>
      <c r="C787" s="597">
        <v>145.88999999999999</v>
      </c>
      <c r="D787" s="633" t="s">
        <v>1569</v>
      </c>
    </row>
    <row r="788" spans="1:4" ht="11.25" customHeight="1">
      <c r="A788" s="1376"/>
      <c r="B788" s="597">
        <v>1.6</v>
      </c>
      <c r="C788" s="597">
        <v>1.6</v>
      </c>
      <c r="D788" s="633" t="s">
        <v>1560</v>
      </c>
    </row>
    <row r="789" spans="1:4" ht="11.25" customHeight="1">
      <c r="A789" s="1375"/>
      <c r="B789" s="592">
        <v>336.89</v>
      </c>
      <c r="C789" s="592">
        <v>147.48999999999998</v>
      </c>
      <c r="D789" s="631" t="s">
        <v>1293</v>
      </c>
    </row>
    <row r="790" spans="1:4" ht="11.25" customHeight="1">
      <c r="A790" s="1376" t="s">
        <v>1583</v>
      </c>
      <c r="B790" s="597">
        <v>10.81</v>
      </c>
      <c r="C790" s="597">
        <v>10.807</v>
      </c>
      <c r="D790" s="633" t="s">
        <v>1582</v>
      </c>
    </row>
    <row r="791" spans="1:4" ht="11.25" customHeight="1">
      <c r="A791" s="1376"/>
      <c r="B791" s="597">
        <v>83.7</v>
      </c>
      <c r="C791" s="597">
        <v>83.7</v>
      </c>
      <c r="D791" s="633" t="s">
        <v>1569</v>
      </c>
    </row>
    <row r="792" spans="1:4" ht="11.25" customHeight="1">
      <c r="A792" s="1376"/>
      <c r="B792" s="597">
        <v>94.51</v>
      </c>
      <c r="C792" s="597">
        <v>94.507000000000005</v>
      </c>
      <c r="D792" s="633" t="s">
        <v>1293</v>
      </c>
    </row>
    <row r="793" spans="1:4" ht="11.25" customHeight="1">
      <c r="A793" s="1374" t="s">
        <v>1581</v>
      </c>
      <c r="B793" s="594">
        <v>270</v>
      </c>
      <c r="C793" s="594">
        <v>270</v>
      </c>
      <c r="D793" s="632" t="s">
        <v>1362</v>
      </c>
    </row>
    <row r="794" spans="1:4" ht="11.25" customHeight="1">
      <c r="A794" s="1376"/>
      <c r="B794" s="597">
        <v>65</v>
      </c>
      <c r="C794" s="597">
        <v>65</v>
      </c>
      <c r="D794" s="633" t="s">
        <v>1557</v>
      </c>
    </row>
    <row r="795" spans="1:4" ht="11.25" customHeight="1">
      <c r="A795" s="1375"/>
      <c r="B795" s="592">
        <v>335</v>
      </c>
      <c r="C795" s="592">
        <v>335</v>
      </c>
      <c r="D795" s="631" t="s">
        <v>1293</v>
      </c>
    </row>
    <row r="796" spans="1:4" ht="11.25" customHeight="1">
      <c r="A796" s="1376" t="s">
        <v>1580</v>
      </c>
      <c r="B796" s="597">
        <v>150</v>
      </c>
      <c r="C796" s="597">
        <v>150</v>
      </c>
      <c r="D796" s="633" t="s">
        <v>1562</v>
      </c>
    </row>
    <row r="797" spans="1:4" ht="11.25" customHeight="1">
      <c r="A797" s="1376"/>
      <c r="B797" s="597">
        <v>150</v>
      </c>
      <c r="C797" s="597">
        <v>150</v>
      </c>
      <c r="D797" s="633" t="s">
        <v>1293</v>
      </c>
    </row>
    <row r="798" spans="1:4" ht="11.25" customHeight="1">
      <c r="A798" s="1374" t="s">
        <v>1579</v>
      </c>
      <c r="B798" s="594">
        <v>16.2</v>
      </c>
      <c r="C798" s="594">
        <v>16.2</v>
      </c>
      <c r="D798" s="632" t="s">
        <v>1564</v>
      </c>
    </row>
    <row r="799" spans="1:4" ht="11.25" customHeight="1">
      <c r="A799" s="1376"/>
      <c r="B799" s="597">
        <v>83.7</v>
      </c>
      <c r="C799" s="597">
        <v>83.7</v>
      </c>
      <c r="D799" s="633" t="s">
        <v>1578</v>
      </c>
    </row>
    <row r="800" spans="1:4" ht="11.25" customHeight="1">
      <c r="A800" s="1376"/>
      <c r="B800" s="597">
        <v>240.52999999999997</v>
      </c>
      <c r="C800" s="597">
        <v>240.52447000000001</v>
      </c>
      <c r="D800" s="633" t="s">
        <v>1362</v>
      </c>
    </row>
    <row r="801" spans="1:4" ht="11.25" customHeight="1">
      <c r="A801" s="1375"/>
      <c r="B801" s="592">
        <v>340.42999999999995</v>
      </c>
      <c r="C801" s="592">
        <v>340.42447000000004</v>
      </c>
      <c r="D801" s="631" t="s">
        <v>1293</v>
      </c>
    </row>
    <row r="802" spans="1:4" ht="11.25" customHeight="1">
      <c r="A802" s="1376" t="s">
        <v>1577</v>
      </c>
      <c r="B802" s="597">
        <v>728.64</v>
      </c>
      <c r="C802" s="597">
        <v>586.29642000000001</v>
      </c>
      <c r="D802" s="633" t="s">
        <v>1362</v>
      </c>
    </row>
    <row r="803" spans="1:4" ht="11.25" customHeight="1">
      <c r="A803" s="1376"/>
      <c r="B803" s="597">
        <v>728.64</v>
      </c>
      <c r="C803" s="597">
        <v>586.29642000000001</v>
      </c>
      <c r="D803" s="633" t="s">
        <v>1293</v>
      </c>
    </row>
    <row r="804" spans="1:4" ht="11.25" customHeight="1">
      <c r="A804" s="1374" t="s">
        <v>1576</v>
      </c>
      <c r="B804" s="594">
        <v>459.6</v>
      </c>
      <c r="C804" s="594">
        <v>457.80866000000003</v>
      </c>
      <c r="D804" s="632" t="s">
        <v>1362</v>
      </c>
    </row>
    <row r="805" spans="1:4" ht="11.25" customHeight="1">
      <c r="A805" s="1375"/>
      <c r="B805" s="592">
        <v>459.6</v>
      </c>
      <c r="C805" s="592">
        <v>457.80866000000003</v>
      </c>
      <c r="D805" s="631" t="s">
        <v>1293</v>
      </c>
    </row>
    <row r="806" spans="1:4" ht="11.25" customHeight="1">
      <c r="A806" s="1376" t="s">
        <v>1575</v>
      </c>
      <c r="B806" s="597">
        <v>53</v>
      </c>
      <c r="C806" s="597">
        <v>53</v>
      </c>
      <c r="D806" s="633" t="s">
        <v>1564</v>
      </c>
    </row>
    <row r="807" spans="1:4" ht="11.25" customHeight="1">
      <c r="A807" s="1376"/>
      <c r="B807" s="597">
        <v>71.8</v>
      </c>
      <c r="C807" s="597">
        <v>71.8</v>
      </c>
      <c r="D807" s="633" t="s">
        <v>1563</v>
      </c>
    </row>
    <row r="808" spans="1:4" ht="11.25" customHeight="1">
      <c r="A808" s="1376"/>
      <c r="B808" s="597">
        <v>59.8</v>
      </c>
      <c r="C808" s="597">
        <v>58.598999999999997</v>
      </c>
      <c r="D808" s="633" t="s">
        <v>1537</v>
      </c>
    </row>
    <row r="809" spans="1:4" ht="11.25" customHeight="1">
      <c r="A809" s="1376"/>
      <c r="B809" s="597">
        <v>88.25</v>
      </c>
      <c r="C809" s="597">
        <v>88.245000000000005</v>
      </c>
      <c r="D809" s="633" t="s">
        <v>1569</v>
      </c>
    </row>
    <row r="810" spans="1:4" ht="11.25" customHeight="1">
      <c r="A810" s="1376"/>
      <c r="B810" s="597">
        <v>807</v>
      </c>
      <c r="C810" s="597">
        <v>806.99437</v>
      </c>
      <c r="D810" s="633" t="s">
        <v>1362</v>
      </c>
    </row>
    <row r="811" spans="1:4" ht="11.25" customHeight="1">
      <c r="A811" s="1376"/>
      <c r="B811" s="597">
        <v>46.4</v>
      </c>
      <c r="C811" s="597">
        <v>46.4</v>
      </c>
      <c r="D811" s="633" t="s">
        <v>1560</v>
      </c>
    </row>
    <row r="812" spans="1:4" ht="11.25" customHeight="1">
      <c r="A812" s="1376"/>
      <c r="B812" s="597">
        <v>89</v>
      </c>
      <c r="C812" s="597">
        <v>89</v>
      </c>
      <c r="D812" s="633" t="s">
        <v>1558</v>
      </c>
    </row>
    <row r="813" spans="1:4" ht="11.25" customHeight="1">
      <c r="A813" s="1376"/>
      <c r="B813" s="597">
        <v>80</v>
      </c>
      <c r="C813" s="597">
        <v>80</v>
      </c>
      <c r="D813" s="633" t="s">
        <v>1536</v>
      </c>
    </row>
    <row r="814" spans="1:4" ht="11.25" customHeight="1">
      <c r="A814" s="1376"/>
      <c r="B814" s="597">
        <v>995</v>
      </c>
      <c r="C814" s="597">
        <v>995</v>
      </c>
      <c r="D814" s="633" t="s">
        <v>1553</v>
      </c>
    </row>
    <row r="815" spans="1:4" ht="11.25" customHeight="1">
      <c r="A815" s="1376"/>
      <c r="B815" s="597">
        <v>2290.25</v>
      </c>
      <c r="C815" s="597">
        <v>2289.0383700000002</v>
      </c>
      <c r="D815" s="633" t="s">
        <v>1293</v>
      </c>
    </row>
    <row r="816" spans="1:4" ht="11.25" customHeight="1">
      <c r="A816" s="1374" t="s">
        <v>1574</v>
      </c>
      <c r="B816" s="594">
        <v>264.2</v>
      </c>
      <c r="C816" s="594">
        <v>15.11036</v>
      </c>
      <c r="D816" s="632" t="s">
        <v>1369</v>
      </c>
    </row>
    <row r="817" spans="1:4" ht="11.25" customHeight="1">
      <c r="A817" s="1376"/>
      <c r="B817" s="597">
        <v>150</v>
      </c>
      <c r="C817" s="597">
        <v>150</v>
      </c>
      <c r="D817" s="633" t="s">
        <v>1561</v>
      </c>
    </row>
    <row r="818" spans="1:4" ht="11.25" customHeight="1">
      <c r="A818" s="1376"/>
      <c r="B818" s="597">
        <v>22</v>
      </c>
      <c r="C818" s="597">
        <v>22</v>
      </c>
      <c r="D818" s="633" t="s">
        <v>1560</v>
      </c>
    </row>
    <row r="819" spans="1:4" ht="11.25" customHeight="1">
      <c r="A819" s="1376"/>
      <c r="B819" s="597">
        <v>892</v>
      </c>
      <c r="C819" s="597">
        <v>892</v>
      </c>
      <c r="D819" s="633" t="s">
        <v>1553</v>
      </c>
    </row>
    <row r="820" spans="1:4" ht="11.25" customHeight="1">
      <c r="A820" s="1375"/>
      <c r="B820" s="592">
        <v>1328.2</v>
      </c>
      <c r="C820" s="592">
        <v>1079.1103600000001</v>
      </c>
      <c r="D820" s="631" t="s">
        <v>1293</v>
      </c>
    </row>
    <row r="821" spans="1:4" ht="11.25" customHeight="1">
      <c r="A821" s="1376" t="s">
        <v>1573</v>
      </c>
      <c r="B821" s="597">
        <v>6</v>
      </c>
      <c r="C821" s="597">
        <v>6</v>
      </c>
      <c r="D821" s="633" t="s">
        <v>1537</v>
      </c>
    </row>
    <row r="822" spans="1:4" ht="11.25" customHeight="1">
      <c r="A822" s="1376"/>
      <c r="B822" s="597">
        <v>70</v>
      </c>
      <c r="C822" s="597">
        <v>70</v>
      </c>
      <c r="D822" s="633" t="s">
        <v>1572</v>
      </c>
    </row>
    <row r="823" spans="1:4" ht="11.25" customHeight="1">
      <c r="A823" s="1376"/>
      <c r="B823" s="597">
        <v>497.9</v>
      </c>
      <c r="C823" s="597">
        <v>496.30421000000001</v>
      </c>
      <c r="D823" s="633" t="s">
        <v>1369</v>
      </c>
    </row>
    <row r="824" spans="1:4" ht="11.25" customHeight="1">
      <c r="A824" s="1376"/>
      <c r="B824" s="597">
        <v>591.65</v>
      </c>
      <c r="C824" s="597">
        <v>591.63324</v>
      </c>
      <c r="D824" s="633" t="s">
        <v>1354</v>
      </c>
    </row>
    <row r="825" spans="1:4" ht="11.25" customHeight="1">
      <c r="A825" s="1376"/>
      <c r="B825" s="597">
        <v>4841.2</v>
      </c>
      <c r="C825" s="597">
        <v>4841.1526600000007</v>
      </c>
      <c r="D825" s="633" t="s">
        <v>1362</v>
      </c>
    </row>
    <row r="826" spans="1:4" ht="11.25" customHeight="1">
      <c r="A826" s="1376"/>
      <c r="B826" s="597">
        <v>13.2</v>
      </c>
      <c r="C826" s="597">
        <v>13.2</v>
      </c>
      <c r="D826" s="633" t="s">
        <v>1560</v>
      </c>
    </row>
    <row r="827" spans="1:4" ht="11.25" customHeight="1">
      <c r="A827" s="1376"/>
      <c r="B827" s="597">
        <v>28.39</v>
      </c>
      <c r="C827" s="597">
        <v>28.387</v>
      </c>
      <c r="D827" s="633" t="s">
        <v>1571</v>
      </c>
    </row>
    <row r="828" spans="1:4" ht="11.25" customHeight="1">
      <c r="A828" s="1376"/>
      <c r="B828" s="597">
        <v>1252</v>
      </c>
      <c r="C828" s="597">
        <v>1252</v>
      </c>
      <c r="D828" s="633" t="s">
        <v>1553</v>
      </c>
    </row>
    <row r="829" spans="1:4" ht="11.25" customHeight="1">
      <c r="A829" s="1376"/>
      <c r="B829" s="597">
        <v>7300.34</v>
      </c>
      <c r="C829" s="597">
        <v>7298.6771100000005</v>
      </c>
      <c r="D829" s="633" t="s">
        <v>1293</v>
      </c>
    </row>
    <row r="830" spans="1:4" ht="11.25" customHeight="1">
      <c r="A830" s="1374" t="s">
        <v>1570</v>
      </c>
      <c r="B830" s="594">
        <v>128</v>
      </c>
      <c r="C830" s="594">
        <v>128</v>
      </c>
      <c r="D830" s="632" t="s">
        <v>1564</v>
      </c>
    </row>
    <row r="831" spans="1:4" ht="11.25" customHeight="1">
      <c r="A831" s="1376"/>
      <c r="B831" s="597">
        <v>63.79</v>
      </c>
      <c r="C831" s="597">
        <v>51.783000000000001</v>
      </c>
      <c r="D831" s="633" t="s">
        <v>1537</v>
      </c>
    </row>
    <row r="832" spans="1:4" ht="11.25" customHeight="1">
      <c r="A832" s="1376"/>
      <c r="B832" s="597">
        <v>150</v>
      </c>
      <c r="C832" s="597">
        <v>149.304</v>
      </c>
      <c r="D832" s="633" t="s">
        <v>1562</v>
      </c>
    </row>
    <row r="833" spans="1:4" ht="11.25" customHeight="1">
      <c r="A833" s="1376"/>
      <c r="B833" s="597">
        <v>1151.0999999999999</v>
      </c>
      <c r="C833" s="597">
        <v>1151.0999999999999</v>
      </c>
      <c r="D833" s="633" t="s">
        <v>1569</v>
      </c>
    </row>
    <row r="834" spans="1:4" ht="11.25" customHeight="1">
      <c r="A834" s="1376"/>
      <c r="B834" s="597">
        <v>20</v>
      </c>
      <c r="C834" s="597">
        <v>20</v>
      </c>
      <c r="D834" s="633" t="s">
        <v>1568</v>
      </c>
    </row>
    <row r="835" spans="1:4" ht="11.25" customHeight="1">
      <c r="A835" s="1376"/>
      <c r="B835" s="597">
        <v>350</v>
      </c>
      <c r="C835" s="597">
        <v>350</v>
      </c>
      <c r="D835" s="633" t="s">
        <v>1561</v>
      </c>
    </row>
    <row r="836" spans="1:4" ht="11.25" customHeight="1">
      <c r="A836" s="1376"/>
      <c r="B836" s="597">
        <v>166</v>
      </c>
      <c r="C836" s="597">
        <v>166</v>
      </c>
      <c r="D836" s="633" t="s">
        <v>1560</v>
      </c>
    </row>
    <row r="837" spans="1:4" ht="11.25" customHeight="1">
      <c r="A837" s="1376"/>
      <c r="B837" s="597">
        <v>1000</v>
      </c>
      <c r="C837" s="597">
        <v>1000</v>
      </c>
      <c r="D837" s="633" t="s">
        <v>1567</v>
      </c>
    </row>
    <row r="838" spans="1:4" ht="11.25" customHeight="1">
      <c r="A838" s="1376"/>
      <c r="B838" s="597">
        <v>781</v>
      </c>
      <c r="C838" s="597">
        <v>781</v>
      </c>
      <c r="D838" s="633" t="s">
        <v>1559</v>
      </c>
    </row>
    <row r="839" spans="1:4" ht="11.25" customHeight="1">
      <c r="A839" s="1376"/>
      <c r="B839" s="597">
        <v>73</v>
      </c>
      <c r="C839" s="597">
        <v>73</v>
      </c>
      <c r="D839" s="633" t="s">
        <v>1558</v>
      </c>
    </row>
    <row r="840" spans="1:4" ht="11.25" customHeight="1">
      <c r="A840" s="1376"/>
      <c r="B840" s="597">
        <v>50</v>
      </c>
      <c r="C840" s="597">
        <v>50</v>
      </c>
      <c r="D840" s="633" t="s">
        <v>1554</v>
      </c>
    </row>
    <row r="841" spans="1:4" ht="11.25" customHeight="1">
      <c r="A841" s="1376"/>
      <c r="B841" s="597">
        <v>1791</v>
      </c>
      <c r="C841" s="597">
        <v>1791</v>
      </c>
      <c r="D841" s="633" t="s">
        <v>1553</v>
      </c>
    </row>
    <row r="842" spans="1:4" ht="11.25" customHeight="1">
      <c r="A842" s="1376"/>
      <c r="B842" s="597">
        <v>50</v>
      </c>
      <c r="C842" s="597">
        <v>50</v>
      </c>
      <c r="D842" s="633" t="s">
        <v>1566</v>
      </c>
    </row>
    <row r="843" spans="1:4" ht="11.25" customHeight="1">
      <c r="A843" s="1375"/>
      <c r="B843" s="592">
        <v>5773.8899999999994</v>
      </c>
      <c r="C843" s="592">
        <v>5761.1869999999999</v>
      </c>
      <c r="D843" s="631" t="s">
        <v>1293</v>
      </c>
    </row>
    <row r="844" spans="1:4" ht="11.25" customHeight="1">
      <c r="A844" s="1376" t="s">
        <v>1565</v>
      </c>
      <c r="B844" s="597">
        <v>58.5</v>
      </c>
      <c r="C844" s="597">
        <v>58.5</v>
      </c>
      <c r="D844" s="633" t="s">
        <v>1564</v>
      </c>
    </row>
    <row r="845" spans="1:4" ht="11.25" customHeight="1">
      <c r="A845" s="1376"/>
      <c r="B845" s="597">
        <v>133.5</v>
      </c>
      <c r="C845" s="597">
        <v>133.5</v>
      </c>
      <c r="D845" s="633" t="s">
        <v>1563</v>
      </c>
    </row>
    <row r="846" spans="1:4" ht="11.25" customHeight="1">
      <c r="A846" s="1376"/>
      <c r="B846" s="597">
        <v>618</v>
      </c>
      <c r="C846" s="597">
        <v>558</v>
      </c>
      <c r="D846" s="633" t="s">
        <v>1562</v>
      </c>
    </row>
    <row r="847" spans="1:4" ht="11.25" customHeight="1">
      <c r="A847" s="1376"/>
      <c r="B847" s="597">
        <v>917.65000000000009</v>
      </c>
      <c r="C847" s="597">
        <v>917.50688999999988</v>
      </c>
      <c r="D847" s="633" t="s">
        <v>1369</v>
      </c>
    </row>
    <row r="848" spans="1:4" ht="11.25" customHeight="1">
      <c r="A848" s="1376"/>
      <c r="B848" s="597">
        <v>2907.9199999999996</v>
      </c>
      <c r="C848" s="597">
        <v>2907.88492</v>
      </c>
      <c r="D848" s="633" t="s">
        <v>1354</v>
      </c>
    </row>
    <row r="849" spans="1:4" ht="11.25" customHeight="1">
      <c r="A849" s="1376"/>
      <c r="B849" s="597">
        <v>1000</v>
      </c>
      <c r="C849" s="597">
        <v>1000</v>
      </c>
      <c r="D849" s="633" t="s">
        <v>1561</v>
      </c>
    </row>
    <row r="850" spans="1:4" ht="11.25" customHeight="1">
      <c r="A850" s="1376"/>
      <c r="B850" s="597">
        <v>610.70000000000005</v>
      </c>
      <c r="C850" s="597">
        <v>610.70000000000005</v>
      </c>
      <c r="D850" s="633" t="s">
        <v>1560</v>
      </c>
    </row>
    <row r="851" spans="1:4" ht="11.25" customHeight="1">
      <c r="A851" s="1376"/>
      <c r="B851" s="597">
        <v>3566</v>
      </c>
      <c r="C851" s="597">
        <v>3566</v>
      </c>
      <c r="D851" s="633" t="s">
        <v>1559</v>
      </c>
    </row>
    <row r="852" spans="1:4" ht="11.25" customHeight="1">
      <c r="A852" s="1376"/>
      <c r="B852" s="597">
        <v>173</v>
      </c>
      <c r="C852" s="597">
        <v>173</v>
      </c>
      <c r="D852" s="633" t="s">
        <v>1558</v>
      </c>
    </row>
    <row r="853" spans="1:4" ht="11.25" customHeight="1">
      <c r="A853" s="1376"/>
      <c r="B853" s="597">
        <v>25</v>
      </c>
      <c r="C853" s="597">
        <v>25</v>
      </c>
      <c r="D853" s="633" t="s">
        <v>1557</v>
      </c>
    </row>
    <row r="854" spans="1:4" ht="11.25" customHeight="1">
      <c r="A854" s="1376"/>
      <c r="B854" s="597">
        <v>3680</v>
      </c>
      <c r="C854" s="597">
        <v>3680</v>
      </c>
      <c r="D854" s="633" t="s">
        <v>1556</v>
      </c>
    </row>
    <row r="855" spans="1:4" ht="11.25" customHeight="1">
      <c r="A855" s="1376"/>
      <c r="B855" s="597">
        <v>218.7</v>
      </c>
      <c r="C855" s="597">
        <v>218.672</v>
      </c>
      <c r="D855" s="633" t="s">
        <v>1555</v>
      </c>
    </row>
    <row r="856" spans="1:4" ht="11.25" customHeight="1">
      <c r="A856" s="1376"/>
      <c r="B856" s="597">
        <v>1100</v>
      </c>
      <c r="C856" s="597">
        <v>1100</v>
      </c>
      <c r="D856" s="633" t="s">
        <v>1554</v>
      </c>
    </row>
    <row r="857" spans="1:4" ht="11.25" customHeight="1">
      <c r="A857" s="1376"/>
      <c r="B857" s="597">
        <v>786</v>
      </c>
      <c r="C857" s="597">
        <v>786</v>
      </c>
      <c r="D857" s="633" t="s">
        <v>1553</v>
      </c>
    </row>
    <row r="858" spans="1:4" ht="11.25" customHeight="1">
      <c r="A858" s="1376"/>
      <c r="B858" s="597">
        <v>2707.5</v>
      </c>
      <c r="C858" s="597">
        <v>2707.5</v>
      </c>
      <c r="D858" s="633" t="s">
        <v>1552</v>
      </c>
    </row>
    <row r="859" spans="1:4" ht="11.25" customHeight="1">
      <c r="A859" s="1376"/>
      <c r="B859" s="597">
        <v>4370.76</v>
      </c>
      <c r="C859" s="597">
        <v>4370.76</v>
      </c>
      <c r="D859" s="633" t="s">
        <v>688</v>
      </c>
    </row>
    <row r="860" spans="1:4" ht="11.25" customHeight="1">
      <c r="A860" s="1376"/>
      <c r="B860" s="597">
        <v>4284</v>
      </c>
      <c r="C860" s="597">
        <v>3381</v>
      </c>
      <c r="D860" s="633" t="s">
        <v>1551</v>
      </c>
    </row>
    <row r="861" spans="1:4" ht="11.25" customHeight="1">
      <c r="A861" s="1376"/>
      <c r="B861" s="597">
        <v>27157.230000000003</v>
      </c>
      <c r="C861" s="597">
        <v>26194.023809999999</v>
      </c>
      <c r="D861" s="633" t="s">
        <v>1293</v>
      </c>
    </row>
    <row r="862" spans="1:4" s="627" customFormat="1">
      <c r="A862" s="643" t="s">
        <v>1550</v>
      </c>
      <c r="B862" s="641">
        <v>184668.05</v>
      </c>
      <c r="C862" s="641">
        <v>152537.38946000001</v>
      </c>
      <c r="D862" s="640"/>
    </row>
    <row r="863" spans="1:4" s="616" customFormat="1" ht="24.75" customHeight="1">
      <c r="A863" s="634" t="s">
        <v>1549</v>
      </c>
      <c r="B863" s="625"/>
      <c r="C863" s="625"/>
      <c r="D863" s="624"/>
    </row>
    <row r="864" spans="1:4" ht="11.25" customHeight="1">
      <c r="A864" s="1374" t="s">
        <v>1548</v>
      </c>
      <c r="B864" s="594">
        <v>150</v>
      </c>
      <c r="C864" s="594">
        <v>150</v>
      </c>
      <c r="D864" s="632" t="s">
        <v>1523</v>
      </c>
    </row>
    <row r="865" spans="1:4" ht="11.25" customHeight="1">
      <c r="A865" s="1375"/>
      <c r="B865" s="592">
        <v>150</v>
      </c>
      <c r="C865" s="592">
        <v>150</v>
      </c>
      <c r="D865" s="631" t="s">
        <v>1293</v>
      </c>
    </row>
    <row r="866" spans="1:4" ht="11.25" customHeight="1">
      <c r="A866" s="1376" t="s">
        <v>1547</v>
      </c>
      <c r="B866" s="597">
        <v>438.87</v>
      </c>
      <c r="C866" s="597">
        <v>364.76700000000005</v>
      </c>
      <c r="D866" s="633" t="s">
        <v>1523</v>
      </c>
    </row>
    <row r="867" spans="1:4" ht="11.25" customHeight="1">
      <c r="A867" s="1376"/>
      <c r="B867" s="597">
        <v>438.87</v>
      </c>
      <c r="C867" s="597">
        <v>364.76700000000005</v>
      </c>
      <c r="D867" s="633" t="s">
        <v>1293</v>
      </c>
    </row>
    <row r="868" spans="1:4" ht="11.25" customHeight="1">
      <c r="A868" s="1374" t="s">
        <v>1546</v>
      </c>
      <c r="B868" s="594">
        <v>71.25</v>
      </c>
      <c r="C868" s="594">
        <v>71.25</v>
      </c>
      <c r="D868" s="632" t="s">
        <v>1545</v>
      </c>
    </row>
    <row r="869" spans="1:4" ht="11.25" customHeight="1">
      <c r="A869" s="1375"/>
      <c r="B869" s="592">
        <v>71.25</v>
      </c>
      <c r="C869" s="592">
        <v>71.25</v>
      </c>
      <c r="D869" s="631" t="s">
        <v>1293</v>
      </c>
    </row>
    <row r="870" spans="1:4" ht="11.25" customHeight="1">
      <c r="A870" s="1376" t="s">
        <v>1544</v>
      </c>
      <c r="B870" s="597">
        <v>178.61</v>
      </c>
      <c r="C870" s="597">
        <v>118.11</v>
      </c>
      <c r="D870" s="633" t="s">
        <v>1523</v>
      </c>
    </row>
    <row r="871" spans="1:4" ht="11.25" customHeight="1">
      <c r="A871" s="1376"/>
      <c r="B871" s="597">
        <v>150</v>
      </c>
      <c r="C871" s="597">
        <v>150</v>
      </c>
      <c r="D871" s="633" t="s">
        <v>1536</v>
      </c>
    </row>
    <row r="872" spans="1:4" ht="11.25" customHeight="1">
      <c r="A872" s="1376"/>
      <c r="B872" s="597">
        <v>328.61</v>
      </c>
      <c r="C872" s="597">
        <v>268.11</v>
      </c>
      <c r="D872" s="633" t="s">
        <v>1293</v>
      </c>
    </row>
    <row r="873" spans="1:4" ht="11.25" customHeight="1">
      <c r="A873" s="1374" t="s">
        <v>1543</v>
      </c>
      <c r="B873" s="594">
        <v>213</v>
      </c>
      <c r="C873" s="594">
        <v>142</v>
      </c>
      <c r="D873" s="632" t="s">
        <v>1523</v>
      </c>
    </row>
    <row r="874" spans="1:4" ht="11.25" customHeight="1">
      <c r="A874" s="1375"/>
      <c r="B874" s="592">
        <v>213</v>
      </c>
      <c r="C874" s="592">
        <v>142</v>
      </c>
      <c r="D874" s="631" t="s">
        <v>1293</v>
      </c>
    </row>
    <row r="875" spans="1:4" ht="11.25" customHeight="1">
      <c r="A875" s="1376" t="s">
        <v>1542</v>
      </c>
      <c r="B875" s="597">
        <v>293</v>
      </c>
      <c r="C875" s="597">
        <v>218</v>
      </c>
      <c r="D875" s="633" t="s">
        <v>1523</v>
      </c>
    </row>
    <row r="876" spans="1:4" ht="11.25" customHeight="1">
      <c r="A876" s="1376"/>
      <c r="B876" s="597">
        <v>30</v>
      </c>
      <c r="C876" s="597">
        <v>30</v>
      </c>
      <c r="D876" s="633" t="s">
        <v>1541</v>
      </c>
    </row>
    <row r="877" spans="1:4" ht="11.25" customHeight="1">
      <c r="A877" s="1376"/>
      <c r="B877" s="597">
        <v>323</v>
      </c>
      <c r="C877" s="597">
        <v>248</v>
      </c>
      <c r="D877" s="633" t="s">
        <v>1293</v>
      </c>
    </row>
    <row r="878" spans="1:4" ht="11.25" customHeight="1">
      <c r="A878" s="1374" t="s">
        <v>1540</v>
      </c>
      <c r="B878" s="594">
        <v>65.45</v>
      </c>
      <c r="C878" s="594">
        <v>65.447999999999993</v>
      </c>
      <c r="D878" s="632" t="s">
        <v>1523</v>
      </c>
    </row>
    <row r="879" spans="1:4" ht="11.25" customHeight="1">
      <c r="A879" s="1375"/>
      <c r="B879" s="592">
        <v>65.45</v>
      </c>
      <c r="C879" s="592">
        <v>65.447999999999993</v>
      </c>
      <c r="D879" s="631" t="s">
        <v>1293</v>
      </c>
    </row>
    <row r="880" spans="1:4" ht="11.25" customHeight="1">
      <c r="A880" s="1376" t="s">
        <v>1539</v>
      </c>
      <c r="B880" s="597">
        <v>455.6</v>
      </c>
      <c r="C880" s="597">
        <v>402.8</v>
      </c>
      <c r="D880" s="633" t="s">
        <v>1523</v>
      </c>
    </row>
    <row r="881" spans="1:4" ht="11.25" customHeight="1">
      <c r="A881" s="1376"/>
      <c r="B881" s="597">
        <v>455.6</v>
      </c>
      <c r="C881" s="597">
        <v>402.8</v>
      </c>
      <c r="D881" s="633" t="s">
        <v>1293</v>
      </c>
    </row>
    <row r="882" spans="1:4" ht="11.25" customHeight="1">
      <c r="A882" s="1374" t="s">
        <v>1538</v>
      </c>
      <c r="B882" s="594">
        <v>67</v>
      </c>
      <c r="C882" s="594">
        <v>47</v>
      </c>
      <c r="D882" s="632" t="s">
        <v>1523</v>
      </c>
    </row>
    <row r="883" spans="1:4" ht="11.25" customHeight="1">
      <c r="A883" s="1376"/>
      <c r="B883" s="597">
        <v>34</v>
      </c>
      <c r="C883" s="597">
        <v>27.2</v>
      </c>
      <c r="D883" s="633" t="s">
        <v>1537</v>
      </c>
    </row>
    <row r="884" spans="1:4" ht="11.25" customHeight="1">
      <c r="A884" s="1376"/>
      <c r="B884" s="597">
        <v>100</v>
      </c>
      <c r="C884" s="597">
        <v>99.999549999999999</v>
      </c>
      <c r="D884" s="633" t="s">
        <v>1522</v>
      </c>
    </row>
    <row r="885" spans="1:4" ht="11.25" customHeight="1">
      <c r="A885" s="1376"/>
      <c r="B885" s="597">
        <v>150</v>
      </c>
      <c r="C885" s="597">
        <v>0</v>
      </c>
      <c r="D885" s="633" t="s">
        <v>1536</v>
      </c>
    </row>
    <row r="886" spans="1:4" ht="11.25" customHeight="1">
      <c r="A886" s="1375"/>
      <c r="B886" s="592">
        <v>351</v>
      </c>
      <c r="C886" s="592">
        <v>174.19954999999999</v>
      </c>
      <c r="D886" s="631" t="s">
        <v>1293</v>
      </c>
    </row>
    <row r="887" spans="1:4" ht="11.25" customHeight="1">
      <c r="A887" s="1376" t="s">
        <v>1535</v>
      </c>
      <c r="B887" s="597">
        <v>169.98000000000002</v>
      </c>
      <c r="C887" s="597">
        <v>119.98399999999999</v>
      </c>
      <c r="D887" s="633" t="s">
        <v>1523</v>
      </c>
    </row>
    <row r="888" spans="1:4" ht="11.25" customHeight="1">
      <c r="A888" s="1376"/>
      <c r="B888" s="597">
        <v>169.98000000000002</v>
      </c>
      <c r="C888" s="597">
        <v>119.98399999999999</v>
      </c>
      <c r="D888" s="633" t="s">
        <v>1293</v>
      </c>
    </row>
    <row r="889" spans="1:4" ht="11.25" customHeight="1">
      <c r="A889" s="1374" t="s">
        <v>1534</v>
      </c>
      <c r="B889" s="594">
        <v>499.32</v>
      </c>
      <c r="C889" s="594">
        <v>424.47400000000005</v>
      </c>
      <c r="D889" s="632" t="s">
        <v>1523</v>
      </c>
    </row>
    <row r="890" spans="1:4" ht="11.25" customHeight="1">
      <c r="A890" s="1375"/>
      <c r="B890" s="592">
        <v>499.32</v>
      </c>
      <c r="C890" s="592">
        <v>424.47400000000005</v>
      </c>
      <c r="D890" s="631" t="s">
        <v>1293</v>
      </c>
    </row>
    <row r="891" spans="1:4" ht="11.25" customHeight="1">
      <c r="A891" s="1376" t="s">
        <v>1533</v>
      </c>
      <c r="B891" s="597">
        <v>7000</v>
      </c>
      <c r="C891" s="597">
        <v>7000</v>
      </c>
      <c r="D891" s="633" t="s">
        <v>1532</v>
      </c>
    </row>
    <row r="892" spans="1:4" ht="11.25" customHeight="1">
      <c r="A892" s="1376"/>
      <c r="B892" s="597">
        <v>7000</v>
      </c>
      <c r="C892" s="597">
        <v>7000</v>
      </c>
      <c r="D892" s="633" t="s">
        <v>1293</v>
      </c>
    </row>
    <row r="893" spans="1:4" ht="11.25" customHeight="1">
      <c r="A893" s="1374" t="s">
        <v>1531</v>
      </c>
      <c r="B893" s="594">
        <v>287.39999999999998</v>
      </c>
      <c r="C893" s="594">
        <v>287.39999999999998</v>
      </c>
      <c r="D893" s="632" t="s">
        <v>1523</v>
      </c>
    </row>
    <row r="894" spans="1:4" ht="11.25" customHeight="1">
      <c r="A894" s="1375"/>
      <c r="B894" s="592">
        <v>287.39999999999998</v>
      </c>
      <c r="C894" s="592">
        <v>287.39999999999998</v>
      </c>
      <c r="D894" s="631" t="s">
        <v>1293</v>
      </c>
    </row>
    <row r="895" spans="1:4" ht="11.25" customHeight="1">
      <c r="A895" s="1374" t="s">
        <v>1530</v>
      </c>
      <c r="B895" s="594">
        <v>239.03</v>
      </c>
      <c r="C895" s="594">
        <v>164.03016000000002</v>
      </c>
      <c r="D895" s="632" t="s">
        <v>1523</v>
      </c>
    </row>
    <row r="896" spans="1:4" ht="11.25" customHeight="1">
      <c r="A896" s="1375"/>
      <c r="B896" s="592">
        <v>239.03</v>
      </c>
      <c r="C896" s="592">
        <v>164.03016000000002</v>
      </c>
      <c r="D896" s="631" t="s">
        <v>1293</v>
      </c>
    </row>
    <row r="897" spans="1:4" ht="11.25" customHeight="1">
      <c r="A897" s="1374" t="s">
        <v>1529</v>
      </c>
      <c r="B897" s="594">
        <v>150</v>
      </c>
      <c r="C897" s="594">
        <v>75</v>
      </c>
      <c r="D897" s="632" t="s">
        <v>1523</v>
      </c>
    </row>
    <row r="898" spans="1:4" ht="11.25" customHeight="1">
      <c r="A898" s="1375"/>
      <c r="B898" s="592">
        <v>150</v>
      </c>
      <c r="C898" s="592">
        <v>75</v>
      </c>
      <c r="D898" s="631" t="s">
        <v>1293</v>
      </c>
    </row>
    <row r="899" spans="1:4" ht="11.25" customHeight="1">
      <c r="A899" s="1376" t="s">
        <v>1528</v>
      </c>
      <c r="B899" s="597">
        <v>250</v>
      </c>
      <c r="C899" s="597">
        <v>175</v>
      </c>
      <c r="D899" s="633" t="s">
        <v>1523</v>
      </c>
    </row>
    <row r="900" spans="1:4" ht="11.25" customHeight="1">
      <c r="A900" s="1376"/>
      <c r="B900" s="597">
        <v>250</v>
      </c>
      <c r="C900" s="597">
        <v>175</v>
      </c>
      <c r="D900" s="633" t="s">
        <v>1293</v>
      </c>
    </row>
    <row r="901" spans="1:4" ht="11.25" customHeight="1">
      <c r="A901" s="1374" t="s">
        <v>1527</v>
      </c>
      <c r="B901" s="594">
        <v>399.75</v>
      </c>
      <c r="C901" s="594">
        <v>362.25</v>
      </c>
      <c r="D901" s="632" t="s">
        <v>1523</v>
      </c>
    </row>
    <row r="902" spans="1:4" ht="11.25" customHeight="1">
      <c r="A902" s="1376"/>
      <c r="B902" s="597">
        <v>25</v>
      </c>
      <c r="C902" s="597">
        <v>25</v>
      </c>
      <c r="D902" s="633" t="s">
        <v>1522</v>
      </c>
    </row>
    <row r="903" spans="1:4" ht="11.25" customHeight="1">
      <c r="A903" s="1375"/>
      <c r="B903" s="592">
        <v>424.75</v>
      </c>
      <c r="C903" s="592">
        <v>387.25</v>
      </c>
      <c r="D903" s="631" t="s">
        <v>1293</v>
      </c>
    </row>
    <row r="904" spans="1:4" ht="11.25" customHeight="1">
      <c r="A904" s="1376" t="s">
        <v>1526</v>
      </c>
      <c r="B904" s="597">
        <v>250</v>
      </c>
      <c r="C904" s="597">
        <v>250</v>
      </c>
      <c r="D904" s="633" t="s">
        <v>1523</v>
      </c>
    </row>
    <row r="905" spans="1:4" ht="11.25" customHeight="1">
      <c r="A905" s="1376"/>
      <c r="B905" s="597">
        <v>250</v>
      </c>
      <c r="C905" s="597">
        <v>250</v>
      </c>
      <c r="D905" s="633" t="s">
        <v>1293</v>
      </c>
    </row>
    <row r="906" spans="1:4" ht="11.25" customHeight="1">
      <c r="A906" s="1374" t="s">
        <v>1525</v>
      </c>
      <c r="B906" s="594">
        <v>197.66</v>
      </c>
      <c r="C906" s="594">
        <v>197.66399999999999</v>
      </c>
      <c r="D906" s="632" t="s">
        <v>1523</v>
      </c>
    </row>
    <row r="907" spans="1:4" ht="11.25" customHeight="1">
      <c r="A907" s="1375"/>
      <c r="B907" s="592">
        <v>197.66</v>
      </c>
      <c r="C907" s="592">
        <v>197.66399999999999</v>
      </c>
      <c r="D907" s="631" t="s">
        <v>1293</v>
      </c>
    </row>
    <row r="908" spans="1:4" ht="11.25" customHeight="1">
      <c r="A908" s="1376" t="s">
        <v>1524</v>
      </c>
      <c r="B908" s="597">
        <v>215.94</v>
      </c>
      <c r="C908" s="597">
        <v>141.136</v>
      </c>
      <c r="D908" s="633" t="s">
        <v>1523</v>
      </c>
    </row>
    <row r="909" spans="1:4" ht="11.25" customHeight="1">
      <c r="A909" s="1376"/>
      <c r="B909" s="597">
        <v>432.8</v>
      </c>
      <c r="C909" s="597">
        <v>432.79949999999997</v>
      </c>
      <c r="D909" s="633" t="s">
        <v>1522</v>
      </c>
    </row>
    <row r="910" spans="1:4" ht="11.25" customHeight="1">
      <c r="A910" s="1376"/>
      <c r="B910" s="597">
        <v>648.74</v>
      </c>
      <c r="C910" s="597">
        <v>573.93549999999993</v>
      </c>
      <c r="D910" s="633" t="s">
        <v>1293</v>
      </c>
    </row>
    <row r="911" spans="1:4" s="627" customFormat="1">
      <c r="A911" s="642" t="s">
        <v>1521</v>
      </c>
      <c r="B911" s="641">
        <v>12513.66</v>
      </c>
      <c r="C911" s="641">
        <v>11541.31221</v>
      </c>
      <c r="D911" s="640"/>
    </row>
    <row r="912" spans="1:4" s="616" customFormat="1" ht="24.75" customHeight="1">
      <c r="A912" s="634" t="s">
        <v>1520</v>
      </c>
      <c r="B912" s="638"/>
      <c r="C912" s="638"/>
      <c r="D912" s="637"/>
    </row>
    <row r="913" spans="1:4" ht="12" customHeight="1">
      <c r="A913" s="1374" t="s">
        <v>1519</v>
      </c>
      <c r="B913" s="594">
        <v>250</v>
      </c>
      <c r="C913" s="594">
        <v>225.66499999999999</v>
      </c>
      <c r="D913" s="632" t="s">
        <v>1498</v>
      </c>
    </row>
    <row r="914" spans="1:4" ht="12" customHeight="1">
      <c r="A914" s="1375"/>
      <c r="B914" s="592">
        <v>250</v>
      </c>
      <c r="C914" s="592">
        <v>225.66499999999999</v>
      </c>
      <c r="D914" s="631" t="s">
        <v>1293</v>
      </c>
    </row>
    <row r="915" spans="1:4" s="627" customFormat="1">
      <c r="A915" s="639" t="s">
        <v>1518</v>
      </c>
      <c r="B915" s="629">
        <v>250</v>
      </c>
      <c r="C915" s="629">
        <v>225.66499999999999</v>
      </c>
      <c r="D915" s="628"/>
    </row>
    <row r="916" spans="1:4" s="616" customFormat="1" ht="24.75" customHeight="1">
      <c r="A916" s="634" t="s">
        <v>1517</v>
      </c>
      <c r="B916" s="638"/>
      <c r="C916" s="638"/>
      <c r="D916" s="637"/>
    </row>
    <row r="917" spans="1:4" ht="11.25" customHeight="1">
      <c r="A917" s="1374" t="s">
        <v>1516</v>
      </c>
      <c r="B917" s="594">
        <v>1200</v>
      </c>
      <c r="C917" s="594">
        <v>1034.21558</v>
      </c>
      <c r="D917" s="632" t="s">
        <v>110</v>
      </c>
    </row>
    <row r="918" spans="1:4" ht="11.25" customHeight="1">
      <c r="A918" s="1376"/>
      <c r="B918" s="597">
        <v>1200</v>
      </c>
      <c r="C918" s="597">
        <v>1034.21558</v>
      </c>
      <c r="D918" s="633" t="s">
        <v>1293</v>
      </c>
    </row>
    <row r="919" spans="1:4" ht="11.25" customHeight="1">
      <c r="A919" s="1374" t="s">
        <v>1515</v>
      </c>
      <c r="B919" s="594">
        <v>1000</v>
      </c>
      <c r="C919" s="594">
        <v>1000</v>
      </c>
      <c r="D919" s="632" t="s">
        <v>1495</v>
      </c>
    </row>
    <row r="920" spans="1:4" ht="11.25" customHeight="1">
      <c r="A920" s="1375"/>
      <c r="B920" s="592">
        <v>1000</v>
      </c>
      <c r="C920" s="592">
        <v>1000</v>
      </c>
      <c r="D920" s="631" t="s">
        <v>1293</v>
      </c>
    </row>
    <row r="921" spans="1:4" ht="11.25" customHeight="1">
      <c r="A921" s="1376" t="s">
        <v>1514</v>
      </c>
      <c r="B921" s="597">
        <v>1724.35</v>
      </c>
      <c r="C921" s="597">
        <v>1109.3499999999999</v>
      </c>
      <c r="D921" s="633" t="s">
        <v>1513</v>
      </c>
    </row>
    <row r="922" spans="1:4" ht="11.25" customHeight="1">
      <c r="A922" s="1376"/>
      <c r="B922" s="597">
        <v>300</v>
      </c>
      <c r="C922" s="597">
        <v>300</v>
      </c>
      <c r="D922" s="633" t="s">
        <v>1512</v>
      </c>
    </row>
    <row r="923" spans="1:4" ht="11.25" customHeight="1">
      <c r="A923" s="1376"/>
      <c r="B923" s="597">
        <v>25</v>
      </c>
      <c r="C923" s="597">
        <v>25</v>
      </c>
      <c r="D923" s="633" t="s">
        <v>1511</v>
      </c>
    </row>
    <row r="924" spans="1:4" ht="11.25" customHeight="1">
      <c r="A924" s="1376"/>
      <c r="B924" s="597">
        <v>30</v>
      </c>
      <c r="C924" s="597">
        <v>30</v>
      </c>
      <c r="D924" s="633" t="s">
        <v>1725</v>
      </c>
    </row>
    <row r="925" spans="1:4" ht="11.25" customHeight="1">
      <c r="A925" s="1376"/>
      <c r="B925" s="597">
        <v>2079.35</v>
      </c>
      <c r="C925" s="597">
        <v>1464.35</v>
      </c>
      <c r="D925" s="633" t="s">
        <v>1293</v>
      </c>
    </row>
    <row r="926" spans="1:4" ht="11.25" customHeight="1">
      <c r="A926" s="1374" t="s">
        <v>1510</v>
      </c>
      <c r="B926" s="594">
        <v>9759.1200000000008</v>
      </c>
      <c r="C926" s="594">
        <v>9759.1200000000008</v>
      </c>
      <c r="D926" s="632" t="s">
        <v>1509</v>
      </c>
    </row>
    <row r="927" spans="1:4" ht="11.25" customHeight="1">
      <c r="A927" s="1376"/>
      <c r="B927" s="597">
        <v>8024.75</v>
      </c>
      <c r="C927" s="597">
        <v>8024.7489999999998</v>
      </c>
      <c r="D927" s="633" t="s">
        <v>1508</v>
      </c>
    </row>
    <row r="928" spans="1:4" ht="11.25" customHeight="1">
      <c r="A928" s="1376"/>
      <c r="B928" s="597">
        <v>10000</v>
      </c>
      <c r="C928" s="597">
        <v>6</v>
      </c>
      <c r="D928" s="633" t="s">
        <v>1507</v>
      </c>
    </row>
    <row r="929" spans="1:4" ht="11.25" customHeight="1">
      <c r="A929" s="1376"/>
      <c r="B929" s="597">
        <v>19448.629999999997</v>
      </c>
      <c r="C929" s="597">
        <v>19448.633000000002</v>
      </c>
      <c r="D929" s="633" t="s">
        <v>1506</v>
      </c>
    </row>
    <row r="930" spans="1:4" ht="11.25" customHeight="1">
      <c r="A930" s="1375"/>
      <c r="B930" s="592">
        <v>47232.5</v>
      </c>
      <c r="C930" s="592">
        <v>37238.502</v>
      </c>
      <c r="D930" s="631" t="s">
        <v>1293</v>
      </c>
    </row>
    <row r="931" spans="1:4" ht="11.25" customHeight="1">
      <c r="A931" s="1376" t="s">
        <v>1505</v>
      </c>
      <c r="B931" s="597">
        <v>8502.6899999999987</v>
      </c>
      <c r="C931" s="597">
        <v>7152.6814299999996</v>
      </c>
      <c r="D931" s="633" t="s">
        <v>1504</v>
      </c>
    </row>
    <row r="932" spans="1:4" ht="11.25" customHeight="1">
      <c r="A932" s="1376"/>
      <c r="B932" s="597">
        <v>8502.6899999999987</v>
      </c>
      <c r="C932" s="597">
        <v>7152.6814299999996</v>
      </c>
      <c r="D932" s="633" t="s">
        <v>1293</v>
      </c>
    </row>
    <row r="933" spans="1:4" ht="11.25" customHeight="1">
      <c r="A933" s="1374" t="s">
        <v>1503</v>
      </c>
      <c r="B933" s="594">
        <v>275</v>
      </c>
      <c r="C933" s="594">
        <v>60</v>
      </c>
      <c r="D933" s="632" t="s">
        <v>1502</v>
      </c>
    </row>
    <row r="934" spans="1:4" ht="11.25" customHeight="1">
      <c r="A934" s="1375"/>
      <c r="B934" s="592">
        <v>275</v>
      </c>
      <c r="C934" s="592">
        <v>60</v>
      </c>
      <c r="D934" s="631" t="s">
        <v>1293</v>
      </c>
    </row>
    <row r="935" spans="1:4" ht="21.75">
      <c r="A935" s="1374" t="s">
        <v>1501</v>
      </c>
      <c r="B935" s="594">
        <v>9500</v>
      </c>
      <c r="C935" s="594">
        <v>9500</v>
      </c>
      <c r="D935" s="632" t="s">
        <v>1500</v>
      </c>
    </row>
    <row r="936" spans="1:4" ht="11.25" customHeight="1">
      <c r="A936" s="1375"/>
      <c r="B936" s="592">
        <v>9500</v>
      </c>
      <c r="C936" s="592">
        <v>9500</v>
      </c>
      <c r="D936" s="631" t="s">
        <v>1293</v>
      </c>
    </row>
    <row r="937" spans="1:4" ht="11.25" customHeight="1">
      <c r="A937" s="1376" t="s">
        <v>1499</v>
      </c>
      <c r="B937" s="597">
        <v>575</v>
      </c>
      <c r="C937" s="597">
        <v>575</v>
      </c>
      <c r="D937" s="633" t="s">
        <v>1498</v>
      </c>
    </row>
    <row r="938" spans="1:4" ht="11.25" customHeight="1">
      <c r="A938" s="1376"/>
      <c r="B938" s="597">
        <v>575</v>
      </c>
      <c r="C938" s="597">
        <v>575</v>
      </c>
      <c r="D938" s="633" t="s">
        <v>1293</v>
      </c>
    </row>
    <row r="939" spans="1:4" ht="11.25" customHeight="1">
      <c r="A939" s="1374" t="s">
        <v>1497</v>
      </c>
      <c r="B939" s="594">
        <v>821.86</v>
      </c>
      <c r="C939" s="594">
        <v>821.83800000000008</v>
      </c>
      <c r="D939" s="632" t="s">
        <v>1354</v>
      </c>
    </row>
    <row r="940" spans="1:4" ht="11.25" customHeight="1">
      <c r="A940" s="1375"/>
      <c r="B940" s="592">
        <v>821.86</v>
      </c>
      <c r="C940" s="592">
        <v>821.83800000000008</v>
      </c>
      <c r="D940" s="631" t="s">
        <v>1293</v>
      </c>
    </row>
    <row r="941" spans="1:4" ht="11.25" customHeight="1">
      <c r="A941" s="1374" t="s">
        <v>1496</v>
      </c>
      <c r="B941" s="594">
        <v>900</v>
      </c>
      <c r="C941" s="594">
        <v>900</v>
      </c>
      <c r="D941" s="632" t="s">
        <v>1495</v>
      </c>
    </row>
    <row r="942" spans="1:4" ht="11.25" customHeight="1">
      <c r="A942" s="1375"/>
      <c r="B942" s="592">
        <v>900</v>
      </c>
      <c r="C942" s="592">
        <v>900</v>
      </c>
      <c r="D942" s="631" t="s">
        <v>1293</v>
      </c>
    </row>
    <row r="943" spans="1:4" s="635" customFormat="1">
      <c r="A943" s="630" t="s">
        <v>1494</v>
      </c>
      <c r="B943" s="629">
        <v>72086.399999999994</v>
      </c>
      <c r="C943" s="629">
        <v>59746.587010000003</v>
      </c>
      <c r="D943" s="636"/>
    </row>
    <row r="944" spans="1:4" s="616" customFormat="1" ht="24.75" customHeight="1">
      <c r="A944" s="634" t="s">
        <v>1493</v>
      </c>
      <c r="B944" s="625"/>
      <c r="C944" s="625"/>
      <c r="D944" s="624"/>
    </row>
    <row r="945" spans="1:4" ht="11.25" customHeight="1">
      <c r="A945" s="1374" t="s">
        <v>1492</v>
      </c>
      <c r="B945" s="594">
        <v>179.2</v>
      </c>
      <c r="C945" s="594">
        <v>179.19604999999999</v>
      </c>
      <c r="D945" s="632" t="s">
        <v>783</v>
      </c>
    </row>
    <row r="946" spans="1:4" ht="11.25" customHeight="1">
      <c r="A946" s="1376"/>
      <c r="B946" s="597">
        <v>226.56</v>
      </c>
      <c r="C946" s="597">
        <v>226.55847</v>
      </c>
      <c r="D946" s="633" t="s">
        <v>911</v>
      </c>
    </row>
    <row r="947" spans="1:4" ht="11.25" customHeight="1">
      <c r="A947" s="1376"/>
      <c r="B947" s="597">
        <v>405.76</v>
      </c>
      <c r="C947" s="597">
        <v>405.75451999999996</v>
      </c>
      <c r="D947" s="633" t="s">
        <v>1293</v>
      </c>
    </row>
    <row r="948" spans="1:4" ht="11.25" customHeight="1">
      <c r="A948" s="1374" t="s">
        <v>1491</v>
      </c>
      <c r="B948" s="594">
        <v>430.64</v>
      </c>
      <c r="C948" s="594">
        <v>430.63173999999998</v>
      </c>
      <c r="D948" s="632" t="s">
        <v>911</v>
      </c>
    </row>
    <row r="949" spans="1:4" ht="11.25" customHeight="1">
      <c r="A949" s="1375"/>
      <c r="B949" s="592">
        <v>430.64</v>
      </c>
      <c r="C949" s="592">
        <v>430.63173999999998</v>
      </c>
      <c r="D949" s="631" t="s">
        <v>1293</v>
      </c>
    </row>
    <row r="950" spans="1:4" s="627" customFormat="1">
      <c r="A950" s="630" t="s">
        <v>1490</v>
      </c>
      <c r="B950" s="629">
        <v>836.4</v>
      </c>
      <c r="C950" s="629">
        <v>836.38625999999999</v>
      </c>
      <c r="D950" s="628"/>
    </row>
    <row r="951" spans="1:4" s="616" customFormat="1">
      <c r="A951" s="626"/>
      <c r="B951" s="625"/>
      <c r="C951" s="625"/>
      <c r="D951" s="624"/>
    </row>
    <row r="952" spans="1:4" s="616" customFormat="1" ht="21" customHeight="1">
      <c r="A952" s="623" t="s">
        <v>415</v>
      </c>
      <c r="B952" s="622">
        <f>B862+B911+B915+B943+B950</f>
        <v>270354.51</v>
      </c>
      <c r="C952" s="622">
        <f>C862+C911+C915+C943+C950</f>
        <v>224887.33994000003</v>
      </c>
      <c r="D952" s="621"/>
    </row>
    <row r="953" spans="1:4" s="616" customFormat="1">
      <c r="B953" s="618"/>
      <c r="C953" s="618"/>
      <c r="D953" s="617"/>
    </row>
    <row r="954" spans="1:4" s="616" customFormat="1">
      <c r="B954" s="618"/>
      <c r="C954" s="618"/>
      <c r="D954" s="617"/>
    </row>
    <row r="955" spans="1:4" s="616" customFormat="1">
      <c r="A955" s="620" t="s">
        <v>1291</v>
      </c>
      <c r="B955" s="618"/>
      <c r="C955" s="618"/>
      <c r="D955" s="617"/>
    </row>
    <row r="956" spans="1:4" s="616" customFormat="1">
      <c r="A956" s="619" t="s">
        <v>1290</v>
      </c>
      <c r="B956" s="618"/>
      <c r="C956" s="618"/>
      <c r="D956" s="617"/>
    </row>
    <row r="957" spans="1:4">
      <c r="A957" s="615"/>
      <c r="B957" s="613"/>
      <c r="C957" s="613"/>
    </row>
    <row r="958" spans="1:4">
      <c r="A958" s="615"/>
      <c r="B958" s="613"/>
      <c r="C958" s="613"/>
    </row>
    <row r="959" spans="1:4">
      <c r="A959" s="615"/>
      <c r="B959" s="614"/>
      <c r="C959" s="614"/>
    </row>
    <row r="960" spans="1:4">
      <c r="B960" s="614"/>
      <c r="C960" s="614"/>
    </row>
    <row r="961" spans="2:3">
      <c r="B961" s="614"/>
      <c r="C961" s="614"/>
    </row>
    <row r="962" spans="2:3">
      <c r="B962" s="614"/>
      <c r="C962" s="614"/>
    </row>
    <row r="963" spans="2:3">
      <c r="B963" s="613"/>
      <c r="C963" s="613"/>
    </row>
    <row r="964" spans="2:3">
      <c r="B964" s="613"/>
      <c r="C964" s="613"/>
    </row>
    <row r="965" spans="2:3">
      <c r="B965" s="613"/>
      <c r="C965" s="613"/>
    </row>
    <row r="966" spans="2:3">
      <c r="B966" s="613"/>
      <c r="C966" s="613"/>
    </row>
  </sheetData>
  <customSheetViews>
    <customSheetView guid="{53E72506-0B1D-4F4A-A157-6DE69D2E678D}" showPageBreaks="1" fitToPage="1" view="pageBreakPreview">
      <selection sqref="A1:D1"/>
      <rowBreaks count="10" manualBreakCount="10">
        <brk id="46" max="16383" man="1"/>
        <brk id="234" max="16383" man="1"/>
        <brk id="376" max="16383" man="1"/>
        <brk id="423" max="16383" man="1"/>
        <brk id="470" max="16383" man="1"/>
        <brk id="516" max="16383" man="1"/>
        <brk id="563" max="16383" man="1"/>
        <brk id="658" max="16383" man="1"/>
        <brk id="753" max="16383" man="1"/>
        <brk id="940" max="16383" man="1"/>
      </rowBreaks>
      <pageMargins left="0.39370078740157483" right="0.39370078740157483" top="0.59055118110236227" bottom="0.39370078740157483" header="0.31496062992125984" footer="0.11811023622047245"/>
      <printOptions horizontalCentered="1"/>
      <pageSetup paperSize="9" scale="95" firstPageNumber="368" fitToHeight="0" orientation="landscape" useFirstPageNumber="1" r:id="rId1"/>
      <headerFooter>
        <oddHeader>&amp;L&amp;"Tahoma,Kurzíva"&amp;9Závěrečný účet za rok 2014&amp;R&amp;"Tahoma,Kurzíva"&amp;9Tabulka č. 27</oddHeader>
        <oddFooter>&amp;C&amp;"Tahoma,Obyčejné"&amp;P</oddFooter>
      </headerFooter>
    </customSheetView>
  </customSheetViews>
  <mergeCells count="286">
    <mergeCell ref="A1:D1"/>
    <mergeCell ref="A926:A930"/>
    <mergeCell ref="A931:A932"/>
    <mergeCell ref="A933:A934"/>
    <mergeCell ref="A937:A938"/>
    <mergeCell ref="A939:A940"/>
    <mergeCell ref="A941:A942"/>
    <mergeCell ref="A906:A907"/>
    <mergeCell ref="A908:A910"/>
    <mergeCell ref="A913:A914"/>
    <mergeCell ref="A917:A918"/>
    <mergeCell ref="A919:A920"/>
    <mergeCell ref="A921:A925"/>
    <mergeCell ref="A935:A936"/>
    <mergeCell ref="A864:A865"/>
    <mergeCell ref="A866:A867"/>
    <mergeCell ref="A868:A869"/>
    <mergeCell ref="A870:A872"/>
    <mergeCell ref="A873:A874"/>
    <mergeCell ref="A875:A877"/>
    <mergeCell ref="A878:A879"/>
    <mergeCell ref="A880:A881"/>
    <mergeCell ref="A882:A886"/>
    <mergeCell ref="A796:A797"/>
    <mergeCell ref="A945:A947"/>
    <mergeCell ref="A948:A949"/>
    <mergeCell ref="A887:A888"/>
    <mergeCell ref="A889:A890"/>
    <mergeCell ref="A891:A892"/>
    <mergeCell ref="A893:A894"/>
    <mergeCell ref="A895:A896"/>
    <mergeCell ref="A897:A898"/>
    <mergeCell ref="A899:A900"/>
    <mergeCell ref="A901:A903"/>
    <mergeCell ref="A904:A905"/>
    <mergeCell ref="A798:A801"/>
    <mergeCell ref="A802:A803"/>
    <mergeCell ref="A804:A805"/>
    <mergeCell ref="A806:A815"/>
    <mergeCell ref="A816:A820"/>
    <mergeCell ref="A821:A829"/>
    <mergeCell ref="A830:A843"/>
    <mergeCell ref="A844:A861"/>
    <mergeCell ref="A771:A773"/>
    <mergeCell ref="A774:A775"/>
    <mergeCell ref="A776:A778"/>
    <mergeCell ref="A779:A780"/>
    <mergeCell ref="A781:A782"/>
    <mergeCell ref="A783:A785"/>
    <mergeCell ref="A786:A789"/>
    <mergeCell ref="A790:A792"/>
    <mergeCell ref="A793:A795"/>
    <mergeCell ref="A750:A751"/>
    <mergeCell ref="A752:A753"/>
    <mergeCell ref="A754:A755"/>
    <mergeCell ref="A756:A757"/>
    <mergeCell ref="A758:A760"/>
    <mergeCell ref="A761:A762"/>
    <mergeCell ref="A763:A764"/>
    <mergeCell ref="A765:A768"/>
    <mergeCell ref="A769:A770"/>
    <mergeCell ref="A723:A726"/>
    <mergeCell ref="A727:A729"/>
    <mergeCell ref="A730:A733"/>
    <mergeCell ref="A734:A735"/>
    <mergeCell ref="A736:A737"/>
    <mergeCell ref="A738:A740"/>
    <mergeCell ref="A741:A742"/>
    <mergeCell ref="A743:A745"/>
    <mergeCell ref="A746:A749"/>
    <mergeCell ref="A698:A699"/>
    <mergeCell ref="A700:A701"/>
    <mergeCell ref="A702:A703"/>
    <mergeCell ref="A704:A706"/>
    <mergeCell ref="A707:A708"/>
    <mergeCell ref="A709:A712"/>
    <mergeCell ref="A713:A717"/>
    <mergeCell ref="A718:A720"/>
    <mergeCell ref="A721:A722"/>
    <mergeCell ref="A671:A674"/>
    <mergeCell ref="A675:A676"/>
    <mergeCell ref="A677:A679"/>
    <mergeCell ref="A680:A681"/>
    <mergeCell ref="A682:A685"/>
    <mergeCell ref="A686:A687"/>
    <mergeCell ref="A688:A690"/>
    <mergeCell ref="A691:A694"/>
    <mergeCell ref="A695:A697"/>
    <mergeCell ref="A648:A650"/>
    <mergeCell ref="A651:A652"/>
    <mergeCell ref="A653:A655"/>
    <mergeCell ref="A656:A658"/>
    <mergeCell ref="A659:A660"/>
    <mergeCell ref="A661:A662"/>
    <mergeCell ref="A663:A664"/>
    <mergeCell ref="A665:A668"/>
    <mergeCell ref="A669:A670"/>
    <mergeCell ref="A623:A624"/>
    <mergeCell ref="A625:A626"/>
    <mergeCell ref="A627:A629"/>
    <mergeCell ref="A630:A632"/>
    <mergeCell ref="A633:A635"/>
    <mergeCell ref="A636:A638"/>
    <mergeCell ref="A639:A640"/>
    <mergeCell ref="A641:A644"/>
    <mergeCell ref="A645:A647"/>
    <mergeCell ref="A595:A596"/>
    <mergeCell ref="A597:A601"/>
    <mergeCell ref="A602:A604"/>
    <mergeCell ref="A605:A607"/>
    <mergeCell ref="A608:A611"/>
    <mergeCell ref="A612:A613"/>
    <mergeCell ref="A614:A616"/>
    <mergeCell ref="A617:A618"/>
    <mergeCell ref="A619:A622"/>
    <mergeCell ref="A569:A574"/>
    <mergeCell ref="A575:A577"/>
    <mergeCell ref="A578:A581"/>
    <mergeCell ref="A582:A583"/>
    <mergeCell ref="A584:A586"/>
    <mergeCell ref="A587:A588"/>
    <mergeCell ref="A589:A590"/>
    <mergeCell ref="A591:A592"/>
    <mergeCell ref="A593:A594"/>
    <mergeCell ref="A544:A545"/>
    <mergeCell ref="A546:A548"/>
    <mergeCell ref="A549:A550"/>
    <mergeCell ref="A551:A552"/>
    <mergeCell ref="A553:A555"/>
    <mergeCell ref="A556:A559"/>
    <mergeCell ref="A560:A563"/>
    <mergeCell ref="A564:A566"/>
    <mergeCell ref="A567:A568"/>
    <mergeCell ref="A517:A520"/>
    <mergeCell ref="A521:A522"/>
    <mergeCell ref="A523:A526"/>
    <mergeCell ref="A527:A532"/>
    <mergeCell ref="A533:A534"/>
    <mergeCell ref="A535:A536"/>
    <mergeCell ref="A537:A539"/>
    <mergeCell ref="A540:A541"/>
    <mergeCell ref="A542:A543"/>
    <mergeCell ref="A492:A493"/>
    <mergeCell ref="A494:A498"/>
    <mergeCell ref="A499:A500"/>
    <mergeCell ref="A501:A503"/>
    <mergeCell ref="A504:A507"/>
    <mergeCell ref="A508:A510"/>
    <mergeCell ref="A511:A512"/>
    <mergeCell ref="A513:A514"/>
    <mergeCell ref="A515:A516"/>
    <mergeCell ref="A468:A470"/>
    <mergeCell ref="A471:A473"/>
    <mergeCell ref="A474:A475"/>
    <mergeCell ref="A476:A477"/>
    <mergeCell ref="A478:A479"/>
    <mergeCell ref="A480:A483"/>
    <mergeCell ref="A484:A486"/>
    <mergeCell ref="A487:A488"/>
    <mergeCell ref="A489:A491"/>
    <mergeCell ref="A442:A444"/>
    <mergeCell ref="A445:A447"/>
    <mergeCell ref="A448:A450"/>
    <mergeCell ref="A451:A453"/>
    <mergeCell ref="A454:A455"/>
    <mergeCell ref="A456:A458"/>
    <mergeCell ref="A459:A460"/>
    <mergeCell ref="A461:A465"/>
    <mergeCell ref="A466:A467"/>
    <mergeCell ref="A415:A416"/>
    <mergeCell ref="A417:A418"/>
    <mergeCell ref="A419:A423"/>
    <mergeCell ref="A424:A429"/>
    <mergeCell ref="A430:A432"/>
    <mergeCell ref="A433:A434"/>
    <mergeCell ref="A435:A436"/>
    <mergeCell ref="A437:A438"/>
    <mergeCell ref="A439:A441"/>
    <mergeCell ref="A388:A390"/>
    <mergeCell ref="A391:A393"/>
    <mergeCell ref="A394:A395"/>
    <mergeCell ref="A396:A398"/>
    <mergeCell ref="A399:A400"/>
    <mergeCell ref="A401:A403"/>
    <mergeCell ref="A404:A407"/>
    <mergeCell ref="A408:A409"/>
    <mergeCell ref="A410:A414"/>
    <mergeCell ref="A365:A366"/>
    <mergeCell ref="A367:A368"/>
    <mergeCell ref="A369:A372"/>
    <mergeCell ref="A373:A374"/>
    <mergeCell ref="A375:A376"/>
    <mergeCell ref="A377:A379"/>
    <mergeCell ref="A380:A382"/>
    <mergeCell ref="A383:A385"/>
    <mergeCell ref="A386:A387"/>
    <mergeCell ref="A342:A343"/>
    <mergeCell ref="A344:A345"/>
    <mergeCell ref="A346:A348"/>
    <mergeCell ref="A349:A350"/>
    <mergeCell ref="A351:A354"/>
    <mergeCell ref="A355:A356"/>
    <mergeCell ref="A357:A359"/>
    <mergeCell ref="A360:A361"/>
    <mergeCell ref="A362:A364"/>
    <mergeCell ref="A317:A319"/>
    <mergeCell ref="A320:A323"/>
    <mergeCell ref="A324:A325"/>
    <mergeCell ref="A326:A328"/>
    <mergeCell ref="A329:A330"/>
    <mergeCell ref="A331:A334"/>
    <mergeCell ref="A335:A336"/>
    <mergeCell ref="A337:A339"/>
    <mergeCell ref="A340:A341"/>
    <mergeCell ref="A295:A296"/>
    <mergeCell ref="A297:A298"/>
    <mergeCell ref="A299:A300"/>
    <mergeCell ref="A301:A303"/>
    <mergeCell ref="A304:A305"/>
    <mergeCell ref="A306:A307"/>
    <mergeCell ref="A308:A309"/>
    <mergeCell ref="A310:A311"/>
    <mergeCell ref="A312:A316"/>
    <mergeCell ref="A266:A269"/>
    <mergeCell ref="A270:A272"/>
    <mergeCell ref="A273:A275"/>
    <mergeCell ref="A276:A280"/>
    <mergeCell ref="A281:A282"/>
    <mergeCell ref="A283:A286"/>
    <mergeCell ref="A287:A288"/>
    <mergeCell ref="A289:A291"/>
    <mergeCell ref="A292:A294"/>
    <mergeCell ref="A245:A246"/>
    <mergeCell ref="A247:A248"/>
    <mergeCell ref="A249:A250"/>
    <mergeCell ref="A251:A252"/>
    <mergeCell ref="A253:A257"/>
    <mergeCell ref="A258:A259"/>
    <mergeCell ref="A260:A261"/>
    <mergeCell ref="A262:A263"/>
    <mergeCell ref="A264:A265"/>
    <mergeCell ref="A213:A219"/>
    <mergeCell ref="A220:A222"/>
    <mergeCell ref="A223:A225"/>
    <mergeCell ref="A226:A229"/>
    <mergeCell ref="A230:A231"/>
    <mergeCell ref="A232:A234"/>
    <mergeCell ref="A235:A237"/>
    <mergeCell ref="A238:A240"/>
    <mergeCell ref="A241:A244"/>
    <mergeCell ref="A161:A163"/>
    <mergeCell ref="A164:A165"/>
    <mergeCell ref="A166:A169"/>
    <mergeCell ref="A170:A175"/>
    <mergeCell ref="A176:A179"/>
    <mergeCell ref="A180:A184"/>
    <mergeCell ref="A185:A193"/>
    <mergeCell ref="A194:A204"/>
    <mergeCell ref="A205:A212"/>
    <mergeCell ref="A109:A115"/>
    <mergeCell ref="A116:A118"/>
    <mergeCell ref="A119:A129"/>
    <mergeCell ref="A130:A133"/>
    <mergeCell ref="A134:A143"/>
    <mergeCell ref="A144:A149"/>
    <mergeCell ref="A150:A154"/>
    <mergeCell ref="A155:A158"/>
    <mergeCell ref="A159:A160"/>
    <mergeCell ref="A50:A57"/>
    <mergeCell ref="A58:A64"/>
    <mergeCell ref="A65:A70"/>
    <mergeCell ref="A71:A77"/>
    <mergeCell ref="A78:A80"/>
    <mergeCell ref="A81:A86"/>
    <mergeCell ref="A87:A97"/>
    <mergeCell ref="A98:A101"/>
    <mergeCell ref="A102:A108"/>
    <mergeCell ref="A5:A6"/>
    <mergeCell ref="A7:A12"/>
    <mergeCell ref="A13:A20"/>
    <mergeCell ref="A21:A29"/>
    <mergeCell ref="A30:A34"/>
    <mergeCell ref="A35:A37"/>
    <mergeCell ref="A38:A40"/>
    <mergeCell ref="A41:A46"/>
    <mergeCell ref="A47:A49"/>
  </mergeCells>
  <printOptions horizontalCentered="1"/>
  <pageMargins left="0.39370078740157483" right="0.39370078740157483" top="0.59055118110236227" bottom="0.39370078740157483" header="0.31496062992125984" footer="0.11811023622047245"/>
  <pageSetup paperSize="9" scale="95" firstPageNumber="368" fitToHeight="0" orientation="landscape" useFirstPageNumber="1" r:id="rId2"/>
  <headerFooter>
    <oddHeader>&amp;L&amp;"Tahoma,Kurzíva"&amp;9Závěrečný účet za rok 2014&amp;R&amp;"Tahoma,Kurzíva"&amp;9Tabulka č. 27</oddHeader>
    <oddFooter>&amp;C&amp;"Tahoma,Obyčejné"&amp;P</oddFooter>
  </headerFooter>
  <rowBreaks count="10" manualBreakCount="10">
    <brk id="46" max="16383" man="1"/>
    <brk id="234" max="16383" man="1"/>
    <brk id="376" max="16383" man="1"/>
    <brk id="423" max="16383" man="1"/>
    <brk id="470" max="16383" man="1"/>
    <brk id="516" max="16383" man="1"/>
    <brk id="563" max="16383" man="1"/>
    <brk id="658" max="16383" man="1"/>
    <brk id="753" max="16383" man="1"/>
    <brk id="940" max="16383"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1647"/>
  <sheetViews>
    <sheetView view="pageBreakPreview" zoomScaleNormal="100" zoomScaleSheetLayoutView="100" workbookViewId="0">
      <selection activeCell="E11" sqref="E11"/>
    </sheetView>
  </sheetViews>
  <sheetFormatPr defaultRowHeight="12.75"/>
  <cols>
    <col min="1" max="1" width="38.5703125" style="615" customWidth="1"/>
    <col min="2" max="3" width="11.140625" style="614" customWidth="1"/>
    <col min="4" max="4" width="87.28515625" style="651" customWidth="1"/>
    <col min="5" max="16384" width="9.140625" style="609"/>
  </cols>
  <sheetData>
    <row r="1" spans="1:6" s="661" customFormat="1" ht="17.25" customHeight="1">
      <c r="A1" s="1378" t="s">
        <v>2646</v>
      </c>
      <c r="B1" s="1378"/>
      <c r="C1" s="1378"/>
      <c r="D1" s="1378"/>
      <c r="F1" s="662"/>
    </row>
    <row r="2" spans="1:6" s="654" customFormat="1">
      <c r="A2" s="660"/>
      <c r="B2" s="659"/>
      <c r="C2" s="659"/>
      <c r="D2" s="607" t="s">
        <v>59</v>
      </c>
      <c r="F2" s="655"/>
    </row>
    <row r="3" spans="1:6" s="654" customFormat="1" ht="12.75" customHeight="1">
      <c r="A3" s="658" t="s">
        <v>1488</v>
      </c>
      <c r="B3" s="657" t="s">
        <v>2645</v>
      </c>
      <c r="C3" s="657" t="s">
        <v>2644</v>
      </c>
      <c r="D3" s="656" t="s">
        <v>1485</v>
      </c>
      <c r="F3" s="655"/>
    </row>
    <row r="4" spans="1:6" ht="11.25" customHeight="1">
      <c r="A4" s="1424" t="s">
        <v>2643</v>
      </c>
      <c r="B4" s="594">
        <v>143.80000000000001</v>
      </c>
      <c r="C4" s="594">
        <v>143.28200000000001</v>
      </c>
      <c r="D4" s="593" t="s">
        <v>1840</v>
      </c>
    </row>
    <row r="5" spans="1:6" ht="11.25" customHeight="1">
      <c r="A5" s="1424"/>
      <c r="B5" s="597">
        <v>100</v>
      </c>
      <c r="C5" s="597">
        <v>100</v>
      </c>
      <c r="D5" s="596" t="s">
        <v>1710</v>
      </c>
    </row>
    <row r="6" spans="1:6" ht="11.25" customHeight="1">
      <c r="A6" s="1424"/>
      <c r="B6" s="592">
        <v>243.8</v>
      </c>
      <c r="C6" s="592">
        <v>243.28200000000001</v>
      </c>
      <c r="D6" s="591" t="s">
        <v>1293</v>
      </c>
    </row>
    <row r="7" spans="1:6" ht="11.25" customHeight="1">
      <c r="A7" s="1424" t="s">
        <v>2642</v>
      </c>
      <c r="B7" s="597">
        <v>231.72</v>
      </c>
      <c r="C7" s="597">
        <v>231.70748000000003</v>
      </c>
      <c r="D7" s="596" t="s">
        <v>1377</v>
      </c>
    </row>
    <row r="8" spans="1:6" ht="11.25" customHeight="1">
      <c r="A8" s="1424"/>
      <c r="B8" s="597">
        <v>231.72</v>
      </c>
      <c r="C8" s="597">
        <v>231.70748000000003</v>
      </c>
      <c r="D8" s="596" t="s">
        <v>1293</v>
      </c>
    </row>
    <row r="9" spans="1:6" ht="11.25" customHeight="1">
      <c r="A9" s="1424" t="s">
        <v>2641</v>
      </c>
      <c r="B9" s="594">
        <v>4.2</v>
      </c>
      <c r="C9" s="594">
        <v>4.2</v>
      </c>
      <c r="D9" s="593" t="s">
        <v>661</v>
      </c>
    </row>
    <row r="10" spans="1:6" ht="11.25" customHeight="1">
      <c r="A10" s="1424"/>
      <c r="B10" s="597">
        <v>6254.47</v>
      </c>
      <c r="C10" s="597">
        <v>6229.0479999999998</v>
      </c>
      <c r="D10" s="596" t="s">
        <v>1869</v>
      </c>
    </row>
    <row r="11" spans="1:6" ht="11.25" customHeight="1">
      <c r="A11" s="1424"/>
      <c r="B11" s="592">
        <v>6258.67</v>
      </c>
      <c r="C11" s="592">
        <v>6233.2479999999996</v>
      </c>
      <c r="D11" s="591" t="s">
        <v>1293</v>
      </c>
    </row>
    <row r="12" spans="1:6" ht="11.25" customHeight="1">
      <c r="A12" s="1424" t="s">
        <v>2640</v>
      </c>
      <c r="B12" s="597">
        <v>204</v>
      </c>
      <c r="C12" s="597">
        <v>204</v>
      </c>
      <c r="D12" s="596" t="s">
        <v>1840</v>
      </c>
    </row>
    <row r="13" spans="1:6" ht="11.25" customHeight="1">
      <c r="A13" s="1424"/>
      <c r="B13" s="597">
        <v>204</v>
      </c>
      <c r="C13" s="597">
        <v>204</v>
      </c>
      <c r="D13" s="596" t="s">
        <v>1293</v>
      </c>
    </row>
    <row r="14" spans="1:6" ht="11.25" customHeight="1">
      <c r="A14" s="1424" t="s">
        <v>2639</v>
      </c>
      <c r="B14" s="594">
        <v>1145.4100000000001</v>
      </c>
      <c r="C14" s="594">
        <v>1145.39465</v>
      </c>
      <c r="D14" s="593" t="s">
        <v>1377</v>
      </c>
    </row>
    <row r="15" spans="1:6" ht="11.25" customHeight="1">
      <c r="A15" s="1424"/>
      <c r="B15" s="592">
        <v>1145.4100000000001</v>
      </c>
      <c r="C15" s="592">
        <v>1145.39465</v>
      </c>
      <c r="D15" s="591" t="s">
        <v>1293</v>
      </c>
    </row>
    <row r="16" spans="1:6" ht="11.25" customHeight="1">
      <c r="A16" s="1424" t="s">
        <v>2638</v>
      </c>
      <c r="B16" s="597">
        <v>40</v>
      </c>
      <c r="C16" s="597">
        <v>40</v>
      </c>
      <c r="D16" s="596" t="s">
        <v>2637</v>
      </c>
    </row>
    <row r="17" spans="1:4" ht="11.25" customHeight="1">
      <c r="A17" s="1424"/>
      <c r="B17" s="597">
        <v>40</v>
      </c>
      <c r="C17" s="597">
        <v>40</v>
      </c>
      <c r="D17" s="596" t="s">
        <v>1293</v>
      </c>
    </row>
    <row r="18" spans="1:4" ht="11.25" customHeight="1">
      <c r="A18" s="1424" t="s">
        <v>2636</v>
      </c>
      <c r="B18" s="594">
        <v>50</v>
      </c>
      <c r="C18" s="594">
        <v>50</v>
      </c>
      <c r="D18" s="593" t="s">
        <v>1557</v>
      </c>
    </row>
    <row r="19" spans="1:4" ht="11.25" customHeight="1">
      <c r="A19" s="1424"/>
      <c r="B19" s="592">
        <v>50</v>
      </c>
      <c r="C19" s="592">
        <v>50</v>
      </c>
      <c r="D19" s="591" t="s">
        <v>1293</v>
      </c>
    </row>
    <row r="20" spans="1:4" ht="11.25" customHeight="1">
      <c r="A20" s="1424" t="s">
        <v>2635</v>
      </c>
      <c r="B20" s="597">
        <v>300</v>
      </c>
      <c r="C20" s="597">
        <v>150</v>
      </c>
      <c r="D20" s="596" t="s">
        <v>1862</v>
      </c>
    </row>
    <row r="21" spans="1:4" ht="11.25" customHeight="1">
      <c r="A21" s="1424"/>
      <c r="B21" s="597">
        <v>300</v>
      </c>
      <c r="C21" s="597">
        <v>150</v>
      </c>
      <c r="D21" s="596" t="s">
        <v>1293</v>
      </c>
    </row>
    <row r="22" spans="1:4" ht="11.25" customHeight="1">
      <c r="A22" s="1424" t="s">
        <v>2634</v>
      </c>
      <c r="B22" s="594">
        <v>495</v>
      </c>
      <c r="C22" s="594">
        <v>247.5</v>
      </c>
      <c r="D22" s="593" t="s">
        <v>1513</v>
      </c>
    </row>
    <row r="23" spans="1:4" ht="11.25" customHeight="1">
      <c r="A23" s="1424"/>
      <c r="B23" s="597">
        <v>996.99</v>
      </c>
      <c r="C23" s="597">
        <v>996.97492</v>
      </c>
      <c r="D23" s="596" t="s">
        <v>1377</v>
      </c>
    </row>
    <row r="24" spans="1:4" ht="11.25" customHeight="1">
      <c r="A24" s="1424"/>
      <c r="B24" s="592">
        <v>1491.99</v>
      </c>
      <c r="C24" s="592">
        <v>1244.4749200000001</v>
      </c>
      <c r="D24" s="591" t="s">
        <v>1293</v>
      </c>
    </row>
    <row r="25" spans="1:4" ht="11.25" customHeight="1">
      <c r="A25" s="1424" t="s">
        <v>2633</v>
      </c>
      <c r="B25" s="597">
        <v>43.8</v>
      </c>
      <c r="C25" s="597">
        <v>43.722470000000001</v>
      </c>
      <c r="D25" s="596" t="s">
        <v>915</v>
      </c>
    </row>
    <row r="26" spans="1:4" ht="11.25" customHeight="1">
      <c r="A26" s="1424"/>
      <c r="B26" s="597">
        <v>43.8</v>
      </c>
      <c r="C26" s="597">
        <v>43.722470000000001</v>
      </c>
      <c r="D26" s="596" t="s">
        <v>1293</v>
      </c>
    </row>
    <row r="27" spans="1:4" ht="21.75">
      <c r="A27" s="1424" t="s">
        <v>2632</v>
      </c>
      <c r="B27" s="594">
        <v>100</v>
      </c>
      <c r="C27" s="594">
        <v>100</v>
      </c>
      <c r="D27" s="593" t="s">
        <v>2042</v>
      </c>
    </row>
    <row r="28" spans="1:4" ht="11.25" customHeight="1">
      <c r="A28" s="1424"/>
      <c r="B28" s="592">
        <v>100</v>
      </c>
      <c r="C28" s="592">
        <v>100</v>
      </c>
      <c r="D28" s="591" t="s">
        <v>1293</v>
      </c>
    </row>
    <row r="29" spans="1:4" ht="11.25" customHeight="1">
      <c r="A29" s="1424" t="s">
        <v>2631</v>
      </c>
      <c r="B29" s="597">
        <v>50.2</v>
      </c>
      <c r="C29" s="597">
        <v>11.25</v>
      </c>
      <c r="D29" s="596" t="s">
        <v>1867</v>
      </c>
    </row>
    <row r="30" spans="1:4" ht="11.25" customHeight="1">
      <c r="A30" s="1424"/>
      <c r="B30" s="597">
        <v>50.2</v>
      </c>
      <c r="C30" s="597">
        <v>11.25</v>
      </c>
      <c r="D30" s="596" t="s">
        <v>1293</v>
      </c>
    </row>
    <row r="31" spans="1:4" ht="11.25" customHeight="1">
      <c r="A31" s="1424" t="s">
        <v>2630</v>
      </c>
      <c r="B31" s="594">
        <v>131.19999999999999</v>
      </c>
      <c r="C31" s="594">
        <v>131.16499999999999</v>
      </c>
      <c r="D31" s="593" t="s">
        <v>1840</v>
      </c>
    </row>
    <row r="32" spans="1:4" ht="11.25" customHeight="1">
      <c r="A32" s="1424"/>
      <c r="B32" s="597">
        <v>20.65</v>
      </c>
      <c r="C32" s="597">
        <v>0</v>
      </c>
      <c r="D32" s="596" t="s">
        <v>1522</v>
      </c>
    </row>
    <row r="33" spans="1:4" ht="11.25" customHeight="1">
      <c r="A33" s="1424"/>
      <c r="B33" s="592">
        <v>151.85</v>
      </c>
      <c r="C33" s="592">
        <v>131.16499999999999</v>
      </c>
      <c r="D33" s="591" t="s">
        <v>1293</v>
      </c>
    </row>
    <row r="34" spans="1:4" ht="11.25" customHeight="1">
      <c r="A34" s="1424" t="s">
        <v>2629</v>
      </c>
      <c r="B34" s="597">
        <v>98.5</v>
      </c>
      <c r="C34" s="597">
        <v>98.5</v>
      </c>
      <c r="D34" s="596" t="s">
        <v>1807</v>
      </c>
    </row>
    <row r="35" spans="1:4" ht="11.25" customHeight="1">
      <c r="A35" s="1424"/>
      <c r="B35" s="597">
        <v>98.5</v>
      </c>
      <c r="C35" s="597">
        <v>98.5</v>
      </c>
      <c r="D35" s="596" t="s">
        <v>1293</v>
      </c>
    </row>
    <row r="36" spans="1:4" ht="11.25" customHeight="1">
      <c r="A36" s="1424" t="s">
        <v>2628</v>
      </c>
      <c r="B36" s="594">
        <v>97.7</v>
      </c>
      <c r="C36" s="594">
        <v>0</v>
      </c>
      <c r="D36" s="593" t="s">
        <v>1867</v>
      </c>
    </row>
    <row r="37" spans="1:4" ht="11.25" customHeight="1">
      <c r="A37" s="1424"/>
      <c r="B37" s="592">
        <v>97.7</v>
      </c>
      <c r="C37" s="592">
        <v>0</v>
      </c>
      <c r="D37" s="591" t="s">
        <v>1293</v>
      </c>
    </row>
    <row r="38" spans="1:4" ht="11.25" customHeight="1">
      <c r="A38" s="1424" t="s">
        <v>2627</v>
      </c>
      <c r="B38" s="597">
        <v>1112.69</v>
      </c>
      <c r="C38" s="597">
        <v>1112.64914</v>
      </c>
      <c r="D38" s="596" t="s">
        <v>1377</v>
      </c>
    </row>
    <row r="39" spans="1:4" ht="11.25" customHeight="1">
      <c r="A39" s="1424"/>
      <c r="B39" s="597">
        <v>1112.69</v>
      </c>
      <c r="C39" s="597">
        <v>1112.64914</v>
      </c>
      <c r="D39" s="596" t="s">
        <v>1293</v>
      </c>
    </row>
    <row r="40" spans="1:4" ht="11.25" customHeight="1">
      <c r="A40" s="1424" t="s">
        <v>2626</v>
      </c>
      <c r="B40" s="594">
        <v>13184.16</v>
      </c>
      <c r="C40" s="594">
        <v>12126.565060000001</v>
      </c>
      <c r="D40" s="593" t="s">
        <v>2625</v>
      </c>
    </row>
    <row r="41" spans="1:4" ht="11.25" customHeight="1">
      <c r="A41" s="1424"/>
      <c r="B41" s="597">
        <v>800</v>
      </c>
      <c r="C41" s="597">
        <v>777.61341000000004</v>
      </c>
      <c r="D41" s="596" t="s">
        <v>1568</v>
      </c>
    </row>
    <row r="42" spans="1:4" ht="11.25" customHeight="1">
      <c r="A42" s="1424"/>
      <c r="B42" s="597">
        <v>1324.24</v>
      </c>
      <c r="C42" s="597">
        <v>1324.1961199999998</v>
      </c>
      <c r="D42" s="596" t="s">
        <v>1377</v>
      </c>
    </row>
    <row r="43" spans="1:4" ht="11.25" customHeight="1">
      <c r="A43" s="1424"/>
      <c r="B43" s="597">
        <v>3915.5699999999997</v>
      </c>
      <c r="C43" s="597">
        <v>3915.5374000000002</v>
      </c>
      <c r="D43" s="596" t="s">
        <v>1362</v>
      </c>
    </row>
    <row r="44" spans="1:4" ht="21.75">
      <c r="A44" s="1424"/>
      <c r="B44" s="597">
        <v>183.86999999999998</v>
      </c>
      <c r="C44" s="597">
        <v>183.85265000000001</v>
      </c>
      <c r="D44" s="596" t="s">
        <v>781</v>
      </c>
    </row>
    <row r="45" spans="1:4" ht="11.25" customHeight="1">
      <c r="A45" s="1424"/>
      <c r="B45" s="592">
        <v>19407.84</v>
      </c>
      <c r="C45" s="592">
        <v>18327.764640000005</v>
      </c>
      <c r="D45" s="591" t="s">
        <v>1293</v>
      </c>
    </row>
    <row r="46" spans="1:4" ht="11.25" customHeight="1">
      <c r="A46" s="1424" t="s">
        <v>2624</v>
      </c>
      <c r="B46" s="594">
        <v>70</v>
      </c>
      <c r="C46" s="594">
        <v>70</v>
      </c>
      <c r="D46" s="593" t="s">
        <v>1912</v>
      </c>
    </row>
    <row r="47" spans="1:4" ht="11.25" customHeight="1">
      <c r="A47" s="1424"/>
      <c r="B47" s="592">
        <v>70</v>
      </c>
      <c r="C47" s="592">
        <v>70</v>
      </c>
      <c r="D47" s="591" t="s">
        <v>1293</v>
      </c>
    </row>
    <row r="48" spans="1:4" ht="11.25" customHeight="1">
      <c r="A48" s="1424" t="s">
        <v>2623</v>
      </c>
      <c r="B48" s="594">
        <v>300</v>
      </c>
      <c r="C48" s="594">
        <v>150</v>
      </c>
      <c r="D48" s="593" t="s">
        <v>1862</v>
      </c>
    </row>
    <row r="49" spans="1:4" ht="11.25" customHeight="1">
      <c r="A49" s="1424"/>
      <c r="B49" s="592">
        <v>300</v>
      </c>
      <c r="C49" s="592">
        <v>150</v>
      </c>
      <c r="D49" s="591" t="s">
        <v>1293</v>
      </c>
    </row>
    <row r="50" spans="1:4" ht="11.25" customHeight="1">
      <c r="A50" s="1424" t="s">
        <v>2622</v>
      </c>
      <c r="B50" s="597">
        <v>8142.6</v>
      </c>
      <c r="C50" s="597">
        <v>8142.5950000000003</v>
      </c>
      <c r="D50" s="596" t="s">
        <v>1869</v>
      </c>
    </row>
    <row r="51" spans="1:4" ht="11.25" customHeight="1">
      <c r="A51" s="1424"/>
      <c r="B51" s="597">
        <v>60</v>
      </c>
      <c r="C51" s="597">
        <v>60</v>
      </c>
      <c r="D51" s="596" t="s">
        <v>1557</v>
      </c>
    </row>
    <row r="52" spans="1:4" ht="11.25" customHeight="1">
      <c r="A52" s="1424"/>
      <c r="B52" s="597">
        <v>40</v>
      </c>
      <c r="C52" s="597">
        <v>40</v>
      </c>
      <c r="D52" s="596" t="s">
        <v>662</v>
      </c>
    </row>
    <row r="53" spans="1:4" ht="11.25" customHeight="1">
      <c r="A53" s="1424"/>
      <c r="B53" s="597">
        <v>8242.6</v>
      </c>
      <c r="C53" s="597">
        <v>8242.5950000000012</v>
      </c>
      <c r="D53" s="596" t="s">
        <v>1293</v>
      </c>
    </row>
    <row r="54" spans="1:4" ht="11.25" customHeight="1">
      <c r="A54" s="1424" t="s">
        <v>2621</v>
      </c>
      <c r="B54" s="594">
        <v>17137.72</v>
      </c>
      <c r="C54" s="594">
        <v>17071.542000000001</v>
      </c>
      <c r="D54" s="593" t="s">
        <v>1869</v>
      </c>
    </row>
    <row r="55" spans="1:4" ht="11.25" customHeight="1">
      <c r="A55" s="1424"/>
      <c r="B55" s="597">
        <v>417.09999999999997</v>
      </c>
      <c r="C55" s="597">
        <v>417.08091000000002</v>
      </c>
      <c r="D55" s="596" t="s">
        <v>1377</v>
      </c>
    </row>
    <row r="56" spans="1:4" ht="11.25" customHeight="1">
      <c r="A56" s="1424"/>
      <c r="B56" s="592">
        <v>17554.82</v>
      </c>
      <c r="C56" s="592">
        <v>17488.622910000002</v>
      </c>
      <c r="D56" s="591" t="s">
        <v>1293</v>
      </c>
    </row>
    <row r="57" spans="1:4" ht="11.25" customHeight="1">
      <c r="A57" s="1424" t="s">
        <v>2620</v>
      </c>
      <c r="B57" s="597">
        <v>7947.69</v>
      </c>
      <c r="C57" s="597">
        <v>7945.2109999999993</v>
      </c>
      <c r="D57" s="596" t="s">
        <v>1869</v>
      </c>
    </row>
    <row r="58" spans="1:4" ht="11.25" customHeight="1">
      <c r="A58" s="1424"/>
      <c r="B58" s="597">
        <v>7947.69</v>
      </c>
      <c r="C58" s="597">
        <v>7945.2109999999993</v>
      </c>
      <c r="D58" s="596" t="s">
        <v>1293</v>
      </c>
    </row>
    <row r="59" spans="1:4" ht="11.25" customHeight="1">
      <c r="A59" s="1424" t="s">
        <v>2619</v>
      </c>
      <c r="B59" s="594">
        <v>2298.2200000000003</v>
      </c>
      <c r="C59" s="594">
        <v>2294.78557</v>
      </c>
      <c r="D59" s="593" t="s">
        <v>1377</v>
      </c>
    </row>
    <row r="60" spans="1:4" ht="11.25" customHeight="1">
      <c r="A60" s="1424"/>
      <c r="B60" s="592">
        <v>2298.2200000000003</v>
      </c>
      <c r="C60" s="592">
        <v>2294.78557</v>
      </c>
      <c r="D60" s="591" t="s">
        <v>1293</v>
      </c>
    </row>
    <row r="61" spans="1:4" ht="11.25" customHeight="1">
      <c r="A61" s="1424" t="s">
        <v>2618</v>
      </c>
      <c r="B61" s="597">
        <v>256.5</v>
      </c>
      <c r="C61" s="597">
        <v>153.9</v>
      </c>
      <c r="D61" s="596" t="s">
        <v>1610</v>
      </c>
    </row>
    <row r="62" spans="1:4" ht="11.25" customHeight="1">
      <c r="A62" s="1424"/>
      <c r="B62" s="597">
        <v>256.5</v>
      </c>
      <c r="C62" s="597">
        <v>153.9</v>
      </c>
      <c r="D62" s="596" t="s">
        <v>1293</v>
      </c>
    </row>
    <row r="63" spans="1:4" ht="11.25" customHeight="1">
      <c r="A63" s="1424" t="s">
        <v>2617</v>
      </c>
      <c r="B63" s="594">
        <v>228.64</v>
      </c>
      <c r="C63" s="594">
        <v>228.62846999999999</v>
      </c>
      <c r="D63" s="593" t="s">
        <v>1362</v>
      </c>
    </row>
    <row r="64" spans="1:4" ht="11.25" customHeight="1">
      <c r="A64" s="1424"/>
      <c r="B64" s="592">
        <v>228.64</v>
      </c>
      <c r="C64" s="592">
        <v>228.62846999999999</v>
      </c>
      <c r="D64" s="591" t="s">
        <v>1293</v>
      </c>
    </row>
    <row r="65" spans="1:4" ht="11.25" customHeight="1">
      <c r="A65" s="1424" t="s">
        <v>2616</v>
      </c>
      <c r="B65" s="597">
        <v>519.23</v>
      </c>
      <c r="C65" s="597">
        <v>519.21180000000004</v>
      </c>
      <c r="D65" s="596" t="s">
        <v>1377</v>
      </c>
    </row>
    <row r="66" spans="1:4" ht="11.25" customHeight="1">
      <c r="A66" s="1424"/>
      <c r="B66" s="597">
        <v>519.23</v>
      </c>
      <c r="C66" s="597">
        <v>519.21180000000004</v>
      </c>
      <c r="D66" s="596" t="s">
        <v>1293</v>
      </c>
    </row>
    <row r="67" spans="1:4" ht="11.25" customHeight="1">
      <c r="A67" s="1424" t="s">
        <v>2615</v>
      </c>
      <c r="B67" s="594">
        <v>300</v>
      </c>
      <c r="C67" s="594">
        <v>300</v>
      </c>
      <c r="D67" s="593" t="s">
        <v>1862</v>
      </c>
    </row>
    <row r="68" spans="1:4" ht="11.25" customHeight="1">
      <c r="A68" s="1424"/>
      <c r="B68" s="597">
        <v>102.5</v>
      </c>
      <c r="C68" s="597">
        <v>0</v>
      </c>
      <c r="D68" s="596" t="s">
        <v>1867</v>
      </c>
    </row>
    <row r="69" spans="1:4" ht="11.25" customHeight="1">
      <c r="A69" s="1424"/>
      <c r="B69" s="592">
        <v>402.5</v>
      </c>
      <c r="C69" s="592">
        <v>300</v>
      </c>
      <c r="D69" s="591" t="s">
        <v>1293</v>
      </c>
    </row>
    <row r="70" spans="1:4" ht="21.75">
      <c r="A70" s="1424" t="s">
        <v>2614</v>
      </c>
      <c r="B70" s="597">
        <v>60</v>
      </c>
      <c r="C70" s="597">
        <v>60</v>
      </c>
      <c r="D70" s="596" t="s">
        <v>1882</v>
      </c>
    </row>
    <row r="71" spans="1:4" ht="11.25" customHeight="1">
      <c r="A71" s="1424"/>
      <c r="B71" s="597">
        <v>60</v>
      </c>
      <c r="C71" s="597">
        <v>60</v>
      </c>
      <c r="D71" s="596" t="s">
        <v>1293</v>
      </c>
    </row>
    <row r="72" spans="1:4" ht="11.25" customHeight="1">
      <c r="A72" s="1424" t="s">
        <v>2613</v>
      </c>
      <c r="B72" s="594">
        <v>66.2</v>
      </c>
      <c r="C72" s="594">
        <v>0</v>
      </c>
      <c r="D72" s="593" t="s">
        <v>1867</v>
      </c>
    </row>
    <row r="73" spans="1:4" ht="11.25" customHeight="1">
      <c r="A73" s="1424"/>
      <c r="B73" s="592">
        <v>66.2</v>
      </c>
      <c r="C73" s="592">
        <v>0</v>
      </c>
      <c r="D73" s="591" t="s">
        <v>1293</v>
      </c>
    </row>
    <row r="74" spans="1:4" ht="11.25" customHeight="1">
      <c r="A74" s="1424" t="s">
        <v>2612</v>
      </c>
      <c r="B74" s="597">
        <v>200</v>
      </c>
      <c r="C74" s="597">
        <v>0</v>
      </c>
      <c r="D74" s="596" t="s">
        <v>1536</v>
      </c>
    </row>
    <row r="75" spans="1:4" ht="11.25" customHeight="1">
      <c r="A75" s="1424"/>
      <c r="B75" s="597">
        <v>200</v>
      </c>
      <c r="C75" s="597">
        <v>0</v>
      </c>
      <c r="D75" s="596" t="s">
        <v>1293</v>
      </c>
    </row>
    <row r="76" spans="1:4" ht="11.25" customHeight="1">
      <c r="A76" s="1424" t="s">
        <v>2611</v>
      </c>
      <c r="B76" s="594">
        <v>80</v>
      </c>
      <c r="C76" s="594">
        <v>80</v>
      </c>
      <c r="D76" s="593" t="s">
        <v>2610</v>
      </c>
    </row>
    <row r="77" spans="1:4" ht="11.25" customHeight="1">
      <c r="A77" s="1424"/>
      <c r="B77" s="592">
        <v>80</v>
      </c>
      <c r="C77" s="592">
        <v>80</v>
      </c>
      <c r="D77" s="591" t="s">
        <v>1293</v>
      </c>
    </row>
    <row r="78" spans="1:4" ht="11.25" customHeight="1">
      <c r="A78" s="1424" t="s">
        <v>2609</v>
      </c>
      <c r="B78" s="597">
        <v>399.45000000000005</v>
      </c>
      <c r="C78" s="597">
        <v>149.80000000000001</v>
      </c>
      <c r="D78" s="596" t="s">
        <v>1522</v>
      </c>
    </row>
    <row r="79" spans="1:4" ht="11.25" customHeight="1">
      <c r="A79" s="1424"/>
      <c r="B79" s="597">
        <v>399.45000000000005</v>
      </c>
      <c r="C79" s="597">
        <v>149.80000000000001</v>
      </c>
      <c r="D79" s="596" t="s">
        <v>1293</v>
      </c>
    </row>
    <row r="80" spans="1:4" ht="11.25" customHeight="1">
      <c r="A80" s="1424" t="s">
        <v>2608</v>
      </c>
      <c r="B80" s="594">
        <v>447.1</v>
      </c>
      <c r="C80" s="594">
        <v>446.76</v>
      </c>
      <c r="D80" s="593" t="s">
        <v>1369</v>
      </c>
    </row>
    <row r="81" spans="1:4" ht="11.25" customHeight="1">
      <c r="A81" s="1424"/>
      <c r="B81" s="592">
        <v>447.1</v>
      </c>
      <c r="C81" s="592">
        <v>446.76</v>
      </c>
      <c r="D81" s="591" t="s">
        <v>1293</v>
      </c>
    </row>
    <row r="82" spans="1:4" ht="11.25" customHeight="1">
      <c r="A82" s="1424" t="s">
        <v>2607</v>
      </c>
      <c r="B82" s="597">
        <v>1378.3</v>
      </c>
      <c r="C82" s="597">
        <v>1377.5955999999999</v>
      </c>
      <c r="D82" s="596" t="s">
        <v>1369</v>
      </c>
    </row>
    <row r="83" spans="1:4" ht="11.25" customHeight="1">
      <c r="A83" s="1424"/>
      <c r="B83" s="597">
        <v>869.15</v>
      </c>
      <c r="C83" s="597">
        <v>869.13497000000007</v>
      </c>
      <c r="D83" s="596" t="s">
        <v>1377</v>
      </c>
    </row>
    <row r="84" spans="1:4" ht="11.25" customHeight="1">
      <c r="A84" s="1424"/>
      <c r="B84" s="597">
        <v>2247.4499999999998</v>
      </c>
      <c r="C84" s="597">
        <v>2246.7305699999997</v>
      </c>
      <c r="D84" s="596" t="s">
        <v>1293</v>
      </c>
    </row>
    <row r="85" spans="1:4" ht="11.25" customHeight="1">
      <c r="A85" s="1424" t="s">
        <v>2606</v>
      </c>
      <c r="B85" s="594">
        <v>206.1</v>
      </c>
      <c r="C85" s="594">
        <v>0</v>
      </c>
      <c r="D85" s="593" t="s">
        <v>1862</v>
      </c>
    </row>
    <row r="86" spans="1:4" ht="11.25" customHeight="1">
      <c r="A86" s="1424"/>
      <c r="B86" s="592">
        <v>206.1</v>
      </c>
      <c r="C86" s="592">
        <v>0</v>
      </c>
      <c r="D86" s="591" t="s">
        <v>1293</v>
      </c>
    </row>
    <row r="87" spans="1:4" ht="11.25" customHeight="1">
      <c r="A87" s="1424" t="s">
        <v>2605</v>
      </c>
      <c r="B87" s="597">
        <v>105.4</v>
      </c>
      <c r="C87" s="597">
        <v>0</v>
      </c>
      <c r="D87" s="596" t="s">
        <v>1867</v>
      </c>
    </row>
    <row r="88" spans="1:4" ht="11.25" customHeight="1">
      <c r="A88" s="1424"/>
      <c r="B88" s="597">
        <v>105.4</v>
      </c>
      <c r="C88" s="597">
        <v>0</v>
      </c>
      <c r="D88" s="596" t="s">
        <v>1293</v>
      </c>
    </row>
    <row r="89" spans="1:4" ht="11.25" customHeight="1">
      <c r="A89" s="1424" t="s">
        <v>2604</v>
      </c>
      <c r="B89" s="594">
        <v>337.2</v>
      </c>
      <c r="C89" s="594">
        <v>337.2</v>
      </c>
      <c r="D89" s="593" t="s">
        <v>1912</v>
      </c>
    </row>
    <row r="90" spans="1:4" ht="21.75">
      <c r="A90" s="1424"/>
      <c r="B90" s="597">
        <v>60</v>
      </c>
      <c r="C90" s="597">
        <v>60</v>
      </c>
      <c r="D90" s="596" t="s">
        <v>1882</v>
      </c>
    </row>
    <row r="91" spans="1:4" ht="11.25" customHeight="1">
      <c r="A91" s="1424"/>
      <c r="B91" s="597">
        <v>20</v>
      </c>
      <c r="C91" s="597">
        <v>20</v>
      </c>
      <c r="D91" s="596" t="s">
        <v>2152</v>
      </c>
    </row>
    <row r="92" spans="1:4" ht="11.25" customHeight="1">
      <c r="A92" s="1424"/>
      <c r="B92" s="592">
        <v>417.2</v>
      </c>
      <c r="C92" s="592">
        <v>417.2</v>
      </c>
      <c r="D92" s="591" t="s">
        <v>1293</v>
      </c>
    </row>
    <row r="93" spans="1:4" ht="11.25" customHeight="1">
      <c r="A93" s="1424" t="s">
        <v>2603</v>
      </c>
      <c r="B93" s="597">
        <v>240</v>
      </c>
      <c r="C93" s="597">
        <v>240</v>
      </c>
      <c r="D93" s="596" t="s">
        <v>1513</v>
      </c>
    </row>
    <row r="94" spans="1:4" ht="11.25" customHeight="1">
      <c r="A94" s="1424"/>
      <c r="B94" s="597">
        <v>240</v>
      </c>
      <c r="C94" s="597">
        <v>240</v>
      </c>
      <c r="D94" s="596" t="s">
        <v>1293</v>
      </c>
    </row>
    <row r="95" spans="1:4" ht="11.25" customHeight="1">
      <c r="A95" s="1424" t="s">
        <v>2602</v>
      </c>
      <c r="B95" s="594">
        <v>1863.6200000000001</v>
      </c>
      <c r="C95" s="594">
        <v>1863.58961</v>
      </c>
      <c r="D95" s="593" t="s">
        <v>1377</v>
      </c>
    </row>
    <row r="96" spans="1:4" ht="11.25" customHeight="1">
      <c r="A96" s="1424"/>
      <c r="B96" s="592">
        <v>1863.6200000000001</v>
      </c>
      <c r="C96" s="592">
        <v>1863.58961</v>
      </c>
      <c r="D96" s="591" t="s">
        <v>1293</v>
      </c>
    </row>
    <row r="97" spans="1:4" ht="11.25" customHeight="1">
      <c r="A97" s="1424" t="s">
        <v>2601</v>
      </c>
      <c r="B97" s="597">
        <v>98.9</v>
      </c>
      <c r="C97" s="597">
        <v>0</v>
      </c>
      <c r="D97" s="596" t="s">
        <v>1867</v>
      </c>
    </row>
    <row r="98" spans="1:4" ht="11.25" customHeight="1">
      <c r="A98" s="1424"/>
      <c r="B98" s="597">
        <v>98.9</v>
      </c>
      <c r="C98" s="597">
        <v>0</v>
      </c>
      <c r="D98" s="596" t="s">
        <v>1293</v>
      </c>
    </row>
    <row r="99" spans="1:4" ht="11.25" customHeight="1">
      <c r="A99" s="1424" t="s">
        <v>2600</v>
      </c>
      <c r="B99" s="594">
        <v>200</v>
      </c>
      <c r="C99" s="594">
        <v>200</v>
      </c>
      <c r="D99" s="593" t="s">
        <v>2599</v>
      </c>
    </row>
    <row r="100" spans="1:4" ht="11.25" customHeight="1">
      <c r="A100" s="1424"/>
      <c r="B100" s="592">
        <v>200</v>
      </c>
      <c r="C100" s="592">
        <v>200</v>
      </c>
      <c r="D100" s="591" t="s">
        <v>1293</v>
      </c>
    </row>
    <row r="101" spans="1:4" ht="11.25" customHeight="1">
      <c r="A101" s="1424" t="s">
        <v>2598</v>
      </c>
      <c r="B101" s="597">
        <v>50</v>
      </c>
      <c r="C101" s="597">
        <v>50</v>
      </c>
      <c r="D101" s="596" t="s">
        <v>1710</v>
      </c>
    </row>
    <row r="102" spans="1:4" ht="11.25" customHeight="1">
      <c r="A102" s="1424"/>
      <c r="B102" s="597">
        <v>50</v>
      </c>
      <c r="C102" s="597">
        <v>50</v>
      </c>
      <c r="D102" s="596" t="s">
        <v>1293</v>
      </c>
    </row>
    <row r="103" spans="1:4" ht="21.75">
      <c r="A103" s="1424" t="s">
        <v>2597</v>
      </c>
      <c r="B103" s="594">
        <v>100</v>
      </c>
      <c r="C103" s="594">
        <v>100</v>
      </c>
      <c r="D103" s="593" t="s">
        <v>1806</v>
      </c>
    </row>
    <row r="104" spans="1:4" ht="11.25" customHeight="1">
      <c r="A104" s="1424"/>
      <c r="B104" s="592">
        <v>100</v>
      </c>
      <c r="C104" s="592">
        <v>100</v>
      </c>
      <c r="D104" s="591" t="s">
        <v>1293</v>
      </c>
    </row>
    <row r="105" spans="1:4" ht="21.75">
      <c r="A105" s="1424" t="s">
        <v>2596</v>
      </c>
      <c r="B105" s="597">
        <v>30</v>
      </c>
      <c r="C105" s="597">
        <v>30</v>
      </c>
      <c r="D105" s="596" t="s">
        <v>1806</v>
      </c>
    </row>
    <row r="106" spans="1:4" ht="11.25" customHeight="1">
      <c r="A106" s="1424"/>
      <c r="B106" s="597">
        <v>30</v>
      </c>
      <c r="C106" s="597">
        <v>30</v>
      </c>
      <c r="D106" s="596" t="s">
        <v>1293</v>
      </c>
    </row>
    <row r="107" spans="1:4" ht="11.25" customHeight="1">
      <c r="A107" s="1424" t="s">
        <v>2595</v>
      </c>
      <c r="B107" s="594">
        <v>30</v>
      </c>
      <c r="C107" s="594">
        <v>30</v>
      </c>
      <c r="D107" s="593" t="s">
        <v>2131</v>
      </c>
    </row>
    <row r="108" spans="1:4" ht="11.25" customHeight="1">
      <c r="A108" s="1424"/>
      <c r="B108" s="592">
        <v>30</v>
      </c>
      <c r="C108" s="592">
        <v>30</v>
      </c>
      <c r="D108" s="591" t="s">
        <v>1293</v>
      </c>
    </row>
    <row r="109" spans="1:4" ht="11.25" customHeight="1">
      <c r="A109" s="1424" t="s">
        <v>2594</v>
      </c>
      <c r="B109" s="597">
        <v>250</v>
      </c>
      <c r="C109" s="597">
        <v>250</v>
      </c>
      <c r="D109" s="596" t="s">
        <v>1558</v>
      </c>
    </row>
    <row r="110" spans="1:4" ht="11.25" customHeight="1">
      <c r="A110" s="1424"/>
      <c r="B110" s="597">
        <v>250</v>
      </c>
      <c r="C110" s="597">
        <v>250</v>
      </c>
      <c r="D110" s="596" t="s">
        <v>1293</v>
      </c>
    </row>
    <row r="111" spans="1:4" ht="21.75">
      <c r="A111" s="1424" t="s">
        <v>2593</v>
      </c>
      <c r="B111" s="594">
        <v>30.1</v>
      </c>
      <c r="C111" s="594">
        <v>30.1</v>
      </c>
      <c r="D111" s="593" t="s">
        <v>1806</v>
      </c>
    </row>
    <row r="112" spans="1:4" ht="11.25" customHeight="1">
      <c r="A112" s="1424"/>
      <c r="B112" s="592">
        <v>30.1</v>
      </c>
      <c r="C112" s="592">
        <v>30.1</v>
      </c>
      <c r="D112" s="591" t="s">
        <v>1293</v>
      </c>
    </row>
    <row r="113" spans="1:4" ht="11.25" customHeight="1">
      <c r="A113" s="1424" t="s">
        <v>2592</v>
      </c>
      <c r="B113" s="597">
        <v>30</v>
      </c>
      <c r="C113" s="597">
        <v>30</v>
      </c>
      <c r="D113" s="596" t="s">
        <v>1498</v>
      </c>
    </row>
    <row r="114" spans="1:4" ht="11.25" customHeight="1">
      <c r="A114" s="1424"/>
      <c r="B114" s="597">
        <v>30</v>
      </c>
      <c r="C114" s="597">
        <v>30</v>
      </c>
      <c r="D114" s="596" t="s">
        <v>1293</v>
      </c>
    </row>
    <row r="115" spans="1:4" ht="11.25" customHeight="1">
      <c r="A115" s="1424" t="s">
        <v>2591</v>
      </c>
      <c r="B115" s="594">
        <v>299</v>
      </c>
      <c r="C115" s="594">
        <v>0</v>
      </c>
      <c r="D115" s="593" t="s">
        <v>1862</v>
      </c>
    </row>
    <row r="116" spans="1:4" ht="11.25" customHeight="1">
      <c r="A116" s="1424"/>
      <c r="B116" s="597">
        <v>95.3</v>
      </c>
      <c r="C116" s="597">
        <v>47.65</v>
      </c>
      <c r="D116" s="596" t="s">
        <v>1867</v>
      </c>
    </row>
    <row r="117" spans="1:4" ht="11.25" customHeight="1">
      <c r="A117" s="1424"/>
      <c r="B117" s="592">
        <v>394.3</v>
      </c>
      <c r="C117" s="592">
        <v>47.65</v>
      </c>
      <c r="D117" s="591" t="s">
        <v>1293</v>
      </c>
    </row>
    <row r="118" spans="1:4" ht="11.25" customHeight="1">
      <c r="A118" s="1424" t="s">
        <v>2590</v>
      </c>
      <c r="B118" s="597">
        <v>297</v>
      </c>
      <c r="C118" s="597">
        <v>0</v>
      </c>
      <c r="D118" s="596" t="s">
        <v>1862</v>
      </c>
    </row>
    <row r="119" spans="1:4" ht="11.25" customHeight="1">
      <c r="A119" s="1424"/>
      <c r="B119" s="597">
        <v>297</v>
      </c>
      <c r="C119" s="597">
        <v>0</v>
      </c>
      <c r="D119" s="596" t="s">
        <v>1293</v>
      </c>
    </row>
    <row r="120" spans="1:4" ht="11.25" customHeight="1">
      <c r="A120" s="1424" t="s">
        <v>2589</v>
      </c>
      <c r="B120" s="594">
        <v>1653.49</v>
      </c>
      <c r="C120" s="594">
        <v>1652.9139500000001</v>
      </c>
      <c r="D120" s="593" t="s">
        <v>1377</v>
      </c>
    </row>
    <row r="121" spans="1:4" ht="11.25" customHeight="1">
      <c r="A121" s="1424"/>
      <c r="B121" s="592">
        <v>1653.49</v>
      </c>
      <c r="C121" s="592">
        <v>1652.9139500000001</v>
      </c>
      <c r="D121" s="591" t="s">
        <v>1293</v>
      </c>
    </row>
    <row r="122" spans="1:4" ht="11.25" customHeight="1">
      <c r="A122" s="1424" t="s">
        <v>2588</v>
      </c>
      <c r="B122" s="597">
        <v>690.85</v>
      </c>
      <c r="C122" s="597">
        <v>287.137</v>
      </c>
      <c r="D122" s="596" t="s">
        <v>1862</v>
      </c>
    </row>
    <row r="123" spans="1:4" ht="11.25" customHeight="1">
      <c r="A123" s="1424"/>
      <c r="B123" s="597">
        <v>158.19999999999999</v>
      </c>
      <c r="C123" s="597">
        <v>0</v>
      </c>
      <c r="D123" s="596" t="s">
        <v>1867</v>
      </c>
    </row>
    <row r="124" spans="1:4" ht="11.25" customHeight="1">
      <c r="A124" s="1424"/>
      <c r="B124" s="597">
        <v>849.05</v>
      </c>
      <c r="C124" s="597">
        <v>287.137</v>
      </c>
      <c r="D124" s="596" t="s">
        <v>1293</v>
      </c>
    </row>
    <row r="125" spans="1:4" ht="11.25" customHeight="1">
      <c r="A125" s="1424" t="s">
        <v>2587</v>
      </c>
      <c r="B125" s="594">
        <v>9002.08</v>
      </c>
      <c r="C125" s="594">
        <v>9002.0760000000009</v>
      </c>
      <c r="D125" s="593" t="s">
        <v>1869</v>
      </c>
    </row>
    <row r="126" spans="1:4" ht="11.25" customHeight="1">
      <c r="A126" s="1424"/>
      <c r="B126" s="597">
        <v>679.89</v>
      </c>
      <c r="C126" s="597">
        <v>679.87135000000001</v>
      </c>
      <c r="D126" s="596" t="s">
        <v>1377</v>
      </c>
    </row>
    <row r="127" spans="1:4" ht="11.25" customHeight="1">
      <c r="A127" s="1424"/>
      <c r="B127" s="597">
        <v>260</v>
      </c>
      <c r="C127" s="597">
        <v>260</v>
      </c>
      <c r="D127" s="596" t="s">
        <v>1362</v>
      </c>
    </row>
    <row r="128" spans="1:4" ht="11.25" customHeight="1">
      <c r="A128" s="1424"/>
      <c r="B128" s="592">
        <v>9941.9699999999993</v>
      </c>
      <c r="C128" s="592">
        <v>9941.9473500000004</v>
      </c>
      <c r="D128" s="591" t="s">
        <v>1293</v>
      </c>
    </row>
    <row r="129" spans="1:4" ht="11.25" customHeight="1">
      <c r="A129" s="1424" t="s">
        <v>2586</v>
      </c>
      <c r="B129" s="597">
        <v>99.9</v>
      </c>
      <c r="C129" s="597">
        <v>0</v>
      </c>
      <c r="D129" s="596" t="s">
        <v>1867</v>
      </c>
    </row>
    <row r="130" spans="1:4" ht="11.25" customHeight="1">
      <c r="A130" s="1424"/>
      <c r="B130" s="597">
        <v>99.9</v>
      </c>
      <c r="C130" s="597">
        <v>0</v>
      </c>
      <c r="D130" s="596" t="s">
        <v>1293</v>
      </c>
    </row>
    <row r="131" spans="1:4" ht="11.25" customHeight="1">
      <c r="A131" s="1424" t="s">
        <v>2585</v>
      </c>
      <c r="B131" s="594">
        <v>2042.02</v>
      </c>
      <c r="C131" s="594">
        <v>2041.9938099999999</v>
      </c>
      <c r="D131" s="593" t="s">
        <v>1377</v>
      </c>
    </row>
    <row r="132" spans="1:4" ht="11.25" customHeight="1">
      <c r="A132" s="1424"/>
      <c r="B132" s="592">
        <v>2042.02</v>
      </c>
      <c r="C132" s="592">
        <v>2041.9938099999999</v>
      </c>
      <c r="D132" s="591" t="s">
        <v>1293</v>
      </c>
    </row>
    <row r="133" spans="1:4" ht="11.25" customHeight="1">
      <c r="A133" s="1424" t="s">
        <v>2584</v>
      </c>
      <c r="B133" s="597">
        <v>200</v>
      </c>
      <c r="C133" s="597">
        <v>200</v>
      </c>
      <c r="D133" s="596" t="s">
        <v>1862</v>
      </c>
    </row>
    <row r="134" spans="1:4" ht="11.25" customHeight="1">
      <c r="A134" s="1424"/>
      <c r="B134" s="597">
        <v>200</v>
      </c>
      <c r="C134" s="597">
        <v>200</v>
      </c>
      <c r="D134" s="596" t="s">
        <v>1293</v>
      </c>
    </row>
    <row r="135" spans="1:4" ht="11.25" customHeight="1">
      <c r="A135" s="1424" t="s">
        <v>2583</v>
      </c>
      <c r="B135" s="594">
        <v>1152.43</v>
      </c>
      <c r="C135" s="594">
        <v>1095.9290000000001</v>
      </c>
      <c r="D135" s="593" t="s">
        <v>1869</v>
      </c>
    </row>
    <row r="136" spans="1:4" ht="11.25" customHeight="1">
      <c r="A136" s="1424"/>
      <c r="B136" s="592">
        <v>1152.43</v>
      </c>
      <c r="C136" s="592">
        <v>1095.9290000000001</v>
      </c>
      <c r="D136" s="591" t="s">
        <v>1293</v>
      </c>
    </row>
    <row r="137" spans="1:4" ht="11.25" customHeight="1">
      <c r="A137" s="1424" t="s">
        <v>2582</v>
      </c>
      <c r="B137" s="597">
        <v>27</v>
      </c>
      <c r="C137" s="597">
        <v>0</v>
      </c>
      <c r="D137" s="596" t="s">
        <v>1867</v>
      </c>
    </row>
    <row r="138" spans="1:4" ht="11.25" customHeight="1">
      <c r="A138" s="1424"/>
      <c r="B138" s="597">
        <v>27</v>
      </c>
      <c r="C138" s="597">
        <v>0</v>
      </c>
      <c r="D138" s="596" t="s">
        <v>1293</v>
      </c>
    </row>
    <row r="139" spans="1:4" ht="11.25" customHeight="1">
      <c r="A139" s="1424" t="s">
        <v>2581</v>
      </c>
      <c r="B139" s="594">
        <v>260</v>
      </c>
      <c r="C139" s="594">
        <v>130</v>
      </c>
      <c r="D139" s="593" t="s">
        <v>1862</v>
      </c>
    </row>
    <row r="140" spans="1:4" ht="11.25" customHeight="1">
      <c r="A140" s="1424"/>
      <c r="B140" s="592">
        <v>260</v>
      </c>
      <c r="C140" s="592">
        <v>130</v>
      </c>
      <c r="D140" s="591" t="s">
        <v>1293</v>
      </c>
    </row>
    <row r="141" spans="1:4" ht="11.25" customHeight="1">
      <c r="A141" s="1424" t="s">
        <v>2580</v>
      </c>
      <c r="B141" s="597">
        <v>149.69999999999999</v>
      </c>
      <c r="C141" s="597">
        <v>124.495</v>
      </c>
      <c r="D141" s="596" t="s">
        <v>1862</v>
      </c>
    </row>
    <row r="142" spans="1:4" ht="11.25" customHeight="1">
      <c r="A142" s="1424"/>
      <c r="B142" s="597">
        <v>149.69999999999999</v>
      </c>
      <c r="C142" s="597">
        <v>124.495</v>
      </c>
      <c r="D142" s="596" t="s">
        <v>1293</v>
      </c>
    </row>
    <row r="143" spans="1:4" ht="11.25" customHeight="1">
      <c r="A143" s="1424" t="s">
        <v>2579</v>
      </c>
      <c r="B143" s="594">
        <v>91.4</v>
      </c>
      <c r="C143" s="594">
        <v>91.4</v>
      </c>
      <c r="D143" s="593" t="s">
        <v>1912</v>
      </c>
    </row>
    <row r="144" spans="1:4" ht="11.25" customHeight="1">
      <c r="A144" s="1424"/>
      <c r="B144" s="592">
        <v>91.4</v>
      </c>
      <c r="C144" s="592">
        <v>91.4</v>
      </c>
      <c r="D144" s="591" t="s">
        <v>1293</v>
      </c>
    </row>
    <row r="145" spans="1:4" ht="11.25" customHeight="1">
      <c r="A145" s="1424" t="s">
        <v>2578</v>
      </c>
      <c r="B145" s="597">
        <v>994</v>
      </c>
      <c r="C145" s="597">
        <v>751.11</v>
      </c>
      <c r="D145" s="596" t="s">
        <v>1522</v>
      </c>
    </row>
    <row r="146" spans="1:4" ht="11.25" customHeight="1">
      <c r="A146" s="1424"/>
      <c r="B146" s="597">
        <v>994</v>
      </c>
      <c r="C146" s="597">
        <v>751.11</v>
      </c>
      <c r="D146" s="596" t="s">
        <v>1293</v>
      </c>
    </row>
    <row r="147" spans="1:4" ht="11.25" customHeight="1">
      <c r="A147" s="1424" t="s">
        <v>2577</v>
      </c>
      <c r="B147" s="594">
        <v>199.5</v>
      </c>
      <c r="C147" s="594">
        <v>199.5</v>
      </c>
      <c r="D147" s="593" t="s">
        <v>1840</v>
      </c>
    </row>
    <row r="148" spans="1:4" ht="11.25" customHeight="1">
      <c r="A148" s="1424"/>
      <c r="B148" s="597">
        <v>70</v>
      </c>
      <c r="C148" s="597">
        <v>70</v>
      </c>
      <c r="D148" s="596" t="s">
        <v>1710</v>
      </c>
    </row>
    <row r="149" spans="1:4" ht="11.25" customHeight="1">
      <c r="A149" s="1424"/>
      <c r="B149" s="592">
        <v>269.5</v>
      </c>
      <c r="C149" s="592">
        <v>269.5</v>
      </c>
      <c r="D149" s="591" t="s">
        <v>1293</v>
      </c>
    </row>
    <row r="150" spans="1:4" ht="11.25" customHeight="1">
      <c r="A150" s="1424" t="s">
        <v>2576</v>
      </c>
      <c r="B150" s="597">
        <v>275</v>
      </c>
      <c r="C150" s="597">
        <v>212.22200000000001</v>
      </c>
      <c r="D150" s="596" t="s">
        <v>1840</v>
      </c>
    </row>
    <row r="151" spans="1:4" ht="11.25" customHeight="1">
      <c r="A151" s="1424"/>
      <c r="B151" s="597">
        <v>275</v>
      </c>
      <c r="C151" s="597">
        <v>212.22200000000001</v>
      </c>
      <c r="D151" s="596" t="s">
        <v>1293</v>
      </c>
    </row>
    <row r="152" spans="1:4" ht="11.25" customHeight="1">
      <c r="A152" s="1424" t="s">
        <v>2575</v>
      </c>
      <c r="B152" s="594">
        <v>20.9</v>
      </c>
      <c r="C152" s="594">
        <v>10.45</v>
      </c>
      <c r="D152" s="593" t="s">
        <v>1867</v>
      </c>
    </row>
    <row r="153" spans="1:4" ht="11.25" customHeight="1">
      <c r="A153" s="1424"/>
      <c r="B153" s="592">
        <v>20.9</v>
      </c>
      <c r="C153" s="592">
        <v>10.45</v>
      </c>
      <c r="D153" s="591" t="s">
        <v>1293</v>
      </c>
    </row>
    <row r="154" spans="1:4" ht="11.25" customHeight="1">
      <c r="A154" s="1424" t="s">
        <v>2574</v>
      </c>
      <c r="B154" s="597">
        <v>7016.62</v>
      </c>
      <c r="C154" s="597">
        <v>6988.6860000000006</v>
      </c>
      <c r="D154" s="596" t="s">
        <v>1869</v>
      </c>
    </row>
    <row r="155" spans="1:4" ht="11.25" customHeight="1">
      <c r="A155" s="1424"/>
      <c r="B155" s="597">
        <v>841.17000000000007</v>
      </c>
      <c r="C155" s="597">
        <v>841.13354000000004</v>
      </c>
      <c r="D155" s="596" t="s">
        <v>1362</v>
      </c>
    </row>
    <row r="156" spans="1:4" ht="11.25" customHeight="1">
      <c r="A156" s="1424"/>
      <c r="B156" s="597">
        <v>7857.79</v>
      </c>
      <c r="C156" s="597">
        <v>7829.8195400000004</v>
      </c>
      <c r="D156" s="596" t="s">
        <v>1293</v>
      </c>
    </row>
    <row r="157" spans="1:4" ht="11.25" customHeight="1">
      <c r="A157" s="1424" t="s">
        <v>2573</v>
      </c>
      <c r="B157" s="594">
        <v>38</v>
      </c>
      <c r="C157" s="594">
        <v>38</v>
      </c>
      <c r="D157" s="593" t="s">
        <v>1840</v>
      </c>
    </row>
    <row r="158" spans="1:4" ht="11.25" customHeight="1">
      <c r="A158" s="1424"/>
      <c r="B158" s="592">
        <v>38</v>
      </c>
      <c r="C158" s="592">
        <v>38</v>
      </c>
      <c r="D158" s="591" t="s">
        <v>1293</v>
      </c>
    </row>
    <row r="159" spans="1:4" ht="11.25" customHeight="1">
      <c r="A159" s="1424" t="s">
        <v>2572</v>
      </c>
      <c r="B159" s="597">
        <v>148</v>
      </c>
      <c r="C159" s="597">
        <v>148</v>
      </c>
      <c r="D159" s="596" t="s">
        <v>1840</v>
      </c>
    </row>
    <row r="160" spans="1:4" ht="11.25" customHeight="1">
      <c r="A160" s="1424"/>
      <c r="B160" s="597">
        <v>50</v>
      </c>
      <c r="C160" s="597">
        <v>50</v>
      </c>
      <c r="D160" s="596" t="s">
        <v>1710</v>
      </c>
    </row>
    <row r="161" spans="1:4" ht="11.25" customHeight="1">
      <c r="A161" s="1424"/>
      <c r="B161" s="597">
        <v>198</v>
      </c>
      <c r="C161" s="597">
        <v>198</v>
      </c>
      <c r="D161" s="596" t="s">
        <v>1293</v>
      </c>
    </row>
    <row r="162" spans="1:4" ht="16.5" customHeight="1">
      <c r="A162" s="1424" t="s">
        <v>2571</v>
      </c>
      <c r="B162" s="594">
        <v>180</v>
      </c>
      <c r="C162" s="594">
        <v>180</v>
      </c>
      <c r="D162" s="593" t="s">
        <v>2570</v>
      </c>
    </row>
    <row r="163" spans="1:4" ht="16.5" customHeight="1">
      <c r="A163" s="1424"/>
      <c r="B163" s="592">
        <v>180</v>
      </c>
      <c r="C163" s="592">
        <v>180</v>
      </c>
      <c r="D163" s="591" t="s">
        <v>1293</v>
      </c>
    </row>
    <row r="164" spans="1:4" ht="11.25" customHeight="1">
      <c r="A164" s="1424" t="s">
        <v>2569</v>
      </c>
      <c r="B164" s="597">
        <v>200</v>
      </c>
      <c r="C164" s="597">
        <v>0</v>
      </c>
      <c r="D164" s="596" t="s">
        <v>1862</v>
      </c>
    </row>
    <row r="165" spans="1:4" ht="11.25" customHeight="1">
      <c r="A165" s="1424"/>
      <c r="B165" s="597">
        <v>200</v>
      </c>
      <c r="C165" s="597">
        <v>0</v>
      </c>
      <c r="D165" s="596" t="s">
        <v>1293</v>
      </c>
    </row>
    <row r="166" spans="1:4" ht="11.25" customHeight="1">
      <c r="A166" s="1424" t="s">
        <v>2568</v>
      </c>
      <c r="B166" s="594">
        <v>150</v>
      </c>
      <c r="C166" s="594">
        <v>150</v>
      </c>
      <c r="D166" s="593" t="s">
        <v>1562</v>
      </c>
    </row>
    <row r="167" spans="1:4" ht="11.25" customHeight="1">
      <c r="A167" s="1424"/>
      <c r="B167" s="592">
        <v>150</v>
      </c>
      <c r="C167" s="592">
        <v>150</v>
      </c>
      <c r="D167" s="591" t="s">
        <v>1293</v>
      </c>
    </row>
    <row r="168" spans="1:4" ht="11.25" customHeight="1">
      <c r="A168" s="1424" t="s">
        <v>2567</v>
      </c>
      <c r="B168" s="597">
        <v>90</v>
      </c>
      <c r="C168" s="597">
        <v>90</v>
      </c>
      <c r="D168" s="596" t="s">
        <v>1807</v>
      </c>
    </row>
    <row r="169" spans="1:4" ht="11.25" customHeight="1">
      <c r="A169" s="1424"/>
      <c r="B169" s="597">
        <v>90</v>
      </c>
      <c r="C169" s="597">
        <v>90</v>
      </c>
      <c r="D169" s="596" t="s">
        <v>1293</v>
      </c>
    </row>
    <row r="170" spans="1:4" ht="11.25" customHeight="1">
      <c r="A170" s="1424" t="s">
        <v>2566</v>
      </c>
      <c r="B170" s="594">
        <v>150</v>
      </c>
      <c r="C170" s="594">
        <v>150</v>
      </c>
      <c r="D170" s="593" t="s">
        <v>1710</v>
      </c>
    </row>
    <row r="171" spans="1:4" ht="11.25" customHeight="1">
      <c r="A171" s="1424"/>
      <c r="B171" s="592">
        <v>150</v>
      </c>
      <c r="C171" s="592">
        <v>150</v>
      </c>
      <c r="D171" s="591" t="s">
        <v>1293</v>
      </c>
    </row>
    <row r="172" spans="1:4" ht="11.25" customHeight="1">
      <c r="A172" s="1424" t="s">
        <v>2565</v>
      </c>
      <c r="B172" s="597">
        <v>195</v>
      </c>
      <c r="C172" s="597">
        <v>0</v>
      </c>
      <c r="D172" s="596" t="s">
        <v>1862</v>
      </c>
    </row>
    <row r="173" spans="1:4" ht="11.25" customHeight="1">
      <c r="A173" s="1424"/>
      <c r="B173" s="597">
        <v>195</v>
      </c>
      <c r="C173" s="597">
        <v>0</v>
      </c>
      <c r="D173" s="596" t="s">
        <v>1293</v>
      </c>
    </row>
    <row r="174" spans="1:4" ht="21.75">
      <c r="A174" s="1424" t="s">
        <v>2564</v>
      </c>
      <c r="B174" s="594">
        <v>30</v>
      </c>
      <c r="C174" s="594">
        <v>30</v>
      </c>
      <c r="D174" s="593" t="s">
        <v>2563</v>
      </c>
    </row>
    <row r="175" spans="1:4" ht="11.25" customHeight="1">
      <c r="A175" s="1424"/>
      <c r="B175" s="592">
        <v>30</v>
      </c>
      <c r="C175" s="592">
        <v>30</v>
      </c>
      <c r="D175" s="591" t="s">
        <v>1293</v>
      </c>
    </row>
    <row r="176" spans="1:4" ht="11.25" customHeight="1">
      <c r="A176" s="1424" t="s">
        <v>2562</v>
      </c>
      <c r="B176" s="597">
        <v>17.600000000000001</v>
      </c>
      <c r="C176" s="597">
        <v>17.599</v>
      </c>
      <c r="D176" s="596" t="s">
        <v>1522</v>
      </c>
    </row>
    <row r="177" spans="1:4" ht="11.25" customHeight="1">
      <c r="A177" s="1424"/>
      <c r="B177" s="597">
        <v>17.600000000000001</v>
      </c>
      <c r="C177" s="597">
        <v>17.599</v>
      </c>
      <c r="D177" s="596" t="s">
        <v>1293</v>
      </c>
    </row>
    <row r="178" spans="1:4" ht="11.25" customHeight="1">
      <c r="A178" s="1424" t="s">
        <v>2561</v>
      </c>
      <c r="B178" s="594">
        <v>25</v>
      </c>
      <c r="C178" s="594">
        <v>25</v>
      </c>
      <c r="D178" s="593" t="s">
        <v>1710</v>
      </c>
    </row>
    <row r="179" spans="1:4" ht="11.25" customHeight="1">
      <c r="A179" s="1424"/>
      <c r="B179" s="592">
        <v>25</v>
      </c>
      <c r="C179" s="592">
        <v>25</v>
      </c>
      <c r="D179" s="591" t="s">
        <v>1293</v>
      </c>
    </row>
    <row r="180" spans="1:4" ht="11.25" customHeight="1">
      <c r="A180" s="1424" t="s">
        <v>2560</v>
      </c>
      <c r="B180" s="594">
        <v>107.3</v>
      </c>
      <c r="C180" s="594">
        <v>0</v>
      </c>
      <c r="D180" s="593" t="s">
        <v>1867</v>
      </c>
    </row>
    <row r="181" spans="1:4" ht="11.25" customHeight="1">
      <c r="A181" s="1424"/>
      <c r="B181" s="592">
        <v>107.3</v>
      </c>
      <c r="C181" s="592">
        <v>0</v>
      </c>
      <c r="D181" s="591" t="s">
        <v>1293</v>
      </c>
    </row>
    <row r="182" spans="1:4" ht="11.25" customHeight="1">
      <c r="A182" s="1424" t="s">
        <v>2559</v>
      </c>
      <c r="B182" s="594">
        <v>200</v>
      </c>
      <c r="C182" s="594">
        <v>200</v>
      </c>
      <c r="D182" s="593" t="s">
        <v>1710</v>
      </c>
    </row>
    <row r="183" spans="1:4" ht="11.25" customHeight="1">
      <c r="A183" s="1424"/>
      <c r="B183" s="592">
        <v>200</v>
      </c>
      <c r="C183" s="592">
        <v>200</v>
      </c>
      <c r="D183" s="591" t="s">
        <v>1293</v>
      </c>
    </row>
    <row r="184" spans="1:4" ht="11.25" customHeight="1">
      <c r="A184" s="1424" t="s">
        <v>2558</v>
      </c>
      <c r="B184" s="597">
        <v>100</v>
      </c>
      <c r="C184" s="597">
        <v>100</v>
      </c>
      <c r="D184" s="596" t="s">
        <v>1859</v>
      </c>
    </row>
    <row r="185" spans="1:4" ht="11.25" customHeight="1">
      <c r="A185" s="1424"/>
      <c r="B185" s="597">
        <v>100</v>
      </c>
      <c r="C185" s="597">
        <v>100</v>
      </c>
      <c r="D185" s="596" t="s">
        <v>1293</v>
      </c>
    </row>
    <row r="186" spans="1:4" ht="11.25" customHeight="1">
      <c r="A186" s="1424" t="s">
        <v>2557</v>
      </c>
      <c r="B186" s="594">
        <v>300</v>
      </c>
      <c r="C186" s="594">
        <v>150</v>
      </c>
      <c r="D186" s="593" t="s">
        <v>1862</v>
      </c>
    </row>
    <row r="187" spans="1:4" ht="11.25" customHeight="1">
      <c r="A187" s="1424"/>
      <c r="B187" s="592">
        <v>300</v>
      </c>
      <c r="C187" s="592">
        <v>150</v>
      </c>
      <c r="D187" s="591" t="s">
        <v>1293</v>
      </c>
    </row>
    <row r="188" spans="1:4" ht="11.25" customHeight="1">
      <c r="A188" s="1424" t="s">
        <v>2556</v>
      </c>
      <c r="B188" s="597">
        <v>297.39999999999998</v>
      </c>
      <c r="C188" s="597">
        <v>0</v>
      </c>
      <c r="D188" s="596" t="s">
        <v>1862</v>
      </c>
    </row>
    <row r="189" spans="1:4" ht="11.25" customHeight="1">
      <c r="A189" s="1424"/>
      <c r="B189" s="597">
        <v>297.39999999999998</v>
      </c>
      <c r="C189" s="597">
        <v>0</v>
      </c>
      <c r="D189" s="596" t="s">
        <v>1293</v>
      </c>
    </row>
    <row r="190" spans="1:4" ht="11.25" customHeight="1">
      <c r="A190" s="1424" t="s">
        <v>2555</v>
      </c>
      <c r="B190" s="594">
        <v>955.06</v>
      </c>
      <c r="C190" s="594">
        <v>955.03890000000013</v>
      </c>
      <c r="D190" s="593" t="s">
        <v>1377</v>
      </c>
    </row>
    <row r="191" spans="1:4" ht="11.25" customHeight="1">
      <c r="A191" s="1424"/>
      <c r="B191" s="592">
        <v>955.06</v>
      </c>
      <c r="C191" s="592">
        <v>955.03890000000013</v>
      </c>
      <c r="D191" s="591" t="s">
        <v>1293</v>
      </c>
    </row>
    <row r="192" spans="1:4" ht="11.25" customHeight="1">
      <c r="A192" s="1424" t="s">
        <v>2554</v>
      </c>
      <c r="B192" s="597">
        <v>40</v>
      </c>
      <c r="C192" s="597">
        <v>40</v>
      </c>
      <c r="D192" s="596" t="s">
        <v>1562</v>
      </c>
    </row>
    <row r="193" spans="1:4" ht="11.25" customHeight="1">
      <c r="A193" s="1424"/>
      <c r="B193" s="597">
        <v>40</v>
      </c>
      <c r="C193" s="597">
        <v>40</v>
      </c>
      <c r="D193" s="596" t="s">
        <v>1293</v>
      </c>
    </row>
    <row r="194" spans="1:4" ht="11.25" customHeight="1">
      <c r="A194" s="1424" t="s">
        <v>2553</v>
      </c>
      <c r="B194" s="594">
        <v>300</v>
      </c>
      <c r="C194" s="594">
        <v>0</v>
      </c>
      <c r="D194" s="593" t="s">
        <v>1536</v>
      </c>
    </row>
    <row r="195" spans="1:4" ht="11.25" customHeight="1">
      <c r="A195" s="1424"/>
      <c r="B195" s="592">
        <v>300</v>
      </c>
      <c r="C195" s="592">
        <v>0</v>
      </c>
      <c r="D195" s="591" t="s">
        <v>1293</v>
      </c>
    </row>
    <row r="196" spans="1:4" ht="11.25" customHeight="1">
      <c r="A196" s="1424" t="s">
        <v>2552</v>
      </c>
      <c r="B196" s="597">
        <v>2500</v>
      </c>
      <c r="C196" s="597">
        <v>2500</v>
      </c>
      <c r="D196" s="596" t="s">
        <v>1710</v>
      </c>
    </row>
    <row r="197" spans="1:4" ht="11.25" customHeight="1">
      <c r="A197" s="1424"/>
      <c r="B197" s="597">
        <v>2500</v>
      </c>
      <c r="C197" s="597">
        <v>2500</v>
      </c>
      <c r="D197" s="596" t="s">
        <v>1293</v>
      </c>
    </row>
    <row r="198" spans="1:4" ht="21.75">
      <c r="A198" s="1424" t="s">
        <v>2551</v>
      </c>
      <c r="B198" s="594">
        <v>50</v>
      </c>
      <c r="C198" s="594">
        <v>50</v>
      </c>
      <c r="D198" s="593" t="s">
        <v>2042</v>
      </c>
    </row>
    <row r="199" spans="1:4" ht="11.25" customHeight="1">
      <c r="A199" s="1424"/>
      <c r="B199" s="592">
        <v>50</v>
      </c>
      <c r="C199" s="592">
        <v>50</v>
      </c>
      <c r="D199" s="591" t="s">
        <v>1293</v>
      </c>
    </row>
    <row r="200" spans="1:4" ht="11.25" customHeight="1">
      <c r="A200" s="1424" t="s">
        <v>2550</v>
      </c>
      <c r="B200" s="597">
        <v>618.32000000000005</v>
      </c>
      <c r="C200" s="597">
        <v>618.3069999999999</v>
      </c>
      <c r="D200" s="596" t="s">
        <v>838</v>
      </c>
    </row>
    <row r="201" spans="1:4" ht="11.25" customHeight="1">
      <c r="A201" s="1424"/>
      <c r="B201" s="597">
        <v>618.32000000000005</v>
      </c>
      <c r="C201" s="597">
        <v>618.3069999999999</v>
      </c>
      <c r="D201" s="596" t="s">
        <v>1293</v>
      </c>
    </row>
    <row r="202" spans="1:4" ht="11.25" customHeight="1">
      <c r="A202" s="1424" t="s">
        <v>2549</v>
      </c>
      <c r="B202" s="594">
        <v>93</v>
      </c>
      <c r="C202" s="594">
        <v>93</v>
      </c>
      <c r="D202" s="593" t="s">
        <v>1912</v>
      </c>
    </row>
    <row r="203" spans="1:4" ht="11.25" customHeight="1">
      <c r="A203" s="1424"/>
      <c r="B203" s="597">
        <v>83.8</v>
      </c>
      <c r="C203" s="597">
        <v>83.8</v>
      </c>
      <c r="D203" s="596" t="s">
        <v>1819</v>
      </c>
    </row>
    <row r="204" spans="1:4" ht="11.25" customHeight="1">
      <c r="A204" s="1424"/>
      <c r="B204" s="592">
        <v>176.8</v>
      </c>
      <c r="C204" s="592">
        <v>176.8</v>
      </c>
      <c r="D204" s="591" t="s">
        <v>1293</v>
      </c>
    </row>
    <row r="205" spans="1:4" ht="21.75">
      <c r="A205" s="1424" t="s">
        <v>2548</v>
      </c>
      <c r="B205" s="597">
        <v>100</v>
      </c>
      <c r="C205" s="597">
        <v>100</v>
      </c>
      <c r="D205" s="596" t="s">
        <v>1806</v>
      </c>
    </row>
    <row r="206" spans="1:4" ht="11.25" customHeight="1">
      <c r="A206" s="1424"/>
      <c r="B206" s="597">
        <v>65</v>
      </c>
      <c r="C206" s="597">
        <v>65</v>
      </c>
      <c r="D206" s="596" t="s">
        <v>1564</v>
      </c>
    </row>
    <row r="207" spans="1:4" ht="11.25" customHeight="1">
      <c r="A207" s="1424"/>
      <c r="B207" s="597">
        <v>50</v>
      </c>
      <c r="C207" s="597">
        <v>50</v>
      </c>
      <c r="D207" s="596" t="s">
        <v>1819</v>
      </c>
    </row>
    <row r="208" spans="1:4" ht="21.75">
      <c r="A208" s="1424"/>
      <c r="B208" s="597">
        <v>50</v>
      </c>
      <c r="C208" s="597">
        <v>50</v>
      </c>
      <c r="D208" s="596" t="s">
        <v>1865</v>
      </c>
    </row>
    <row r="209" spans="1:4" ht="21.75">
      <c r="A209" s="1424"/>
      <c r="B209" s="597">
        <v>180</v>
      </c>
      <c r="C209" s="597">
        <v>180</v>
      </c>
      <c r="D209" s="596" t="s">
        <v>2042</v>
      </c>
    </row>
    <row r="210" spans="1:4" ht="11.25" customHeight="1">
      <c r="A210" s="1424"/>
      <c r="B210" s="597">
        <v>445</v>
      </c>
      <c r="C210" s="597">
        <v>445</v>
      </c>
      <c r="D210" s="596" t="s">
        <v>1293</v>
      </c>
    </row>
    <row r="211" spans="1:4" ht="11.25" customHeight="1">
      <c r="A211" s="1424" t="s">
        <v>2547</v>
      </c>
      <c r="B211" s="594">
        <v>264</v>
      </c>
      <c r="C211" s="594">
        <v>261.42</v>
      </c>
      <c r="D211" s="593" t="s">
        <v>1912</v>
      </c>
    </row>
    <row r="212" spans="1:4" ht="11.25" customHeight="1">
      <c r="A212" s="1424"/>
      <c r="B212" s="597">
        <v>47</v>
      </c>
      <c r="C212" s="597">
        <v>47</v>
      </c>
      <c r="D212" s="596" t="s">
        <v>1881</v>
      </c>
    </row>
    <row r="213" spans="1:4" ht="21.75">
      <c r="A213" s="1424"/>
      <c r="B213" s="597">
        <v>200</v>
      </c>
      <c r="C213" s="597">
        <v>200</v>
      </c>
      <c r="D213" s="596" t="s">
        <v>1865</v>
      </c>
    </row>
    <row r="214" spans="1:4" ht="21.75">
      <c r="A214" s="1424"/>
      <c r="B214" s="597">
        <v>200</v>
      </c>
      <c r="C214" s="597">
        <v>200</v>
      </c>
      <c r="D214" s="596" t="s">
        <v>2042</v>
      </c>
    </row>
    <row r="215" spans="1:4" ht="11.25" customHeight="1">
      <c r="A215" s="1424"/>
      <c r="B215" s="592">
        <v>711</v>
      </c>
      <c r="C215" s="592">
        <v>708.42000000000007</v>
      </c>
      <c r="D215" s="591" t="s">
        <v>1293</v>
      </c>
    </row>
    <row r="216" spans="1:4" ht="11.25" customHeight="1">
      <c r="A216" s="1424" t="s">
        <v>2546</v>
      </c>
      <c r="B216" s="597">
        <v>1000</v>
      </c>
      <c r="C216" s="597">
        <v>500</v>
      </c>
      <c r="D216" s="596" t="s">
        <v>1522</v>
      </c>
    </row>
    <row r="217" spans="1:4" ht="11.25" customHeight="1">
      <c r="A217" s="1424"/>
      <c r="B217" s="597">
        <v>1000</v>
      </c>
      <c r="C217" s="597">
        <v>500</v>
      </c>
      <c r="D217" s="596" t="s">
        <v>1293</v>
      </c>
    </row>
    <row r="218" spans="1:4" ht="11.25" customHeight="1">
      <c r="A218" s="1424" t="s">
        <v>2545</v>
      </c>
      <c r="B218" s="594">
        <v>685.6</v>
      </c>
      <c r="C218" s="594">
        <v>629.21427000000006</v>
      </c>
      <c r="D218" s="593" t="s">
        <v>1369</v>
      </c>
    </row>
    <row r="219" spans="1:4" ht="11.25" customHeight="1">
      <c r="A219" s="1424"/>
      <c r="B219" s="592">
        <v>685.6</v>
      </c>
      <c r="C219" s="592">
        <v>629.21427000000006</v>
      </c>
      <c r="D219" s="591" t="s">
        <v>1293</v>
      </c>
    </row>
    <row r="220" spans="1:4" ht="11.25" customHeight="1">
      <c r="A220" s="1424" t="s">
        <v>2544</v>
      </c>
      <c r="B220" s="594">
        <v>432.45</v>
      </c>
      <c r="C220" s="594">
        <v>432.04455999999999</v>
      </c>
      <c r="D220" s="593" t="s">
        <v>1362</v>
      </c>
    </row>
    <row r="221" spans="1:4" ht="11.25" customHeight="1">
      <c r="A221" s="1424"/>
      <c r="B221" s="592">
        <v>432.45</v>
      </c>
      <c r="C221" s="592">
        <v>432.04455999999999</v>
      </c>
      <c r="D221" s="591" t="s">
        <v>1293</v>
      </c>
    </row>
    <row r="222" spans="1:4" ht="21.75">
      <c r="A222" s="1424" t="s">
        <v>2543</v>
      </c>
      <c r="B222" s="594">
        <v>100</v>
      </c>
      <c r="C222" s="594">
        <v>78</v>
      </c>
      <c r="D222" s="593" t="s">
        <v>1806</v>
      </c>
    </row>
    <row r="223" spans="1:4" ht="11.25" customHeight="1">
      <c r="A223" s="1424"/>
      <c r="B223" s="592">
        <v>100</v>
      </c>
      <c r="C223" s="592">
        <v>78</v>
      </c>
      <c r="D223" s="591" t="s">
        <v>1293</v>
      </c>
    </row>
    <row r="224" spans="1:4" ht="11.25" customHeight="1">
      <c r="A224" s="1424" t="s">
        <v>2542</v>
      </c>
      <c r="B224" s="597">
        <v>299.89999999999998</v>
      </c>
      <c r="C224" s="597">
        <v>149.94999999999999</v>
      </c>
      <c r="D224" s="596" t="s">
        <v>1862</v>
      </c>
    </row>
    <row r="225" spans="1:4" ht="11.25" customHeight="1">
      <c r="A225" s="1424"/>
      <c r="B225" s="597">
        <v>299.89999999999998</v>
      </c>
      <c r="C225" s="597">
        <v>149.94999999999999</v>
      </c>
      <c r="D225" s="596" t="s">
        <v>1293</v>
      </c>
    </row>
    <row r="226" spans="1:4" ht="11.25" customHeight="1">
      <c r="A226" s="1424" t="s">
        <v>2541</v>
      </c>
      <c r="B226" s="594">
        <v>539</v>
      </c>
      <c r="C226" s="594">
        <v>539</v>
      </c>
      <c r="D226" s="593" t="s">
        <v>1561</v>
      </c>
    </row>
    <row r="227" spans="1:4" ht="11.25" customHeight="1">
      <c r="A227" s="1424"/>
      <c r="B227" s="592">
        <v>539</v>
      </c>
      <c r="C227" s="592">
        <v>539</v>
      </c>
      <c r="D227" s="591" t="s">
        <v>1293</v>
      </c>
    </row>
    <row r="228" spans="1:4" ht="11.25" customHeight="1">
      <c r="A228" s="1424" t="s">
        <v>2540</v>
      </c>
      <c r="B228" s="597">
        <v>25</v>
      </c>
      <c r="C228" s="597">
        <v>25</v>
      </c>
      <c r="D228" s="596" t="s">
        <v>1522</v>
      </c>
    </row>
    <row r="229" spans="1:4" ht="11.25" customHeight="1">
      <c r="A229" s="1424"/>
      <c r="B229" s="597">
        <v>79.5</v>
      </c>
      <c r="C229" s="597">
        <v>79.5</v>
      </c>
      <c r="D229" s="596" t="s">
        <v>1562</v>
      </c>
    </row>
    <row r="230" spans="1:4" ht="11.25" customHeight="1">
      <c r="A230" s="1424"/>
      <c r="B230" s="597">
        <v>1444.96</v>
      </c>
      <c r="C230" s="597">
        <v>1319.49386</v>
      </c>
      <c r="D230" s="596" t="s">
        <v>1377</v>
      </c>
    </row>
    <row r="231" spans="1:4" ht="11.25" customHeight="1">
      <c r="A231" s="1424"/>
      <c r="B231" s="597">
        <v>1549.46</v>
      </c>
      <c r="C231" s="597">
        <v>1423.99386</v>
      </c>
      <c r="D231" s="596" t="s">
        <v>1293</v>
      </c>
    </row>
    <row r="232" spans="1:4" ht="11.25" customHeight="1">
      <c r="A232" s="1424" t="s">
        <v>2539</v>
      </c>
      <c r="B232" s="594">
        <v>408.34</v>
      </c>
      <c r="C232" s="594">
        <v>407.05439999999999</v>
      </c>
      <c r="D232" s="593" t="s">
        <v>1377</v>
      </c>
    </row>
    <row r="233" spans="1:4" ht="11.25" customHeight="1">
      <c r="A233" s="1424"/>
      <c r="B233" s="592">
        <v>408.34</v>
      </c>
      <c r="C233" s="592">
        <v>407.05439999999999</v>
      </c>
      <c r="D233" s="591" t="s">
        <v>1293</v>
      </c>
    </row>
    <row r="234" spans="1:4" ht="11.25" customHeight="1">
      <c r="A234" s="1424" t="s">
        <v>2538</v>
      </c>
      <c r="B234" s="597">
        <v>84.6</v>
      </c>
      <c r="C234" s="597">
        <v>84.6</v>
      </c>
      <c r="D234" s="596" t="s">
        <v>1807</v>
      </c>
    </row>
    <row r="235" spans="1:4" ht="11.25" customHeight="1">
      <c r="A235" s="1424"/>
      <c r="B235" s="597">
        <v>84.6</v>
      </c>
      <c r="C235" s="597">
        <v>84.6</v>
      </c>
      <c r="D235" s="596" t="s">
        <v>1293</v>
      </c>
    </row>
    <row r="236" spans="1:4" ht="11.25" customHeight="1">
      <c r="A236" s="1424" t="s">
        <v>2537</v>
      </c>
      <c r="B236" s="594">
        <v>50</v>
      </c>
      <c r="C236" s="594">
        <v>50</v>
      </c>
      <c r="D236" s="593" t="s">
        <v>1840</v>
      </c>
    </row>
    <row r="237" spans="1:4" ht="11.25" customHeight="1">
      <c r="A237" s="1424"/>
      <c r="B237" s="592">
        <v>50</v>
      </c>
      <c r="C237" s="592">
        <v>50</v>
      </c>
      <c r="D237" s="591" t="s">
        <v>1293</v>
      </c>
    </row>
    <row r="238" spans="1:4" ht="11.25" customHeight="1">
      <c r="A238" s="1424" t="s">
        <v>4665</v>
      </c>
      <c r="B238" s="597">
        <v>20</v>
      </c>
      <c r="C238" s="597">
        <v>0</v>
      </c>
      <c r="D238" s="596" t="s">
        <v>851</v>
      </c>
    </row>
    <row r="239" spans="1:4" ht="11.25" customHeight="1">
      <c r="A239" s="1424"/>
      <c r="B239" s="597">
        <v>20</v>
      </c>
      <c r="C239" s="597">
        <v>0</v>
      </c>
      <c r="D239" s="596" t="s">
        <v>1293</v>
      </c>
    </row>
    <row r="240" spans="1:4" ht="11.25" customHeight="1">
      <c r="A240" s="1424" t="s">
        <v>2536</v>
      </c>
      <c r="B240" s="594">
        <v>1103.8599999999999</v>
      </c>
      <c r="C240" s="594">
        <v>1103.8451600000001</v>
      </c>
      <c r="D240" s="593" t="s">
        <v>1377</v>
      </c>
    </row>
    <row r="241" spans="1:4" ht="11.25" customHeight="1">
      <c r="A241" s="1424"/>
      <c r="B241" s="592">
        <v>1103.8599999999999</v>
      </c>
      <c r="C241" s="592">
        <v>1103.8451600000001</v>
      </c>
      <c r="D241" s="591" t="s">
        <v>1293</v>
      </c>
    </row>
    <row r="242" spans="1:4" ht="11.25" customHeight="1">
      <c r="A242" s="1424" t="s">
        <v>2535</v>
      </c>
      <c r="B242" s="597">
        <v>10</v>
      </c>
      <c r="C242" s="597">
        <v>10</v>
      </c>
      <c r="D242" s="596" t="s">
        <v>2534</v>
      </c>
    </row>
    <row r="243" spans="1:4" ht="11.25" customHeight="1">
      <c r="A243" s="1424"/>
      <c r="B243" s="597">
        <v>10</v>
      </c>
      <c r="C243" s="597">
        <v>10</v>
      </c>
      <c r="D243" s="596" t="s">
        <v>1293</v>
      </c>
    </row>
    <row r="244" spans="1:4" ht="11.25" customHeight="1">
      <c r="A244" s="1424" t="s">
        <v>2533</v>
      </c>
      <c r="B244" s="594">
        <v>50</v>
      </c>
      <c r="C244" s="594">
        <v>50</v>
      </c>
      <c r="D244" s="593" t="s">
        <v>1557</v>
      </c>
    </row>
    <row r="245" spans="1:4" ht="11.25" customHeight="1">
      <c r="A245" s="1424"/>
      <c r="B245" s="592">
        <v>50</v>
      </c>
      <c r="C245" s="592">
        <v>50</v>
      </c>
      <c r="D245" s="591" t="s">
        <v>1293</v>
      </c>
    </row>
    <row r="246" spans="1:4" ht="11.25" customHeight="1">
      <c r="A246" s="1424" t="s">
        <v>2532</v>
      </c>
      <c r="B246" s="597">
        <v>96.6</v>
      </c>
      <c r="C246" s="597">
        <v>96.6</v>
      </c>
      <c r="D246" s="596" t="s">
        <v>1912</v>
      </c>
    </row>
    <row r="247" spans="1:4" ht="11.25" customHeight="1">
      <c r="A247" s="1424"/>
      <c r="B247" s="597">
        <v>96.6</v>
      </c>
      <c r="C247" s="597">
        <v>96.6</v>
      </c>
      <c r="D247" s="596" t="s">
        <v>1293</v>
      </c>
    </row>
    <row r="248" spans="1:4" ht="11.25" customHeight="1">
      <c r="A248" s="1424" t="s">
        <v>2531</v>
      </c>
      <c r="B248" s="594">
        <v>70</v>
      </c>
      <c r="C248" s="594">
        <v>70</v>
      </c>
      <c r="D248" s="593" t="s">
        <v>1557</v>
      </c>
    </row>
    <row r="249" spans="1:4" ht="11.25" customHeight="1">
      <c r="A249" s="1424"/>
      <c r="B249" s="592">
        <v>70</v>
      </c>
      <c r="C249" s="592">
        <v>70</v>
      </c>
      <c r="D249" s="591" t="s">
        <v>1293</v>
      </c>
    </row>
    <row r="250" spans="1:4" ht="11.25" customHeight="1">
      <c r="A250" s="1424" t="s">
        <v>2530</v>
      </c>
      <c r="B250" s="597">
        <v>338.2</v>
      </c>
      <c r="C250" s="597">
        <v>169.1</v>
      </c>
      <c r="D250" s="596" t="s">
        <v>1513</v>
      </c>
    </row>
    <row r="251" spans="1:4" ht="11.25" customHeight="1">
      <c r="A251" s="1424"/>
      <c r="B251" s="597">
        <v>338.2</v>
      </c>
      <c r="C251" s="597">
        <v>169.1</v>
      </c>
      <c r="D251" s="596" t="s">
        <v>1293</v>
      </c>
    </row>
    <row r="252" spans="1:4" ht="11.25" customHeight="1">
      <c r="A252" s="1424" t="s">
        <v>2529</v>
      </c>
      <c r="B252" s="594">
        <v>2000</v>
      </c>
      <c r="C252" s="594">
        <v>2000</v>
      </c>
      <c r="D252" s="593" t="s">
        <v>1710</v>
      </c>
    </row>
    <row r="253" spans="1:4" ht="11.25" customHeight="1">
      <c r="A253" s="1424"/>
      <c r="B253" s="592">
        <v>2000</v>
      </c>
      <c r="C253" s="592">
        <v>2000</v>
      </c>
      <c r="D253" s="591" t="s">
        <v>1293</v>
      </c>
    </row>
    <row r="254" spans="1:4" ht="11.25" customHeight="1">
      <c r="A254" s="1424" t="s">
        <v>2528</v>
      </c>
      <c r="B254" s="597">
        <v>40</v>
      </c>
      <c r="C254" s="597">
        <v>40</v>
      </c>
      <c r="D254" s="596" t="s">
        <v>1859</v>
      </c>
    </row>
    <row r="255" spans="1:4" ht="11.25" customHeight="1">
      <c r="A255" s="1424"/>
      <c r="B255" s="597">
        <v>40</v>
      </c>
      <c r="C255" s="597">
        <v>40</v>
      </c>
      <c r="D255" s="596" t="s">
        <v>1293</v>
      </c>
    </row>
    <row r="256" spans="1:4" ht="11.25" customHeight="1">
      <c r="A256" s="1424" t="s">
        <v>2527</v>
      </c>
      <c r="B256" s="594">
        <v>880369.46</v>
      </c>
      <c r="C256" s="594">
        <v>880369.46100000001</v>
      </c>
      <c r="D256" s="593" t="s">
        <v>1897</v>
      </c>
    </row>
    <row r="257" spans="1:4" ht="11.25" customHeight="1">
      <c r="A257" s="1424"/>
      <c r="B257" s="592">
        <v>880369.46</v>
      </c>
      <c r="C257" s="592">
        <v>880369.46100000001</v>
      </c>
      <c r="D257" s="591" t="s">
        <v>1293</v>
      </c>
    </row>
    <row r="258" spans="1:4" ht="11.25" customHeight="1">
      <c r="A258" s="1424" t="s">
        <v>2526</v>
      </c>
      <c r="B258" s="597">
        <v>25</v>
      </c>
      <c r="C258" s="597">
        <v>25</v>
      </c>
      <c r="D258" s="596" t="s">
        <v>1859</v>
      </c>
    </row>
    <row r="259" spans="1:4" ht="11.25" customHeight="1">
      <c r="A259" s="1424"/>
      <c r="B259" s="597">
        <v>25</v>
      </c>
      <c r="C259" s="597">
        <v>25</v>
      </c>
      <c r="D259" s="596" t="s">
        <v>1293</v>
      </c>
    </row>
    <row r="260" spans="1:4" ht="11.25" customHeight="1">
      <c r="A260" s="1424" t="s">
        <v>2525</v>
      </c>
      <c r="B260" s="594">
        <v>25</v>
      </c>
      <c r="C260" s="594">
        <v>25</v>
      </c>
      <c r="D260" s="593" t="s">
        <v>1859</v>
      </c>
    </row>
    <row r="261" spans="1:4" ht="11.25" customHeight="1">
      <c r="A261" s="1424"/>
      <c r="B261" s="592">
        <v>25</v>
      </c>
      <c r="C261" s="592">
        <v>25</v>
      </c>
      <c r="D261" s="591" t="s">
        <v>1293</v>
      </c>
    </row>
    <row r="262" spans="1:4" ht="11.25" customHeight="1">
      <c r="A262" s="1424" t="s">
        <v>2524</v>
      </c>
      <c r="B262" s="597">
        <v>30</v>
      </c>
      <c r="C262" s="597">
        <v>30</v>
      </c>
      <c r="D262" s="596" t="s">
        <v>1859</v>
      </c>
    </row>
    <row r="263" spans="1:4" ht="11.25" customHeight="1">
      <c r="A263" s="1424"/>
      <c r="B263" s="597">
        <v>30</v>
      </c>
      <c r="C263" s="597">
        <v>30</v>
      </c>
      <c r="D263" s="596" t="s">
        <v>1293</v>
      </c>
    </row>
    <row r="264" spans="1:4" ht="11.25" customHeight="1">
      <c r="A264" s="1424" t="s">
        <v>2523</v>
      </c>
      <c r="B264" s="594">
        <v>70</v>
      </c>
      <c r="C264" s="594">
        <v>70</v>
      </c>
      <c r="D264" s="593" t="s">
        <v>2522</v>
      </c>
    </row>
    <row r="265" spans="1:4" ht="11.25" customHeight="1">
      <c r="A265" s="1424"/>
      <c r="B265" s="592">
        <v>70</v>
      </c>
      <c r="C265" s="592">
        <v>70</v>
      </c>
      <c r="D265" s="591" t="s">
        <v>1293</v>
      </c>
    </row>
    <row r="266" spans="1:4" ht="11.25" customHeight="1">
      <c r="A266" s="1424" t="s">
        <v>2521</v>
      </c>
      <c r="B266" s="594">
        <v>120</v>
      </c>
      <c r="C266" s="594">
        <v>120</v>
      </c>
      <c r="D266" s="593" t="s">
        <v>2520</v>
      </c>
    </row>
    <row r="267" spans="1:4" ht="11.25" customHeight="1">
      <c r="A267" s="1424"/>
      <c r="B267" s="592">
        <v>120</v>
      </c>
      <c r="C267" s="592">
        <v>120</v>
      </c>
      <c r="D267" s="591" t="s">
        <v>1293</v>
      </c>
    </row>
    <row r="268" spans="1:4" ht="11.25" customHeight="1">
      <c r="A268" s="1424" t="s">
        <v>2519</v>
      </c>
      <c r="B268" s="594">
        <v>126.69000000000001</v>
      </c>
      <c r="C268" s="594">
        <v>126.67112</v>
      </c>
      <c r="D268" s="593" t="s">
        <v>1377</v>
      </c>
    </row>
    <row r="269" spans="1:4" ht="11.25" customHeight="1">
      <c r="A269" s="1424"/>
      <c r="B269" s="592">
        <v>126.69000000000001</v>
      </c>
      <c r="C269" s="592">
        <v>126.67112</v>
      </c>
      <c r="D269" s="591" t="s">
        <v>1293</v>
      </c>
    </row>
    <row r="270" spans="1:4" ht="11.25" customHeight="1">
      <c r="A270" s="1424" t="s">
        <v>2518</v>
      </c>
      <c r="B270" s="597">
        <v>64</v>
      </c>
      <c r="C270" s="597">
        <v>64</v>
      </c>
      <c r="D270" s="596" t="s">
        <v>2517</v>
      </c>
    </row>
    <row r="271" spans="1:4" ht="11.25" customHeight="1">
      <c r="A271" s="1424"/>
      <c r="B271" s="597">
        <v>70</v>
      </c>
      <c r="C271" s="597">
        <v>70</v>
      </c>
      <c r="D271" s="596" t="s">
        <v>1965</v>
      </c>
    </row>
    <row r="272" spans="1:4" ht="11.25" customHeight="1">
      <c r="A272" s="1424"/>
      <c r="B272" s="597">
        <v>134</v>
      </c>
      <c r="C272" s="597">
        <v>134</v>
      </c>
      <c r="D272" s="596" t="s">
        <v>1293</v>
      </c>
    </row>
    <row r="273" spans="1:4" ht="11.25" customHeight="1">
      <c r="A273" s="1424" t="s">
        <v>2516</v>
      </c>
      <c r="B273" s="594">
        <v>60</v>
      </c>
      <c r="C273" s="594">
        <v>60</v>
      </c>
      <c r="D273" s="593" t="s">
        <v>1710</v>
      </c>
    </row>
    <row r="274" spans="1:4" ht="11.25" customHeight="1">
      <c r="A274" s="1424"/>
      <c r="B274" s="592">
        <v>60</v>
      </c>
      <c r="C274" s="592">
        <v>60</v>
      </c>
      <c r="D274" s="591" t="s">
        <v>1293</v>
      </c>
    </row>
    <row r="275" spans="1:4" ht="11.25" customHeight="1">
      <c r="A275" s="1424" t="s">
        <v>2515</v>
      </c>
      <c r="B275" s="597">
        <v>20</v>
      </c>
      <c r="C275" s="597">
        <v>0</v>
      </c>
      <c r="D275" s="596" t="s">
        <v>2514</v>
      </c>
    </row>
    <row r="276" spans="1:4" ht="11.25" customHeight="1">
      <c r="A276" s="1424"/>
      <c r="B276" s="597">
        <v>20</v>
      </c>
      <c r="C276" s="597">
        <v>0</v>
      </c>
      <c r="D276" s="596" t="s">
        <v>1293</v>
      </c>
    </row>
    <row r="277" spans="1:4" ht="11.25" customHeight="1">
      <c r="A277" s="1424" t="s">
        <v>2513</v>
      </c>
      <c r="B277" s="594">
        <v>599.03</v>
      </c>
      <c r="C277" s="594">
        <v>519.57321000000002</v>
      </c>
      <c r="D277" s="593" t="s">
        <v>1362</v>
      </c>
    </row>
    <row r="278" spans="1:4" ht="11.25" customHeight="1">
      <c r="A278" s="1424"/>
      <c r="B278" s="597">
        <v>660</v>
      </c>
      <c r="C278" s="597">
        <v>660</v>
      </c>
      <c r="D278" s="596" t="s">
        <v>1857</v>
      </c>
    </row>
    <row r="279" spans="1:4" ht="11.25" customHeight="1">
      <c r="A279" s="1424"/>
      <c r="B279" s="592">
        <v>1259.03</v>
      </c>
      <c r="C279" s="592">
        <v>1179.57321</v>
      </c>
      <c r="D279" s="591" t="s">
        <v>1293</v>
      </c>
    </row>
    <row r="280" spans="1:4" ht="11.25" customHeight="1">
      <c r="A280" s="1424" t="s">
        <v>2512</v>
      </c>
      <c r="B280" s="597">
        <v>50</v>
      </c>
      <c r="C280" s="597">
        <v>50</v>
      </c>
      <c r="D280" s="596" t="s">
        <v>1859</v>
      </c>
    </row>
    <row r="281" spans="1:4" ht="11.25" customHeight="1">
      <c r="A281" s="1424"/>
      <c r="B281" s="597">
        <v>50</v>
      </c>
      <c r="C281" s="597">
        <v>50</v>
      </c>
      <c r="D281" s="596" t="s">
        <v>1293</v>
      </c>
    </row>
    <row r="282" spans="1:4" ht="11.25" customHeight="1">
      <c r="A282" s="1424" t="s">
        <v>2511</v>
      </c>
      <c r="B282" s="594">
        <v>20</v>
      </c>
      <c r="C282" s="594">
        <v>20</v>
      </c>
      <c r="D282" s="593" t="s">
        <v>1859</v>
      </c>
    </row>
    <row r="283" spans="1:4" ht="11.25" customHeight="1">
      <c r="A283" s="1424"/>
      <c r="B283" s="592">
        <v>20</v>
      </c>
      <c r="C283" s="592">
        <v>20</v>
      </c>
      <c r="D283" s="591" t="s">
        <v>1293</v>
      </c>
    </row>
    <row r="284" spans="1:4" ht="11.25" customHeight="1">
      <c r="A284" s="1424" t="s">
        <v>2510</v>
      </c>
      <c r="B284" s="597">
        <v>30</v>
      </c>
      <c r="C284" s="597">
        <v>30</v>
      </c>
      <c r="D284" s="596" t="s">
        <v>2509</v>
      </c>
    </row>
    <row r="285" spans="1:4" ht="11.25" customHeight="1">
      <c r="A285" s="1424"/>
      <c r="B285" s="597">
        <v>70</v>
      </c>
      <c r="C285" s="597">
        <v>0</v>
      </c>
      <c r="D285" s="596" t="s">
        <v>2508</v>
      </c>
    </row>
    <row r="286" spans="1:4" ht="11.25" customHeight="1">
      <c r="A286" s="1424"/>
      <c r="B286" s="597">
        <v>100</v>
      </c>
      <c r="C286" s="597">
        <v>30</v>
      </c>
      <c r="D286" s="596" t="s">
        <v>1293</v>
      </c>
    </row>
    <row r="287" spans="1:4" ht="11.25" customHeight="1">
      <c r="A287" s="1424" t="s">
        <v>2507</v>
      </c>
      <c r="B287" s="594">
        <v>200</v>
      </c>
      <c r="C287" s="594">
        <v>200</v>
      </c>
      <c r="D287" s="593" t="s">
        <v>1710</v>
      </c>
    </row>
    <row r="288" spans="1:4" ht="11.25" customHeight="1">
      <c r="A288" s="1424"/>
      <c r="B288" s="592">
        <v>200</v>
      </c>
      <c r="C288" s="592">
        <v>200</v>
      </c>
      <c r="D288" s="591" t="s">
        <v>1293</v>
      </c>
    </row>
    <row r="289" spans="1:4" ht="11.25" customHeight="1">
      <c r="A289" s="1424" t="s">
        <v>2506</v>
      </c>
      <c r="B289" s="597">
        <v>350</v>
      </c>
      <c r="C289" s="597">
        <v>350</v>
      </c>
      <c r="D289" s="596" t="s">
        <v>1710</v>
      </c>
    </row>
    <row r="290" spans="1:4" ht="11.25" customHeight="1">
      <c r="A290" s="1424"/>
      <c r="B290" s="597">
        <v>350</v>
      </c>
      <c r="C290" s="597">
        <v>350</v>
      </c>
      <c r="D290" s="596" t="s">
        <v>1293</v>
      </c>
    </row>
    <row r="291" spans="1:4" ht="11.25" customHeight="1">
      <c r="A291" s="1424" t="s">
        <v>2505</v>
      </c>
      <c r="B291" s="594">
        <v>60</v>
      </c>
      <c r="C291" s="594">
        <v>60</v>
      </c>
      <c r="D291" s="593" t="s">
        <v>1840</v>
      </c>
    </row>
    <row r="292" spans="1:4" ht="11.25" customHeight="1">
      <c r="A292" s="1424"/>
      <c r="B292" s="592">
        <v>60</v>
      </c>
      <c r="C292" s="592">
        <v>60</v>
      </c>
      <c r="D292" s="591" t="s">
        <v>1293</v>
      </c>
    </row>
    <row r="293" spans="1:4" ht="11.25" customHeight="1">
      <c r="A293" s="1424" t="s">
        <v>2504</v>
      </c>
      <c r="B293" s="597">
        <v>58497.18</v>
      </c>
      <c r="C293" s="597">
        <v>58497.182999999997</v>
      </c>
      <c r="D293" s="596" t="s">
        <v>1900</v>
      </c>
    </row>
    <row r="294" spans="1:4" ht="11.25" customHeight="1">
      <c r="A294" s="1424"/>
      <c r="B294" s="597">
        <v>58497.18</v>
      </c>
      <c r="C294" s="597">
        <v>58497.182999999997</v>
      </c>
      <c r="D294" s="596" t="s">
        <v>1293</v>
      </c>
    </row>
    <row r="295" spans="1:4" ht="11.25" customHeight="1">
      <c r="A295" s="1424" t="s">
        <v>2503</v>
      </c>
      <c r="B295" s="594">
        <v>32969.08</v>
      </c>
      <c r="C295" s="594">
        <v>32969.076000000001</v>
      </c>
      <c r="D295" s="593" t="s">
        <v>1900</v>
      </c>
    </row>
    <row r="296" spans="1:4" ht="11.25" customHeight="1">
      <c r="A296" s="1424"/>
      <c r="B296" s="592">
        <v>32969.08</v>
      </c>
      <c r="C296" s="592">
        <v>32969.076000000001</v>
      </c>
      <c r="D296" s="591" t="s">
        <v>1293</v>
      </c>
    </row>
    <row r="297" spans="1:4" ht="11.25" customHeight="1">
      <c r="A297" s="1424" t="s">
        <v>2502</v>
      </c>
      <c r="B297" s="597">
        <v>56251.69</v>
      </c>
      <c r="C297" s="597">
        <v>56251.684999999998</v>
      </c>
      <c r="D297" s="596" t="s">
        <v>1900</v>
      </c>
    </row>
    <row r="298" spans="1:4" ht="11.25" customHeight="1">
      <c r="A298" s="1424"/>
      <c r="B298" s="597">
        <v>56251.69</v>
      </c>
      <c r="C298" s="597">
        <v>56251.684999999998</v>
      </c>
      <c r="D298" s="596" t="s">
        <v>1293</v>
      </c>
    </row>
    <row r="299" spans="1:4" ht="11.25" customHeight="1">
      <c r="A299" s="1424" t="s">
        <v>2501</v>
      </c>
      <c r="B299" s="594">
        <v>2948.46</v>
      </c>
      <c r="C299" s="594">
        <v>2948.4630000000002</v>
      </c>
      <c r="D299" s="593" t="s">
        <v>1900</v>
      </c>
    </row>
    <row r="300" spans="1:4" ht="11.25" customHeight="1">
      <c r="A300" s="1424"/>
      <c r="B300" s="592">
        <v>2948.46</v>
      </c>
      <c r="C300" s="592">
        <v>2948.4630000000002</v>
      </c>
      <c r="D300" s="591" t="s">
        <v>1293</v>
      </c>
    </row>
    <row r="301" spans="1:4" ht="11.25" customHeight="1">
      <c r="A301" s="1424" t="s">
        <v>2500</v>
      </c>
      <c r="B301" s="597">
        <v>2.7</v>
      </c>
      <c r="C301" s="597">
        <v>2.7</v>
      </c>
      <c r="D301" s="596" t="s">
        <v>661</v>
      </c>
    </row>
    <row r="302" spans="1:4" ht="11.25" customHeight="1">
      <c r="A302" s="1424"/>
      <c r="B302" s="597">
        <v>4583.0200000000004</v>
      </c>
      <c r="C302" s="597">
        <v>4579.4759999999997</v>
      </c>
      <c r="D302" s="596" t="s">
        <v>1869</v>
      </c>
    </row>
    <row r="303" spans="1:4" ht="11.25" customHeight="1">
      <c r="A303" s="1424"/>
      <c r="B303" s="597">
        <v>4585.72</v>
      </c>
      <c r="C303" s="597">
        <v>4582.1759999999995</v>
      </c>
      <c r="D303" s="596" t="s">
        <v>1293</v>
      </c>
    </row>
    <row r="304" spans="1:4" ht="11.25" customHeight="1">
      <c r="A304" s="1424" t="s">
        <v>2499</v>
      </c>
      <c r="B304" s="594">
        <v>299</v>
      </c>
      <c r="C304" s="594">
        <v>0</v>
      </c>
      <c r="D304" s="593" t="s">
        <v>1862</v>
      </c>
    </row>
    <row r="305" spans="1:4" ht="11.25" customHeight="1">
      <c r="A305" s="1424"/>
      <c r="B305" s="592">
        <v>299</v>
      </c>
      <c r="C305" s="592">
        <v>0</v>
      </c>
      <c r="D305" s="591" t="s">
        <v>1293</v>
      </c>
    </row>
    <row r="306" spans="1:4" ht="11.25" customHeight="1">
      <c r="A306" s="1424" t="s">
        <v>4665</v>
      </c>
      <c r="B306" s="597">
        <v>15</v>
      </c>
      <c r="C306" s="597">
        <v>15</v>
      </c>
      <c r="D306" s="596" t="s">
        <v>851</v>
      </c>
    </row>
    <row r="307" spans="1:4" ht="11.25" customHeight="1">
      <c r="A307" s="1424"/>
      <c r="B307" s="597">
        <v>15</v>
      </c>
      <c r="C307" s="597">
        <v>15</v>
      </c>
      <c r="D307" s="596" t="s">
        <v>1293</v>
      </c>
    </row>
    <row r="308" spans="1:4" ht="11.25" customHeight="1">
      <c r="A308" s="1424" t="s">
        <v>2498</v>
      </c>
      <c r="B308" s="594">
        <v>350</v>
      </c>
      <c r="C308" s="594">
        <v>175</v>
      </c>
      <c r="D308" s="593" t="s">
        <v>1522</v>
      </c>
    </row>
    <row r="309" spans="1:4" ht="11.25" customHeight="1">
      <c r="A309" s="1424"/>
      <c r="B309" s="592">
        <v>350</v>
      </c>
      <c r="C309" s="592">
        <v>175</v>
      </c>
      <c r="D309" s="591" t="s">
        <v>1293</v>
      </c>
    </row>
    <row r="310" spans="1:4" ht="11.25" customHeight="1">
      <c r="A310" s="1424" t="s">
        <v>2497</v>
      </c>
      <c r="B310" s="597">
        <v>1021.1600000000001</v>
      </c>
      <c r="C310" s="597">
        <v>1021.15059</v>
      </c>
      <c r="D310" s="596" t="s">
        <v>1377</v>
      </c>
    </row>
    <row r="311" spans="1:4" ht="11.25" customHeight="1">
      <c r="A311" s="1424"/>
      <c r="B311" s="597">
        <v>1021.1600000000001</v>
      </c>
      <c r="C311" s="597">
        <v>1021.15059</v>
      </c>
      <c r="D311" s="596" t="s">
        <v>1293</v>
      </c>
    </row>
    <row r="312" spans="1:4" ht="11.25" customHeight="1">
      <c r="A312" s="1424" t="s">
        <v>2496</v>
      </c>
      <c r="B312" s="594">
        <v>49.7</v>
      </c>
      <c r="C312" s="594">
        <v>24.85</v>
      </c>
      <c r="D312" s="593" t="s">
        <v>1867</v>
      </c>
    </row>
    <row r="313" spans="1:4" ht="11.25" customHeight="1">
      <c r="A313" s="1424"/>
      <c r="B313" s="592">
        <v>49.7</v>
      </c>
      <c r="C313" s="592">
        <v>24.85</v>
      </c>
      <c r="D313" s="591" t="s">
        <v>1293</v>
      </c>
    </row>
    <row r="314" spans="1:4" ht="11.25" customHeight="1">
      <c r="A314" s="1424" t="s">
        <v>2495</v>
      </c>
      <c r="B314" s="594">
        <v>30</v>
      </c>
      <c r="C314" s="594">
        <v>30</v>
      </c>
      <c r="D314" s="593" t="s">
        <v>2494</v>
      </c>
    </row>
    <row r="315" spans="1:4" ht="11.25" customHeight="1">
      <c r="A315" s="1424"/>
      <c r="B315" s="592">
        <v>30</v>
      </c>
      <c r="C315" s="592">
        <v>30</v>
      </c>
      <c r="D315" s="591" t="s">
        <v>1293</v>
      </c>
    </row>
    <row r="316" spans="1:4" ht="11.25" customHeight="1">
      <c r="A316" s="1424" t="s">
        <v>2493</v>
      </c>
      <c r="B316" s="594">
        <v>610.73</v>
      </c>
      <c r="C316" s="594">
        <v>610.72429</v>
      </c>
      <c r="D316" s="593" t="s">
        <v>1377</v>
      </c>
    </row>
    <row r="317" spans="1:4" ht="11.25" customHeight="1">
      <c r="A317" s="1424"/>
      <c r="B317" s="592">
        <v>610.73</v>
      </c>
      <c r="C317" s="592">
        <v>610.72429</v>
      </c>
      <c r="D317" s="591" t="s">
        <v>1293</v>
      </c>
    </row>
    <row r="318" spans="1:4" ht="11.25" customHeight="1">
      <c r="A318" s="1424" t="s">
        <v>2492</v>
      </c>
      <c r="B318" s="597">
        <v>50</v>
      </c>
      <c r="C318" s="597">
        <v>50</v>
      </c>
      <c r="D318" s="596" t="s">
        <v>1840</v>
      </c>
    </row>
    <row r="319" spans="1:4" ht="11.25" customHeight="1">
      <c r="A319" s="1424"/>
      <c r="B319" s="597">
        <v>50</v>
      </c>
      <c r="C319" s="597">
        <v>50</v>
      </c>
      <c r="D319" s="596" t="s">
        <v>1293</v>
      </c>
    </row>
    <row r="320" spans="1:4" ht="11.25" customHeight="1">
      <c r="A320" s="1424" t="s">
        <v>2491</v>
      </c>
      <c r="B320" s="594">
        <v>69.3</v>
      </c>
      <c r="C320" s="594">
        <v>0</v>
      </c>
      <c r="D320" s="593" t="s">
        <v>1867</v>
      </c>
    </row>
    <row r="321" spans="1:4" ht="11.25" customHeight="1">
      <c r="A321" s="1424"/>
      <c r="B321" s="592">
        <v>69.3</v>
      </c>
      <c r="C321" s="592">
        <v>0</v>
      </c>
      <c r="D321" s="591" t="s">
        <v>1293</v>
      </c>
    </row>
    <row r="322" spans="1:4" ht="11.25" customHeight="1">
      <c r="A322" s="1424" t="s">
        <v>2490</v>
      </c>
      <c r="B322" s="597">
        <v>150</v>
      </c>
      <c r="C322" s="597">
        <v>150</v>
      </c>
      <c r="D322" s="596" t="s">
        <v>1562</v>
      </c>
    </row>
    <row r="323" spans="1:4" ht="11.25" customHeight="1">
      <c r="A323" s="1424"/>
      <c r="B323" s="597">
        <v>150</v>
      </c>
      <c r="C323" s="597">
        <v>150</v>
      </c>
      <c r="D323" s="596" t="s">
        <v>1293</v>
      </c>
    </row>
    <row r="324" spans="1:4" ht="11.25" customHeight="1">
      <c r="A324" s="1424" t="s">
        <v>2489</v>
      </c>
      <c r="B324" s="594">
        <v>190</v>
      </c>
      <c r="C324" s="594">
        <v>190</v>
      </c>
      <c r="D324" s="593" t="s">
        <v>2488</v>
      </c>
    </row>
    <row r="325" spans="1:4" ht="11.25" customHeight="1">
      <c r="A325" s="1424"/>
      <c r="B325" s="592">
        <v>190</v>
      </c>
      <c r="C325" s="592">
        <v>190</v>
      </c>
      <c r="D325" s="591" t="s">
        <v>1293</v>
      </c>
    </row>
    <row r="326" spans="1:4" ht="11.25" customHeight="1">
      <c r="A326" s="1424" t="s">
        <v>2487</v>
      </c>
      <c r="B326" s="597">
        <v>2571.08</v>
      </c>
      <c r="C326" s="597">
        <v>2571.08</v>
      </c>
      <c r="D326" s="596" t="s">
        <v>688</v>
      </c>
    </row>
    <row r="327" spans="1:4" ht="11.25" customHeight="1">
      <c r="A327" s="1424"/>
      <c r="B327" s="597">
        <v>2571.08</v>
      </c>
      <c r="C327" s="597">
        <v>2571.08</v>
      </c>
      <c r="D327" s="596" t="s">
        <v>1293</v>
      </c>
    </row>
    <row r="328" spans="1:4" ht="11.25" customHeight="1">
      <c r="A328" s="1424" t="s">
        <v>2486</v>
      </c>
      <c r="B328" s="594">
        <v>45</v>
      </c>
      <c r="C328" s="594">
        <v>39.519999999999996</v>
      </c>
      <c r="D328" s="593" t="s">
        <v>1912</v>
      </c>
    </row>
    <row r="329" spans="1:4" ht="21.75">
      <c r="A329" s="1424"/>
      <c r="B329" s="597">
        <v>58.8</v>
      </c>
      <c r="C329" s="597">
        <v>58.8</v>
      </c>
      <c r="D329" s="596" t="s">
        <v>1882</v>
      </c>
    </row>
    <row r="330" spans="1:4" ht="11.25" customHeight="1">
      <c r="A330" s="1424"/>
      <c r="B330" s="597">
        <v>50</v>
      </c>
      <c r="C330" s="597">
        <v>50</v>
      </c>
      <c r="D330" s="596" t="s">
        <v>1819</v>
      </c>
    </row>
    <row r="331" spans="1:4" ht="11.25" customHeight="1">
      <c r="A331" s="1424"/>
      <c r="B331" s="597">
        <v>30.8</v>
      </c>
      <c r="C331" s="597">
        <v>30.8</v>
      </c>
      <c r="D331" s="596" t="s">
        <v>1572</v>
      </c>
    </row>
    <row r="332" spans="1:4" ht="11.25" customHeight="1">
      <c r="A332" s="1424"/>
      <c r="B332" s="597">
        <v>2094.36</v>
      </c>
      <c r="C332" s="597">
        <v>2094.3360599999996</v>
      </c>
      <c r="D332" s="596" t="s">
        <v>1354</v>
      </c>
    </row>
    <row r="333" spans="1:4" ht="11.25" customHeight="1">
      <c r="A333" s="1424"/>
      <c r="B333" s="597">
        <v>30</v>
      </c>
      <c r="C333" s="597">
        <v>30</v>
      </c>
      <c r="D333" s="596" t="s">
        <v>1566</v>
      </c>
    </row>
    <row r="334" spans="1:4" ht="11.25" customHeight="1">
      <c r="A334" s="1424"/>
      <c r="B334" s="592">
        <v>2308.96</v>
      </c>
      <c r="C334" s="592">
        <v>2303.4560599999995</v>
      </c>
      <c r="D334" s="591" t="s">
        <v>1293</v>
      </c>
    </row>
    <row r="335" spans="1:4" ht="11.25" customHeight="1">
      <c r="A335" s="1424" t="s">
        <v>2485</v>
      </c>
      <c r="B335" s="597">
        <v>753</v>
      </c>
      <c r="C335" s="597">
        <v>753</v>
      </c>
      <c r="D335" s="596" t="s">
        <v>1559</v>
      </c>
    </row>
    <row r="336" spans="1:4" ht="11.25" customHeight="1">
      <c r="A336" s="1424"/>
      <c r="B336" s="597">
        <v>753</v>
      </c>
      <c r="C336" s="597">
        <v>753</v>
      </c>
      <c r="D336" s="596" t="s">
        <v>1293</v>
      </c>
    </row>
    <row r="337" spans="1:4" ht="21.75">
      <c r="A337" s="1424" t="s">
        <v>2484</v>
      </c>
      <c r="B337" s="594">
        <v>40.6</v>
      </c>
      <c r="C337" s="594">
        <v>40.436</v>
      </c>
      <c r="D337" s="593" t="s">
        <v>1806</v>
      </c>
    </row>
    <row r="338" spans="1:4" ht="11.25" customHeight="1">
      <c r="A338" s="1424"/>
      <c r="B338" s="592">
        <v>40.6</v>
      </c>
      <c r="C338" s="592">
        <v>40.436</v>
      </c>
      <c r="D338" s="591" t="s">
        <v>1293</v>
      </c>
    </row>
    <row r="339" spans="1:4" ht="11.25" customHeight="1">
      <c r="A339" s="1424" t="s">
        <v>2483</v>
      </c>
      <c r="B339" s="597">
        <v>20000</v>
      </c>
      <c r="C339" s="597">
        <v>10000</v>
      </c>
      <c r="D339" s="596" t="s">
        <v>2482</v>
      </c>
    </row>
    <row r="340" spans="1:4" ht="11.25" customHeight="1">
      <c r="A340" s="1424"/>
      <c r="B340" s="597">
        <v>140</v>
      </c>
      <c r="C340" s="597">
        <v>0</v>
      </c>
      <c r="D340" s="596" t="s">
        <v>1502</v>
      </c>
    </row>
    <row r="341" spans="1:4" ht="11.25" customHeight="1">
      <c r="A341" s="1424"/>
      <c r="B341" s="597">
        <v>600</v>
      </c>
      <c r="C341" s="597">
        <v>300</v>
      </c>
      <c r="D341" s="596" t="s">
        <v>2481</v>
      </c>
    </row>
    <row r="342" spans="1:4" ht="11.25" customHeight="1">
      <c r="A342" s="1424"/>
      <c r="B342" s="597">
        <v>20740</v>
      </c>
      <c r="C342" s="597">
        <v>10300</v>
      </c>
      <c r="D342" s="596" t="s">
        <v>1293</v>
      </c>
    </row>
    <row r="343" spans="1:4" ht="11.25" customHeight="1">
      <c r="A343" s="1424" t="s">
        <v>2480</v>
      </c>
      <c r="B343" s="594">
        <v>3421</v>
      </c>
      <c r="C343" s="594">
        <v>3289.6</v>
      </c>
      <c r="D343" s="593" t="s">
        <v>1897</v>
      </c>
    </row>
    <row r="344" spans="1:4" ht="11.25" customHeight="1">
      <c r="A344" s="1424"/>
      <c r="B344" s="597">
        <v>9300</v>
      </c>
      <c r="C344" s="597">
        <v>8725.9</v>
      </c>
      <c r="D344" s="596" t="s">
        <v>1900</v>
      </c>
    </row>
    <row r="345" spans="1:4" ht="11.25" customHeight="1">
      <c r="A345" s="1424"/>
      <c r="B345" s="592">
        <v>12721</v>
      </c>
      <c r="C345" s="592">
        <v>12015.5</v>
      </c>
      <c r="D345" s="591" t="s">
        <v>1293</v>
      </c>
    </row>
    <row r="346" spans="1:4" ht="21.75">
      <c r="A346" s="1424" t="s">
        <v>2479</v>
      </c>
      <c r="B346" s="597">
        <v>200</v>
      </c>
      <c r="C346" s="597">
        <v>200</v>
      </c>
      <c r="D346" s="596" t="s">
        <v>1865</v>
      </c>
    </row>
    <row r="347" spans="1:4" ht="11.25" customHeight="1">
      <c r="A347" s="1424"/>
      <c r="B347" s="597">
        <v>200</v>
      </c>
      <c r="C347" s="597">
        <v>200</v>
      </c>
      <c r="D347" s="596" t="s">
        <v>1293</v>
      </c>
    </row>
    <row r="348" spans="1:4" ht="11.25" customHeight="1">
      <c r="A348" s="1424" t="s">
        <v>2478</v>
      </c>
      <c r="B348" s="594">
        <v>675.72</v>
      </c>
      <c r="C348" s="594">
        <v>675.70214999999996</v>
      </c>
      <c r="D348" s="593" t="s">
        <v>1377</v>
      </c>
    </row>
    <row r="349" spans="1:4" ht="11.25" customHeight="1">
      <c r="A349" s="1424"/>
      <c r="B349" s="597">
        <v>40</v>
      </c>
      <c r="C349" s="597">
        <v>40</v>
      </c>
      <c r="D349" s="596" t="s">
        <v>2477</v>
      </c>
    </row>
    <row r="350" spans="1:4" ht="11.25" customHeight="1">
      <c r="A350" s="1424"/>
      <c r="B350" s="592">
        <v>715.72</v>
      </c>
      <c r="C350" s="592">
        <v>715.70214999999996</v>
      </c>
      <c r="D350" s="591" t="s">
        <v>1293</v>
      </c>
    </row>
    <row r="351" spans="1:4" ht="21.75">
      <c r="A351" s="1424" t="s">
        <v>2476</v>
      </c>
      <c r="B351" s="597">
        <v>60</v>
      </c>
      <c r="C351" s="597">
        <v>60</v>
      </c>
      <c r="D351" s="596" t="s">
        <v>1882</v>
      </c>
    </row>
    <row r="352" spans="1:4" ht="11.25" customHeight="1">
      <c r="A352" s="1424"/>
      <c r="B352" s="597">
        <v>60</v>
      </c>
      <c r="C352" s="597">
        <v>60</v>
      </c>
      <c r="D352" s="596" t="s">
        <v>1293</v>
      </c>
    </row>
    <row r="353" spans="1:4" ht="11.25" customHeight="1">
      <c r="A353" s="1424" t="s">
        <v>2475</v>
      </c>
      <c r="B353" s="594">
        <v>1031.18</v>
      </c>
      <c r="C353" s="594">
        <v>1031.1699899999999</v>
      </c>
      <c r="D353" s="593" t="s">
        <v>1377</v>
      </c>
    </row>
    <row r="354" spans="1:4" ht="11.25" customHeight="1">
      <c r="A354" s="1424"/>
      <c r="B354" s="592">
        <v>1031.18</v>
      </c>
      <c r="C354" s="592">
        <v>1031.1699899999999</v>
      </c>
      <c r="D354" s="591" t="s">
        <v>1293</v>
      </c>
    </row>
    <row r="355" spans="1:4" ht="11.25" customHeight="1">
      <c r="A355" s="1424" t="s">
        <v>2474</v>
      </c>
      <c r="B355" s="597">
        <v>355.75</v>
      </c>
      <c r="C355" s="597">
        <v>295.76603</v>
      </c>
      <c r="D355" s="596" t="s">
        <v>1377</v>
      </c>
    </row>
    <row r="356" spans="1:4" ht="11.25" customHeight="1">
      <c r="A356" s="1424"/>
      <c r="B356" s="597">
        <v>355.75</v>
      </c>
      <c r="C356" s="597">
        <v>295.76603</v>
      </c>
      <c r="D356" s="596" t="s">
        <v>1293</v>
      </c>
    </row>
    <row r="357" spans="1:4" ht="11.25" customHeight="1">
      <c r="A357" s="1424" t="s">
        <v>2473</v>
      </c>
      <c r="B357" s="594">
        <v>87.96</v>
      </c>
      <c r="C357" s="594">
        <v>64.036000000000001</v>
      </c>
      <c r="D357" s="593" t="s">
        <v>1377</v>
      </c>
    </row>
    <row r="358" spans="1:4" ht="11.25" customHeight="1">
      <c r="A358" s="1424"/>
      <c r="B358" s="592">
        <v>87.96</v>
      </c>
      <c r="C358" s="592">
        <v>64.036000000000001</v>
      </c>
      <c r="D358" s="591" t="s">
        <v>1293</v>
      </c>
    </row>
    <row r="359" spans="1:4" ht="11.25" customHeight="1">
      <c r="A359" s="1424" t="s">
        <v>2472</v>
      </c>
      <c r="B359" s="597">
        <v>8192.64</v>
      </c>
      <c r="C359" s="597">
        <v>8192.64</v>
      </c>
      <c r="D359" s="596" t="s">
        <v>1869</v>
      </c>
    </row>
    <row r="360" spans="1:4" ht="11.25" customHeight="1">
      <c r="A360" s="1424"/>
      <c r="B360" s="597">
        <v>550.13</v>
      </c>
      <c r="C360" s="597">
        <v>550.10636</v>
      </c>
      <c r="D360" s="596" t="s">
        <v>1377</v>
      </c>
    </row>
    <row r="361" spans="1:4" ht="11.25" customHeight="1">
      <c r="A361" s="1424"/>
      <c r="B361" s="597">
        <v>8742.7699999999986</v>
      </c>
      <c r="C361" s="597">
        <v>8742.7463599999992</v>
      </c>
      <c r="D361" s="596" t="s">
        <v>1293</v>
      </c>
    </row>
    <row r="362" spans="1:4" ht="11.25" customHeight="1">
      <c r="A362" s="1424" t="s">
        <v>2471</v>
      </c>
      <c r="B362" s="594">
        <v>110.61</v>
      </c>
      <c r="C362" s="594">
        <v>110.60599999999999</v>
      </c>
      <c r="D362" s="593" t="s">
        <v>664</v>
      </c>
    </row>
    <row r="363" spans="1:4" ht="11.25" customHeight="1">
      <c r="A363" s="1424"/>
      <c r="B363" s="597">
        <v>3967.02</v>
      </c>
      <c r="C363" s="597">
        <v>3960.0209999999997</v>
      </c>
      <c r="D363" s="596" t="s">
        <v>1869</v>
      </c>
    </row>
    <row r="364" spans="1:4" ht="11.25" customHeight="1">
      <c r="A364" s="1424"/>
      <c r="B364" s="597">
        <v>12.15</v>
      </c>
      <c r="C364" s="597">
        <v>12.153</v>
      </c>
      <c r="D364" s="596" t="s">
        <v>663</v>
      </c>
    </row>
    <row r="365" spans="1:4" ht="11.25" customHeight="1">
      <c r="A365" s="1424"/>
      <c r="B365" s="592">
        <v>4089.78</v>
      </c>
      <c r="C365" s="592">
        <v>4082.7799999999997</v>
      </c>
      <c r="D365" s="591" t="s">
        <v>1293</v>
      </c>
    </row>
    <row r="366" spans="1:4" ht="11.25" customHeight="1">
      <c r="A366" s="1424" t="s">
        <v>2470</v>
      </c>
      <c r="B366" s="597">
        <v>800.15</v>
      </c>
      <c r="C366" s="597">
        <v>800.14112999999998</v>
      </c>
      <c r="D366" s="596" t="s">
        <v>1377</v>
      </c>
    </row>
    <row r="367" spans="1:4" ht="11.25" customHeight="1">
      <c r="A367" s="1424"/>
      <c r="B367" s="597">
        <v>800.15</v>
      </c>
      <c r="C367" s="597">
        <v>800.14112999999998</v>
      </c>
      <c r="D367" s="596" t="s">
        <v>1293</v>
      </c>
    </row>
    <row r="368" spans="1:4" ht="11.25" customHeight="1">
      <c r="A368" s="1424" t="s">
        <v>2469</v>
      </c>
      <c r="B368" s="594">
        <v>758.98</v>
      </c>
      <c r="C368" s="594">
        <v>758.94650000000001</v>
      </c>
      <c r="D368" s="593" t="s">
        <v>1377</v>
      </c>
    </row>
    <row r="369" spans="1:4" ht="11.25" customHeight="1">
      <c r="A369" s="1424"/>
      <c r="B369" s="592">
        <v>758.98</v>
      </c>
      <c r="C369" s="592">
        <v>758.94650000000001</v>
      </c>
      <c r="D369" s="591" t="s">
        <v>1293</v>
      </c>
    </row>
    <row r="370" spans="1:4" ht="11.25" customHeight="1">
      <c r="A370" s="1424" t="s">
        <v>2468</v>
      </c>
      <c r="B370" s="597">
        <v>1851.1</v>
      </c>
      <c r="C370" s="597">
        <v>1850.64238</v>
      </c>
      <c r="D370" s="596" t="s">
        <v>1369</v>
      </c>
    </row>
    <row r="371" spans="1:4" ht="11.25" customHeight="1">
      <c r="A371" s="1424"/>
      <c r="B371" s="597">
        <v>1851.1</v>
      </c>
      <c r="C371" s="597">
        <v>1850.64238</v>
      </c>
      <c r="D371" s="596" t="s">
        <v>1293</v>
      </c>
    </row>
    <row r="372" spans="1:4" ht="11.25" customHeight="1">
      <c r="A372" s="1424" t="s">
        <v>2467</v>
      </c>
      <c r="B372" s="594">
        <v>299</v>
      </c>
      <c r="C372" s="594">
        <v>149.5</v>
      </c>
      <c r="D372" s="593" t="s">
        <v>1862</v>
      </c>
    </row>
    <row r="373" spans="1:4" ht="11.25" customHeight="1">
      <c r="A373" s="1424"/>
      <c r="B373" s="592">
        <v>299</v>
      </c>
      <c r="C373" s="592">
        <v>149.5</v>
      </c>
      <c r="D373" s="591" t="s">
        <v>1293</v>
      </c>
    </row>
    <row r="374" spans="1:4" ht="11.25" customHeight="1">
      <c r="A374" s="1424" t="s">
        <v>2466</v>
      </c>
      <c r="B374" s="597">
        <v>208.5</v>
      </c>
      <c r="C374" s="597">
        <v>104.25</v>
      </c>
      <c r="D374" s="596" t="s">
        <v>1862</v>
      </c>
    </row>
    <row r="375" spans="1:4" ht="11.25" customHeight="1">
      <c r="A375" s="1424"/>
      <c r="B375" s="597">
        <v>208.5</v>
      </c>
      <c r="C375" s="597">
        <v>104.25</v>
      </c>
      <c r="D375" s="596" t="s">
        <v>1293</v>
      </c>
    </row>
    <row r="376" spans="1:4" ht="11.25" customHeight="1">
      <c r="A376" s="1424" t="s">
        <v>2465</v>
      </c>
      <c r="B376" s="594">
        <v>714.65000000000009</v>
      </c>
      <c r="C376" s="594">
        <v>714.62582000000009</v>
      </c>
      <c r="D376" s="593" t="s">
        <v>1377</v>
      </c>
    </row>
    <row r="377" spans="1:4" ht="11.25" customHeight="1">
      <c r="A377" s="1424"/>
      <c r="B377" s="592">
        <v>714.65000000000009</v>
      </c>
      <c r="C377" s="592">
        <v>714.62582000000009</v>
      </c>
      <c r="D377" s="591" t="s">
        <v>1293</v>
      </c>
    </row>
    <row r="378" spans="1:4" ht="11.25" customHeight="1">
      <c r="A378" s="1424" t="s">
        <v>2464</v>
      </c>
      <c r="B378" s="597">
        <v>1111.49</v>
      </c>
      <c r="C378" s="597">
        <v>1111.46993</v>
      </c>
      <c r="D378" s="596" t="s">
        <v>1377</v>
      </c>
    </row>
    <row r="379" spans="1:4" ht="11.25" customHeight="1">
      <c r="A379" s="1424"/>
      <c r="B379" s="597">
        <v>1111.49</v>
      </c>
      <c r="C379" s="597">
        <v>1111.46993</v>
      </c>
      <c r="D379" s="596" t="s">
        <v>1293</v>
      </c>
    </row>
    <row r="380" spans="1:4" ht="21.75">
      <c r="A380" s="1424" t="s">
        <v>2463</v>
      </c>
      <c r="B380" s="594">
        <v>50</v>
      </c>
      <c r="C380" s="594">
        <v>50</v>
      </c>
      <c r="D380" s="593" t="s">
        <v>2042</v>
      </c>
    </row>
    <row r="381" spans="1:4">
      <c r="A381" s="1424"/>
      <c r="B381" s="592">
        <v>50</v>
      </c>
      <c r="C381" s="592">
        <v>50</v>
      </c>
      <c r="D381" s="591" t="s">
        <v>1293</v>
      </c>
    </row>
    <row r="382" spans="1:4" ht="11.25" customHeight="1">
      <c r="A382" s="1424" t="s">
        <v>2462</v>
      </c>
      <c r="B382" s="597">
        <v>300</v>
      </c>
      <c r="C382" s="597">
        <v>150</v>
      </c>
      <c r="D382" s="596" t="s">
        <v>1862</v>
      </c>
    </row>
    <row r="383" spans="1:4" ht="11.25" customHeight="1">
      <c r="A383" s="1424"/>
      <c r="B383" s="597">
        <v>300</v>
      </c>
      <c r="C383" s="597">
        <v>150</v>
      </c>
      <c r="D383" s="596" t="s">
        <v>1293</v>
      </c>
    </row>
    <row r="384" spans="1:4" ht="11.25" customHeight="1">
      <c r="A384" s="1424" t="s">
        <v>2461</v>
      </c>
      <c r="B384" s="594">
        <v>147</v>
      </c>
      <c r="C384" s="594">
        <v>147</v>
      </c>
      <c r="D384" s="593" t="s">
        <v>1563</v>
      </c>
    </row>
    <row r="385" spans="1:4" ht="11.25" customHeight="1">
      <c r="A385" s="1424"/>
      <c r="B385" s="592">
        <v>147</v>
      </c>
      <c r="C385" s="592">
        <v>147</v>
      </c>
      <c r="D385" s="591" t="s">
        <v>1293</v>
      </c>
    </row>
    <row r="386" spans="1:4" ht="11.25" customHeight="1">
      <c r="A386" s="1424" t="s">
        <v>2460</v>
      </c>
      <c r="B386" s="597">
        <v>20</v>
      </c>
      <c r="C386" s="597">
        <v>20</v>
      </c>
      <c r="D386" s="596" t="s">
        <v>2459</v>
      </c>
    </row>
    <row r="387" spans="1:4" ht="11.25" customHeight="1">
      <c r="A387" s="1424"/>
      <c r="B387" s="597">
        <v>20</v>
      </c>
      <c r="C387" s="597">
        <v>20</v>
      </c>
      <c r="D387" s="596" t="s">
        <v>1293</v>
      </c>
    </row>
    <row r="388" spans="1:4" ht="11.25" customHeight="1">
      <c r="A388" s="1424" t="s">
        <v>2458</v>
      </c>
      <c r="B388" s="594">
        <v>350</v>
      </c>
      <c r="C388" s="594">
        <v>350</v>
      </c>
      <c r="D388" s="593" t="s">
        <v>1596</v>
      </c>
    </row>
    <row r="389" spans="1:4" ht="11.25" customHeight="1">
      <c r="A389" s="1424"/>
      <c r="B389" s="592">
        <v>350</v>
      </c>
      <c r="C389" s="592">
        <v>350</v>
      </c>
      <c r="D389" s="591" t="s">
        <v>1293</v>
      </c>
    </row>
    <row r="390" spans="1:4" ht="11.25" customHeight="1">
      <c r="A390" s="1424" t="s">
        <v>2457</v>
      </c>
      <c r="B390" s="597">
        <v>1804.97</v>
      </c>
      <c r="C390" s="597">
        <v>773.34908000000007</v>
      </c>
      <c r="D390" s="596" t="s">
        <v>1377</v>
      </c>
    </row>
    <row r="391" spans="1:4" ht="11.25" customHeight="1">
      <c r="A391" s="1424"/>
      <c r="B391" s="597">
        <v>1804.97</v>
      </c>
      <c r="C391" s="597">
        <v>773.34908000000007</v>
      </c>
      <c r="D391" s="596" t="s">
        <v>1293</v>
      </c>
    </row>
    <row r="392" spans="1:4" ht="11.25" customHeight="1">
      <c r="A392" s="1424" t="s">
        <v>2456</v>
      </c>
      <c r="B392" s="594">
        <v>864.82</v>
      </c>
      <c r="C392" s="594">
        <v>864.79239000000007</v>
      </c>
      <c r="D392" s="593" t="s">
        <v>1354</v>
      </c>
    </row>
    <row r="393" spans="1:4" ht="11.25" customHeight="1">
      <c r="A393" s="1424"/>
      <c r="B393" s="592">
        <v>864.82</v>
      </c>
      <c r="C393" s="592">
        <v>864.79239000000007</v>
      </c>
      <c r="D393" s="591" t="s">
        <v>1293</v>
      </c>
    </row>
    <row r="394" spans="1:4" ht="11.25" customHeight="1">
      <c r="A394" s="1424" t="s">
        <v>2455</v>
      </c>
      <c r="B394" s="597">
        <v>59.2</v>
      </c>
      <c r="C394" s="597">
        <v>58.631</v>
      </c>
      <c r="D394" s="596" t="s">
        <v>1912</v>
      </c>
    </row>
    <row r="395" spans="1:4" ht="11.25" customHeight="1">
      <c r="A395" s="1424"/>
      <c r="B395" s="597">
        <v>49.8</v>
      </c>
      <c r="C395" s="597">
        <v>49.8</v>
      </c>
      <c r="D395" s="596" t="s">
        <v>1881</v>
      </c>
    </row>
    <row r="396" spans="1:4" ht="11.25" customHeight="1">
      <c r="A396" s="1424"/>
      <c r="B396" s="597">
        <v>69.900000000000006</v>
      </c>
      <c r="C396" s="597">
        <v>69.900000000000006</v>
      </c>
      <c r="D396" s="596" t="s">
        <v>1572</v>
      </c>
    </row>
    <row r="397" spans="1:4" ht="11.25" customHeight="1">
      <c r="A397" s="1424"/>
      <c r="B397" s="597">
        <v>390.31</v>
      </c>
      <c r="C397" s="597">
        <v>390.29421000000002</v>
      </c>
      <c r="D397" s="596" t="s">
        <v>1377</v>
      </c>
    </row>
    <row r="398" spans="1:4" ht="11.25" customHeight="1">
      <c r="A398" s="1424"/>
      <c r="B398" s="597">
        <v>569.21</v>
      </c>
      <c r="C398" s="597">
        <v>568.62521000000004</v>
      </c>
      <c r="D398" s="596" t="s">
        <v>1293</v>
      </c>
    </row>
    <row r="399" spans="1:4" ht="11.25" customHeight="1">
      <c r="A399" s="1424" t="s">
        <v>2454</v>
      </c>
      <c r="B399" s="594">
        <v>15</v>
      </c>
      <c r="C399" s="594">
        <v>15</v>
      </c>
      <c r="D399" s="593" t="s">
        <v>1566</v>
      </c>
    </row>
    <row r="400" spans="1:4" ht="11.25" customHeight="1">
      <c r="A400" s="1424"/>
      <c r="B400" s="592">
        <v>15</v>
      </c>
      <c r="C400" s="592">
        <v>15</v>
      </c>
      <c r="D400" s="591" t="s">
        <v>1293</v>
      </c>
    </row>
    <row r="401" spans="1:4" ht="11.25" customHeight="1">
      <c r="A401" s="1424" t="s">
        <v>2453</v>
      </c>
      <c r="B401" s="597">
        <v>30</v>
      </c>
      <c r="C401" s="597">
        <v>30</v>
      </c>
      <c r="D401" s="596" t="s">
        <v>2131</v>
      </c>
    </row>
    <row r="402" spans="1:4" ht="11.25" customHeight="1">
      <c r="A402" s="1424"/>
      <c r="B402" s="597">
        <v>30</v>
      </c>
      <c r="C402" s="597">
        <v>30</v>
      </c>
      <c r="D402" s="596" t="s">
        <v>1293</v>
      </c>
    </row>
    <row r="403" spans="1:4" ht="11.25" customHeight="1">
      <c r="A403" s="1424" t="s">
        <v>2452</v>
      </c>
      <c r="B403" s="594">
        <v>400</v>
      </c>
      <c r="C403" s="594">
        <v>400</v>
      </c>
      <c r="D403" s="593" t="s">
        <v>1862</v>
      </c>
    </row>
    <row r="404" spans="1:4" ht="11.25" customHeight="1">
      <c r="A404" s="1424"/>
      <c r="B404" s="592">
        <v>400</v>
      </c>
      <c r="C404" s="592">
        <v>400</v>
      </c>
      <c r="D404" s="591" t="s">
        <v>1293</v>
      </c>
    </row>
    <row r="405" spans="1:4" ht="11.25" customHeight="1">
      <c r="A405" s="1424" t="s">
        <v>2451</v>
      </c>
      <c r="B405" s="597">
        <v>662.6</v>
      </c>
      <c r="C405" s="597">
        <v>662.59271000000001</v>
      </c>
      <c r="D405" s="596" t="s">
        <v>1377</v>
      </c>
    </row>
    <row r="406" spans="1:4" ht="11.25" customHeight="1">
      <c r="A406" s="1424"/>
      <c r="B406" s="597">
        <v>662.6</v>
      </c>
      <c r="C406" s="597">
        <v>662.59271000000001</v>
      </c>
      <c r="D406" s="596" t="s">
        <v>1293</v>
      </c>
    </row>
    <row r="407" spans="1:4" ht="11.25" customHeight="1">
      <c r="A407" s="1424" t="s">
        <v>2450</v>
      </c>
      <c r="B407" s="594">
        <v>215.83</v>
      </c>
      <c r="C407" s="594">
        <v>215.827</v>
      </c>
      <c r="D407" s="593" t="s">
        <v>1869</v>
      </c>
    </row>
    <row r="408" spans="1:4" ht="11.25" customHeight="1">
      <c r="A408" s="1424"/>
      <c r="B408" s="592">
        <v>215.83</v>
      </c>
      <c r="C408" s="592">
        <v>215.827</v>
      </c>
      <c r="D408" s="591" t="s">
        <v>1293</v>
      </c>
    </row>
    <row r="409" spans="1:4" ht="11.25" customHeight="1">
      <c r="A409" s="1424" t="s">
        <v>2449</v>
      </c>
      <c r="B409" s="597">
        <v>150</v>
      </c>
      <c r="C409" s="597">
        <v>140.023</v>
      </c>
      <c r="D409" s="596" t="s">
        <v>1498</v>
      </c>
    </row>
    <row r="410" spans="1:4" ht="11.25" customHeight="1">
      <c r="A410" s="1424"/>
      <c r="B410" s="597">
        <v>150</v>
      </c>
      <c r="C410" s="597">
        <v>140.023</v>
      </c>
      <c r="D410" s="596" t="s">
        <v>1293</v>
      </c>
    </row>
    <row r="411" spans="1:4" ht="11.25" customHeight="1">
      <c r="A411" s="1424" t="s">
        <v>2448</v>
      </c>
      <c r="B411" s="594">
        <v>100</v>
      </c>
      <c r="C411" s="594">
        <v>100</v>
      </c>
      <c r="D411" s="593" t="s">
        <v>1536</v>
      </c>
    </row>
    <row r="412" spans="1:4" ht="11.25" customHeight="1">
      <c r="A412" s="1424"/>
      <c r="B412" s="592">
        <v>100</v>
      </c>
      <c r="C412" s="592">
        <v>100</v>
      </c>
      <c r="D412" s="591" t="s">
        <v>1293</v>
      </c>
    </row>
    <row r="413" spans="1:4" ht="11.25" customHeight="1">
      <c r="A413" s="1424" t="s">
        <v>2447</v>
      </c>
      <c r="B413" s="597">
        <v>38.4</v>
      </c>
      <c r="C413" s="597">
        <v>0</v>
      </c>
      <c r="D413" s="596" t="s">
        <v>1867</v>
      </c>
    </row>
    <row r="414" spans="1:4" ht="11.25" customHeight="1">
      <c r="A414" s="1424"/>
      <c r="B414" s="597">
        <v>38.4</v>
      </c>
      <c r="C414" s="597">
        <v>0</v>
      </c>
      <c r="D414" s="596" t="s">
        <v>1293</v>
      </c>
    </row>
    <row r="415" spans="1:4" ht="11.25" customHeight="1">
      <c r="A415" s="1424" t="s">
        <v>2446</v>
      </c>
      <c r="B415" s="594">
        <v>150</v>
      </c>
      <c r="C415" s="594">
        <v>150</v>
      </c>
      <c r="D415" s="593" t="s">
        <v>1561</v>
      </c>
    </row>
    <row r="416" spans="1:4" ht="11.25" customHeight="1">
      <c r="A416" s="1424"/>
      <c r="B416" s="592">
        <v>150</v>
      </c>
      <c r="C416" s="592">
        <v>150</v>
      </c>
      <c r="D416" s="591" t="s">
        <v>1293</v>
      </c>
    </row>
    <row r="417" spans="1:4" ht="11.25" customHeight="1">
      <c r="A417" s="1424" t="s">
        <v>2445</v>
      </c>
      <c r="B417" s="597">
        <v>170</v>
      </c>
      <c r="C417" s="597">
        <v>170</v>
      </c>
      <c r="D417" s="596" t="s">
        <v>1840</v>
      </c>
    </row>
    <row r="418" spans="1:4" ht="11.25" customHeight="1">
      <c r="A418" s="1424"/>
      <c r="B418" s="597">
        <v>170</v>
      </c>
      <c r="C418" s="597">
        <v>170</v>
      </c>
      <c r="D418" s="596" t="s">
        <v>1293</v>
      </c>
    </row>
    <row r="419" spans="1:4" ht="11.25" customHeight="1">
      <c r="A419" s="1424" t="s">
        <v>2444</v>
      </c>
      <c r="B419" s="594">
        <v>1320.11</v>
      </c>
      <c r="C419" s="594">
        <v>1320.0825299999999</v>
      </c>
      <c r="D419" s="593" t="s">
        <v>1377</v>
      </c>
    </row>
    <row r="420" spans="1:4" ht="11.25" customHeight="1">
      <c r="A420" s="1424"/>
      <c r="B420" s="592">
        <v>1320.11</v>
      </c>
      <c r="C420" s="592">
        <v>1320.0825299999999</v>
      </c>
      <c r="D420" s="591" t="s">
        <v>1293</v>
      </c>
    </row>
    <row r="421" spans="1:4" ht="11.25" customHeight="1">
      <c r="A421" s="1424" t="s">
        <v>2443</v>
      </c>
      <c r="B421" s="597">
        <v>70</v>
      </c>
      <c r="C421" s="597">
        <v>70</v>
      </c>
      <c r="D421" s="596" t="s">
        <v>1807</v>
      </c>
    </row>
    <row r="422" spans="1:4" ht="11.25" customHeight="1">
      <c r="A422" s="1424"/>
      <c r="B422" s="597">
        <v>70</v>
      </c>
      <c r="C422" s="597">
        <v>70</v>
      </c>
      <c r="D422" s="596" t="s">
        <v>1293</v>
      </c>
    </row>
    <row r="423" spans="1:4" ht="11.25" customHeight="1">
      <c r="A423" s="1424" t="s">
        <v>2442</v>
      </c>
      <c r="B423" s="594">
        <v>200</v>
      </c>
      <c r="C423" s="594">
        <v>0</v>
      </c>
      <c r="D423" s="593" t="s">
        <v>1862</v>
      </c>
    </row>
    <row r="424" spans="1:4" ht="11.25" customHeight="1">
      <c r="A424" s="1424"/>
      <c r="B424" s="592">
        <v>200</v>
      </c>
      <c r="C424" s="592">
        <v>0</v>
      </c>
      <c r="D424" s="591" t="s">
        <v>1293</v>
      </c>
    </row>
    <row r="425" spans="1:4" ht="11.25" customHeight="1">
      <c r="A425" s="1424" t="s">
        <v>2441</v>
      </c>
      <c r="B425" s="597">
        <v>200</v>
      </c>
      <c r="C425" s="597">
        <v>200</v>
      </c>
      <c r="D425" s="596" t="s">
        <v>1862</v>
      </c>
    </row>
    <row r="426" spans="1:4" ht="11.25" customHeight="1">
      <c r="A426" s="1424"/>
      <c r="B426" s="597">
        <v>200</v>
      </c>
      <c r="C426" s="597">
        <v>200</v>
      </c>
      <c r="D426" s="596" t="s">
        <v>1293</v>
      </c>
    </row>
    <row r="427" spans="1:4" ht="11.25" customHeight="1">
      <c r="A427" s="1424" t="s">
        <v>2440</v>
      </c>
      <c r="B427" s="594">
        <v>6851.4</v>
      </c>
      <c r="C427" s="594">
        <v>6851.4</v>
      </c>
      <c r="D427" s="593" t="s">
        <v>688</v>
      </c>
    </row>
    <row r="428" spans="1:4" ht="11.25" customHeight="1">
      <c r="A428" s="1424"/>
      <c r="B428" s="592">
        <v>6851.4</v>
      </c>
      <c r="C428" s="592">
        <v>6851.4</v>
      </c>
      <c r="D428" s="591" t="s">
        <v>1293</v>
      </c>
    </row>
    <row r="429" spans="1:4" ht="11.25" customHeight="1">
      <c r="A429" s="1424" t="s">
        <v>2439</v>
      </c>
      <c r="B429" s="597">
        <v>20</v>
      </c>
      <c r="C429" s="597">
        <v>20</v>
      </c>
      <c r="D429" s="596" t="s">
        <v>2438</v>
      </c>
    </row>
    <row r="430" spans="1:4" ht="11.25" customHeight="1">
      <c r="A430" s="1424"/>
      <c r="B430" s="597">
        <v>20</v>
      </c>
      <c r="C430" s="597">
        <v>20</v>
      </c>
      <c r="D430" s="596" t="s">
        <v>1566</v>
      </c>
    </row>
    <row r="431" spans="1:4" ht="11.25" customHeight="1">
      <c r="A431" s="1424"/>
      <c r="B431" s="597">
        <v>40</v>
      </c>
      <c r="C431" s="597">
        <v>40</v>
      </c>
      <c r="D431" s="596" t="s">
        <v>1293</v>
      </c>
    </row>
    <row r="432" spans="1:4" ht="11.25" customHeight="1">
      <c r="A432" s="1424" t="s">
        <v>2437</v>
      </c>
      <c r="B432" s="594">
        <v>300</v>
      </c>
      <c r="C432" s="594">
        <v>300</v>
      </c>
      <c r="D432" s="593" t="s">
        <v>1561</v>
      </c>
    </row>
    <row r="433" spans="1:4" ht="11.25" customHeight="1">
      <c r="A433" s="1424"/>
      <c r="B433" s="592">
        <v>300</v>
      </c>
      <c r="C433" s="592">
        <v>300</v>
      </c>
      <c r="D433" s="591" t="s">
        <v>1293</v>
      </c>
    </row>
    <row r="434" spans="1:4" ht="11.25" customHeight="1">
      <c r="A434" s="1424" t="s">
        <v>2436</v>
      </c>
      <c r="B434" s="597">
        <v>200</v>
      </c>
      <c r="C434" s="597">
        <v>200</v>
      </c>
      <c r="D434" s="596" t="s">
        <v>1710</v>
      </c>
    </row>
    <row r="435" spans="1:4" ht="11.25" customHeight="1">
      <c r="A435" s="1424"/>
      <c r="B435" s="597">
        <v>200</v>
      </c>
      <c r="C435" s="597">
        <v>200</v>
      </c>
      <c r="D435" s="596" t="s">
        <v>1293</v>
      </c>
    </row>
    <row r="436" spans="1:4" ht="11.25" customHeight="1">
      <c r="A436" s="1424" t="s">
        <v>2435</v>
      </c>
      <c r="B436" s="594">
        <v>50</v>
      </c>
      <c r="C436" s="594">
        <v>50</v>
      </c>
      <c r="D436" s="593" t="s">
        <v>1710</v>
      </c>
    </row>
    <row r="437" spans="1:4" ht="11.25" customHeight="1">
      <c r="A437" s="1424"/>
      <c r="B437" s="592">
        <v>50</v>
      </c>
      <c r="C437" s="592">
        <v>50</v>
      </c>
      <c r="D437" s="591" t="s">
        <v>1293</v>
      </c>
    </row>
    <row r="438" spans="1:4" ht="11.25" customHeight="1">
      <c r="A438" s="1424" t="s">
        <v>2434</v>
      </c>
      <c r="B438" s="597">
        <v>100</v>
      </c>
      <c r="C438" s="597">
        <v>100</v>
      </c>
      <c r="D438" s="596" t="s">
        <v>2433</v>
      </c>
    </row>
    <row r="439" spans="1:4" ht="11.25" customHeight="1">
      <c r="A439" s="1424"/>
      <c r="B439" s="597">
        <v>90</v>
      </c>
      <c r="C439" s="597">
        <v>90</v>
      </c>
      <c r="D439" s="596" t="s">
        <v>2432</v>
      </c>
    </row>
    <row r="440" spans="1:4" ht="11.25" customHeight="1">
      <c r="A440" s="1424"/>
      <c r="B440" s="597">
        <v>190</v>
      </c>
      <c r="C440" s="597">
        <v>190</v>
      </c>
      <c r="D440" s="596" t="s">
        <v>1293</v>
      </c>
    </row>
    <row r="441" spans="1:4" ht="11.25" customHeight="1">
      <c r="A441" s="1424" t="s">
        <v>2431</v>
      </c>
      <c r="B441" s="594">
        <v>50</v>
      </c>
      <c r="C441" s="594">
        <v>50</v>
      </c>
      <c r="D441" s="593" t="s">
        <v>2430</v>
      </c>
    </row>
    <row r="442" spans="1:4" ht="11.25" customHeight="1">
      <c r="A442" s="1424"/>
      <c r="B442" s="592">
        <v>50</v>
      </c>
      <c r="C442" s="592">
        <v>50</v>
      </c>
      <c r="D442" s="591" t="s">
        <v>1293</v>
      </c>
    </row>
    <row r="443" spans="1:4" ht="11.25" customHeight="1">
      <c r="A443" s="1424" t="s">
        <v>2429</v>
      </c>
      <c r="B443" s="597">
        <v>50</v>
      </c>
      <c r="C443" s="597">
        <v>50</v>
      </c>
      <c r="D443" s="596" t="s">
        <v>1840</v>
      </c>
    </row>
    <row r="444" spans="1:4" ht="11.25" customHeight="1">
      <c r="A444" s="1424"/>
      <c r="B444" s="597">
        <v>50</v>
      </c>
      <c r="C444" s="597">
        <v>50</v>
      </c>
      <c r="D444" s="596" t="s">
        <v>1293</v>
      </c>
    </row>
    <row r="445" spans="1:4" ht="11.25" customHeight="1">
      <c r="A445" s="1424" t="s">
        <v>2428</v>
      </c>
      <c r="B445" s="594">
        <v>20</v>
      </c>
      <c r="C445" s="594">
        <v>20</v>
      </c>
      <c r="D445" s="593" t="s">
        <v>2427</v>
      </c>
    </row>
    <row r="446" spans="1:4" ht="11.25" customHeight="1">
      <c r="A446" s="1424"/>
      <c r="B446" s="592">
        <v>20</v>
      </c>
      <c r="C446" s="592">
        <v>20</v>
      </c>
      <c r="D446" s="591" t="s">
        <v>1293</v>
      </c>
    </row>
    <row r="447" spans="1:4" ht="11.25" customHeight="1">
      <c r="A447" s="1424" t="s">
        <v>2426</v>
      </c>
      <c r="B447" s="597">
        <v>1.1000000000000001</v>
      </c>
      <c r="C447" s="597">
        <v>1.1000000000000001</v>
      </c>
      <c r="D447" s="596" t="s">
        <v>661</v>
      </c>
    </row>
    <row r="448" spans="1:4" ht="11.25" customHeight="1">
      <c r="A448" s="1424"/>
      <c r="B448" s="597">
        <v>3808.25</v>
      </c>
      <c r="C448" s="597">
        <v>3796.2420000000002</v>
      </c>
      <c r="D448" s="596" t="s">
        <v>1869</v>
      </c>
    </row>
    <row r="449" spans="1:4" ht="11.25" customHeight="1">
      <c r="A449" s="1424"/>
      <c r="B449" s="597">
        <v>36.65</v>
      </c>
      <c r="C449" s="597">
        <v>36.652000000000001</v>
      </c>
      <c r="D449" s="596" t="s">
        <v>2425</v>
      </c>
    </row>
    <row r="450" spans="1:4" ht="11.25" customHeight="1">
      <c r="A450" s="1424"/>
      <c r="B450" s="597">
        <v>3846</v>
      </c>
      <c r="C450" s="597">
        <v>3833.9940000000001</v>
      </c>
      <c r="D450" s="596" t="s">
        <v>1293</v>
      </c>
    </row>
    <row r="451" spans="1:4" ht="11.25" customHeight="1">
      <c r="A451" s="1424" t="s">
        <v>2424</v>
      </c>
      <c r="B451" s="594">
        <v>23.2</v>
      </c>
      <c r="C451" s="594">
        <v>23.2</v>
      </c>
      <c r="D451" s="593" t="s">
        <v>2423</v>
      </c>
    </row>
    <row r="452" spans="1:4" ht="11.25" customHeight="1">
      <c r="A452" s="1424"/>
      <c r="B452" s="592">
        <v>23.2</v>
      </c>
      <c r="C452" s="592">
        <v>23.2</v>
      </c>
      <c r="D452" s="591" t="s">
        <v>1293</v>
      </c>
    </row>
    <row r="453" spans="1:4" ht="11.25" customHeight="1">
      <c r="A453" s="1424" t="s">
        <v>2422</v>
      </c>
      <c r="B453" s="597">
        <v>80</v>
      </c>
      <c r="C453" s="597">
        <v>40</v>
      </c>
      <c r="D453" s="596" t="s">
        <v>1862</v>
      </c>
    </row>
    <row r="454" spans="1:4" ht="11.25" customHeight="1">
      <c r="A454" s="1424"/>
      <c r="B454" s="597">
        <v>80</v>
      </c>
      <c r="C454" s="597">
        <v>40</v>
      </c>
      <c r="D454" s="596" t="s">
        <v>1293</v>
      </c>
    </row>
    <row r="455" spans="1:4" ht="11.25" customHeight="1">
      <c r="A455" s="1424" t="s">
        <v>2421</v>
      </c>
      <c r="B455" s="594">
        <v>191.8</v>
      </c>
      <c r="C455" s="594">
        <v>0</v>
      </c>
      <c r="D455" s="593" t="s">
        <v>1610</v>
      </c>
    </row>
    <row r="456" spans="1:4" ht="11.25" customHeight="1">
      <c r="A456" s="1424"/>
      <c r="B456" s="592">
        <v>191.8</v>
      </c>
      <c r="C456" s="592">
        <v>0</v>
      </c>
      <c r="D456" s="591" t="s">
        <v>1293</v>
      </c>
    </row>
    <row r="457" spans="1:4" ht="11.25" customHeight="1">
      <c r="A457" s="1424" t="s">
        <v>2420</v>
      </c>
      <c r="B457" s="597">
        <v>50</v>
      </c>
      <c r="C457" s="597">
        <v>50</v>
      </c>
      <c r="D457" s="596" t="s">
        <v>1965</v>
      </c>
    </row>
    <row r="458" spans="1:4" ht="11.25" customHeight="1">
      <c r="A458" s="1424"/>
      <c r="B458" s="597">
        <v>50</v>
      </c>
      <c r="C458" s="597">
        <v>50</v>
      </c>
      <c r="D458" s="596" t="s">
        <v>1293</v>
      </c>
    </row>
    <row r="459" spans="1:4" ht="11.25" customHeight="1">
      <c r="A459" s="1424" t="s">
        <v>2419</v>
      </c>
      <c r="B459" s="594">
        <v>200</v>
      </c>
      <c r="C459" s="594">
        <v>100</v>
      </c>
      <c r="D459" s="593" t="s">
        <v>1862</v>
      </c>
    </row>
    <row r="460" spans="1:4" ht="11.25" customHeight="1">
      <c r="A460" s="1424"/>
      <c r="B460" s="592">
        <v>200</v>
      </c>
      <c r="C460" s="592">
        <v>100</v>
      </c>
      <c r="D460" s="591" t="s">
        <v>1293</v>
      </c>
    </row>
    <row r="461" spans="1:4" ht="11.25" customHeight="1">
      <c r="A461" s="1424" t="s">
        <v>2418</v>
      </c>
      <c r="B461" s="597">
        <v>5515.12</v>
      </c>
      <c r="C461" s="597">
        <v>5515.1149999999998</v>
      </c>
      <c r="D461" s="596" t="s">
        <v>1869</v>
      </c>
    </row>
    <row r="462" spans="1:4" ht="11.25" customHeight="1">
      <c r="A462" s="1424"/>
      <c r="B462" s="597">
        <v>5515.12</v>
      </c>
      <c r="C462" s="597">
        <v>5515.1149999999998</v>
      </c>
      <c r="D462" s="596" t="s">
        <v>1293</v>
      </c>
    </row>
    <row r="463" spans="1:4" ht="11.25" customHeight="1">
      <c r="A463" s="1424" t="s">
        <v>2417</v>
      </c>
      <c r="B463" s="594">
        <v>513.74</v>
      </c>
      <c r="C463" s="594">
        <v>513.73081000000002</v>
      </c>
      <c r="D463" s="593" t="s">
        <v>1377</v>
      </c>
    </row>
    <row r="464" spans="1:4" ht="11.25" customHeight="1">
      <c r="A464" s="1424"/>
      <c r="B464" s="592">
        <v>513.74</v>
      </c>
      <c r="C464" s="592">
        <v>513.73081000000002</v>
      </c>
      <c r="D464" s="591" t="s">
        <v>1293</v>
      </c>
    </row>
    <row r="465" spans="1:4" ht="11.25" customHeight="1">
      <c r="A465" s="1424" t="s">
        <v>2416</v>
      </c>
      <c r="B465" s="597">
        <v>72</v>
      </c>
      <c r="C465" s="597">
        <v>0</v>
      </c>
      <c r="D465" s="596" t="s">
        <v>1867</v>
      </c>
    </row>
    <row r="466" spans="1:4" ht="11.25" customHeight="1">
      <c r="A466" s="1424"/>
      <c r="B466" s="597">
        <v>72</v>
      </c>
      <c r="C466" s="597">
        <v>0</v>
      </c>
      <c r="D466" s="596" t="s">
        <v>1293</v>
      </c>
    </row>
    <row r="467" spans="1:4" ht="11.25" customHeight="1">
      <c r="A467" s="1424" t="s">
        <v>4665</v>
      </c>
      <c r="B467" s="594">
        <v>20</v>
      </c>
      <c r="C467" s="594">
        <v>20</v>
      </c>
      <c r="D467" s="593" t="s">
        <v>851</v>
      </c>
    </row>
    <row r="468" spans="1:4" ht="11.25" customHeight="1">
      <c r="A468" s="1424"/>
      <c r="B468" s="592">
        <v>20</v>
      </c>
      <c r="C468" s="592">
        <v>20</v>
      </c>
      <c r="D468" s="591" t="s">
        <v>1293</v>
      </c>
    </row>
    <row r="469" spans="1:4" ht="11.25" customHeight="1">
      <c r="A469" s="1424" t="s">
        <v>2415</v>
      </c>
      <c r="B469" s="597">
        <v>30</v>
      </c>
      <c r="C469" s="597">
        <v>30</v>
      </c>
      <c r="D469" s="596" t="s">
        <v>2131</v>
      </c>
    </row>
    <row r="470" spans="1:4" ht="11.25" customHeight="1">
      <c r="A470" s="1424"/>
      <c r="B470" s="597">
        <v>30</v>
      </c>
      <c r="C470" s="597">
        <v>30</v>
      </c>
      <c r="D470" s="596" t="s">
        <v>1293</v>
      </c>
    </row>
    <row r="471" spans="1:4" ht="11.25" customHeight="1">
      <c r="A471" s="1424" t="s">
        <v>2414</v>
      </c>
      <c r="B471" s="594">
        <v>195</v>
      </c>
      <c r="C471" s="594">
        <v>97.5</v>
      </c>
      <c r="D471" s="593" t="s">
        <v>1862</v>
      </c>
    </row>
    <row r="472" spans="1:4" ht="11.25" customHeight="1">
      <c r="A472" s="1424"/>
      <c r="B472" s="592">
        <v>195</v>
      </c>
      <c r="C472" s="592">
        <v>97.5</v>
      </c>
      <c r="D472" s="591" t="s">
        <v>1293</v>
      </c>
    </row>
    <row r="473" spans="1:4" ht="11.25" customHeight="1">
      <c r="A473" s="1424" t="s">
        <v>2413</v>
      </c>
      <c r="B473" s="597">
        <v>5042.09</v>
      </c>
      <c r="C473" s="597">
        <v>5042.0879999999997</v>
      </c>
      <c r="D473" s="596" t="s">
        <v>1869</v>
      </c>
    </row>
    <row r="474" spans="1:4" ht="11.25" customHeight="1">
      <c r="A474" s="1424"/>
      <c r="B474" s="597">
        <v>5042.09</v>
      </c>
      <c r="C474" s="597">
        <v>5042.0879999999997</v>
      </c>
      <c r="D474" s="596" t="s">
        <v>1293</v>
      </c>
    </row>
    <row r="475" spans="1:4" ht="11.25" customHeight="1">
      <c r="A475" s="1424" t="s">
        <v>2412</v>
      </c>
      <c r="B475" s="594">
        <v>3333.38</v>
      </c>
      <c r="C475" s="594">
        <v>3322.877</v>
      </c>
      <c r="D475" s="593" t="s">
        <v>1869</v>
      </c>
    </row>
    <row r="476" spans="1:4" ht="11.25" customHeight="1">
      <c r="A476" s="1424"/>
      <c r="B476" s="592">
        <v>3333.38</v>
      </c>
      <c r="C476" s="592">
        <v>3322.877</v>
      </c>
      <c r="D476" s="591" t="s">
        <v>1293</v>
      </c>
    </row>
    <row r="477" spans="1:4" ht="11.25" customHeight="1">
      <c r="A477" s="1424" t="s">
        <v>2411</v>
      </c>
      <c r="B477" s="597">
        <v>81.400000000000006</v>
      </c>
      <c r="C477" s="597">
        <v>81.400000000000006</v>
      </c>
      <c r="D477" s="596" t="s">
        <v>1807</v>
      </c>
    </row>
    <row r="478" spans="1:4" ht="11.25" customHeight="1">
      <c r="A478" s="1424"/>
      <c r="B478" s="597">
        <v>158.4</v>
      </c>
      <c r="C478" s="597">
        <v>158.4</v>
      </c>
      <c r="D478" s="596" t="s">
        <v>1840</v>
      </c>
    </row>
    <row r="479" spans="1:4" ht="11.25" customHeight="1">
      <c r="A479" s="1424"/>
      <c r="B479" s="597">
        <v>40</v>
      </c>
      <c r="C479" s="597">
        <v>40</v>
      </c>
      <c r="D479" s="596" t="s">
        <v>1710</v>
      </c>
    </row>
    <row r="480" spans="1:4" ht="11.25" customHeight="1">
      <c r="A480" s="1424"/>
      <c r="B480" s="597">
        <v>279.8</v>
      </c>
      <c r="C480" s="597">
        <v>279.8</v>
      </c>
      <c r="D480" s="596" t="s">
        <v>1293</v>
      </c>
    </row>
    <row r="481" spans="1:4" ht="11.25" customHeight="1">
      <c r="A481" s="1424" t="s">
        <v>2410</v>
      </c>
      <c r="B481" s="594">
        <v>707.59</v>
      </c>
      <c r="C481" s="594">
        <v>707.55536000000006</v>
      </c>
      <c r="D481" s="593" t="s">
        <v>1377</v>
      </c>
    </row>
    <row r="482" spans="1:4" ht="11.25" customHeight="1">
      <c r="A482" s="1424"/>
      <c r="B482" s="592">
        <v>707.59</v>
      </c>
      <c r="C482" s="592">
        <v>707.55536000000006</v>
      </c>
      <c r="D482" s="591" t="s">
        <v>1293</v>
      </c>
    </row>
    <row r="483" spans="1:4" ht="11.25" customHeight="1">
      <c r="A483" s="1424" t="s">
        <v>2409</v>
      </c>
      <c r="B483" s="597">
        <v>100</v>
      </c>
      <c r="C483" s="597">
        <v>100</v>
      </c>
      <c r="D483" s="596" t="s">
        <v>1566</v>
      </c>
    </row>
    <row r="484" spans="1:4" ht="11.25" customHeight="1">
      <c r="A484" s="1424"/>
      <c r="B484" s="597">
        <v>100</v>
      </c>
      <c r="C484" s="597">
        <v>100</v>
      </c>
      <c r="D484" s="596" t="s">
        <v>1293</v>
      </c>
    </row>
    <row r="485" spans="1:4" ht="11.25" customHeight="1">
      <c r="A485" s="1424" t="s">
        <v>2408</v>
      </c>
      <c r="B485" s="594">
        <v>20</v>
      </c>
      <c r="C485" s="594">
        <v>20</v>
      </c>
      <c r="D485" s="593" t="s">
        <v>1557</v>
      </c>
    </row>
    <row r="486" spans="1:4" ht="11.25" customHeight="1">
      <c r="A486" s="1424"/>
      <c r="B486" s="592">
        <v>20</v>
      </c>
      <c r="C486" s="592">
        <v>20</v>
      </c>
      <c r="D486" s="591" t="s">
        <v>1293</v>
      </c>
    </row>
    <row r="487" spans="1:4" ht="11.25" customHeight="1">
      <c r="A487" s="1424" t="s">
        <v>2407</v>
      </c>
      <c r="B487" s="597">
        <v>73</v>
      </c>
      <c r="C487" s="597">
        <v>72.198999999999998</v>
      </c>
      <c r="D487" s="596" t="s">
        <v>1807</v>
      </c>
    </row>
    <row r="488" spans="1:4" ht="11.25" customHeight="1">
      <c r="A488" s="1424"/>
      <c r="B488" s="597">
        <v>73</v>
      </c>
      <c r="C488" s="597">
        <v>72.198999999999998</v>
      </c>
      <c r="D488" s="596" t="s">
        <v>1293</v>
      </c>
    </row>
    <row r="489" spans="1:4" ht="11.25" customHeight="1">
      <c r="A489" s="1424" t="s">
        <v>2406</v>
      </c>
      <c r="B489" s="594">
        <v>30</v>
      </c>
      <c r="C489" s="594">
        <v>30</v>
      </c>
      <c r="D489" s="593" t="s">
        <v>2405</v>
      </c>
    </row>
    <row r="490" spans="1:4" ht="11.25" customHeight="1">
      <c r="A490" s="1424"/>
      <c r="B490" s="592">
        <v>30</v>
      </c>
      <c r="C490" s="592">
        <v>30</v>
      </c>
      <c r="D490" s="591" t="s">
        <v>1293</v>
      </c>
    </row>
    <row r="491" spans="1:4" ht="11.25" customHeight="1">
      <c r="A491" s="1424" t="s">
        <v>2404</v>
      </c>
      <c r="B491" s="597">
        <v>99.5</v>
      </c>
      <c r="C491" s="597">
        <v>99.5</v>
      </c>
      <c r="D491" s="596" t="s">
        <v>1807</v>
      </c>
    </row>
    <row r="492" spans="1:4" ht="11.25" customHeight="1">
      <c r="A492" s="1424"/>
      <c r="B492" s="597">
        <v>99.5</v>
      </c>
      <c r="C492" s="597">
        <v>99.5</v>
      </c>
      <c r="D492" s="596" t="s">
        <v>1293</v>
      </c>
    </row>
    <row r="493" spans="1:4" ht="11.25" customHeight="1">
      <c r="A493" s="1424" t="s">
        <v>2403</v>
      </c>
      <c r="B493" s="594">
        <v>1028.8</v>
      </c>
      <c r="C493" s="594">
        <v>1028.5642800000001</v>
      </c>
      <c r="D493" s="593" t="s">
        <v>1369</v>
      </c>
    </row>
    <row r="494" spans="1:4" ht="11.25" customHeight="1">
      <c r="A494" s="1424"/>
      <c r="B494" s="597">
        <v>1661.61</v>
      </c>
      <c r="C494" s="597">
        <v>1661.5957599999999</v>
      </c>
      <c r="D494" s="596" t="s">
        <v>1377</v>
      </c>
    </row>
    <row r="495" spans="1:4" ht="11.25" customHeight="1">
      <c r="A495" s="1424"/>
      <c r="B495" s="592">
        <v>2690.41</v>
      </c>
      <c r="C495" s="592">
        <v>2690.1600399999998</v>
      </c>
      <c r="D495" s="591" t="s">
        <v>1293</v>
      </c>
    </row>
    <row r="496" spans="1:4" ht="11.25" customHeight="1">
      <c r="A496" s="1424" t="s">
        <v>2402</v>
      </c>
      <c r="B496" s="597">
        <v>200</v>
      </c>
      <c r="C496" s="597">
        <v>200</v>
      </c>
      <c r="D496" s="596" t="s">
        <v>1912</v>
      </c>
    </row>
    <row r="497" spans="1:4" ht="11.25" customHeight="1">
      <c r="A497" s="1424"/>
      <c r="B497" s="597">
        <v>24.8</v>
      </c>
      <c r="C497" s="597">
        <v>24.8</v>
      </c>
      <c r="D497" s="596" t="s">
        <v>2043</v>
      </c>
    </row>
    <row r="498" spans="1:4" ht="11.25" customHeight="1">
      <c r="A498" s="1424"/>
      <c r="B498" s="597">
        <v>224.8</v>
      </c>
      <c r="C498" s="597">
        <v>224.8</v>
      </c>
      <c r="D498" s="596" t="s">
        <v>1293</v>
      </c>
    </row>
    <row r="499" spans="1:4" ht="11.25" customHeight="1">
      <c r="A499" s="1424" t="s">
        <v>2401</v>
      </c>
      <c r="B499" s="594">
        <v>178.65</v>
      </c>
      <c r="C499" s="594">
        <v>178.63964000000001</v>
      </c>
      <c r="D499" s="593" t="s">
        <v>1377</v>
      </c>
    </row>
    <row r="500" spans="1:4" ht="11.25" customHeight="1">
      <c r="A500" s="1424"/>
      <c r="B500" s="592">
        <v>178.65</v>
      </c>
      <c r="C500" s="592">
        <v>178.63964000000001</v>
      </c>
      <c r="D500" s="591" t="s">
        <v>1293</v>
      </c>
    </row>
    <row r="501" spans="1:4" ht="11.25" customHeight="1">
      <c r="A501" s="1424" t="s">
        <v>2400</v>
      </c>
      <c r="B501" s="597">
        <v>691.32</v>
      </c>
      <c r="C501" s="597">
        <v>691.31702999999993</v>
      </c>
      <c r="D501" s="596" t="s">
        <v>1377</v>
      </c>
    </row>
    <row r="502" spans="1:4" ht="11.25" customHeight="1">
      <c r="A502" s="1424"/>
      <c r="B502" s="597">
        <v>691.32</v>
      </c>
      <c r="C502" s="597">
        <v>691.31702999999993</v>
      </c>
      <c r="D502" s="596" t="s">
        <v>1293</v>
      </c>
    </row>
    <row r="503" spans="1:4" ht="11.25" customHeight="1">
      <c r="A503" s="1424" t="s">
        <v>2399</v>
      </c>
      <c r="B503" s="594">
        <v>200</v>
      </c>
      <c r="C503" s="594">
        <v>200</v>
      </c>
      <c r="D503" s="593" t="s">
        <v>1862</v>
      </c>
    </row>
    <row r="504" spans="1:4" ht="11.25" customHeight="1">
      <c r="A504" s="1424"/>
      <c r="B504" s="592">
        <v>200</v>
      </c>
      <c r="C504" s="592">
        <v>200</v>
      </c>
      <c r="D504" s="591" t="s">
        <v>1293</v>
      </c>
    </row>
    <row r="505" spans="1:4" ht="11.25" customHeight="1">
      <c r="A505" s="1424" t="s">
        <v>2398</v>
      </c>
      <c r="B505" s="597">
        <v>400</v>
      </c>
      <c r="C505" s="597">
        <v>400</v>
      </c>
      <c r="D505" s="596" t="s">
        <v>1710</v>
      </c>
    </row>
    <row r="506" spans="1:4" ht="11.25" customHeight="1">
      <c r="A506" s="1424"/>
      <c r="B506" s="597">
        <v>400</v>
      </c>
      <c r="C506" s="597">
        <v>400</v>
      </c>
      <c r="D506" s="596" t="s">
        <v>1293</v>
      </c>
    </row>
    <row r="507" spans="1:4" ht="11.25" customHeight="1">
      <c r="A507" s="1424" t="s">
        <v>2397</v>
      </c>
      <c r="B507" s="594">
        <v>400</v>
      </c>
      <c r="C507" s="594">
        <v>400</v>
      </c>
      <c r="D507" s="593" t="s">
        <v>1710</v>
      </c>
    </row>
    <row r="508" spans="1:4" ht="11.25" customHeight="1">
      <c r="A508" s="1424"/>
      <c r="B508" s="592">
        <v>400</v>
      </c>
      <c r="C508" s="592">
        <v>400</v>
      </c>
      <c r="D508" s="591" t="s">
        <v>1293</v>
      </c>
    </row>
    <row r="509" spans="1:4" ht="11.25" customHeight="1">
      <c r="A509" s="1424" t="s">
        <v>2396</v>
      </c>
      <c r="B509" s="597">
        <v>200</v>
      </c>
      <c r="C509" s="597">
        <v>200</v>
      </c>
      <c r="D509" s="596" t="s">
        <v>1840</v>
      </c>
    </row>
    <row r="510" spans="1:4" ht="11.25" customHeight="1">
      <c r="A510" s="1424"/>
      <c r="B510" s="597">
        <v>200</v>
      </c>
      <c r="C510" s="597">
        <v>200</v>
      </c>
      <c r="D510" s="596" t="s">
        <v>1293</v>
      </c>
    </row>
    <row r="511" spans="1:4" ht="11.25" customHeight="1">
      <c r="A511" s="1424" t="s">
        <v>4665</v>
      </c>
      <c r="B511" s="594">
        <v>30</v>
      </c>
      <c r="C511" s="594">
        <v>15</v>
      </c>
      <c r="D511" s="593" t="s">
        <v>851</v>
      </c>
    </row>
    <row r="512" spans="1:4" ht="11.25" customHeight="1">
      <c r="A512" s="1424"/>
      <c r="B512" s="592">
        <v>30</v>
      </c>
      <c r="C512" s="592">
        <v>15</v>
      </c>
      <c r="D512" s="591" t="s">
        <v>1293</v>
      </c>
    </row>
    <row r="513" spans="1:4" ht="11.25" customHeight="1">
      <c r="A513" s="1424" t="s">
        <v>2395</v>
      </c>
      <c r="B513" s="597">
        <v>30</v>
      </c>
      <c r="C513" s="597">
        <v>30</v>
      </c>
      <c r="D513" s="596" t="s">
        <v>1807</v>
      </c>
    </row>
    <row r="514" spans="1:4" ht="11.25" customHeight="1">
      <c r="A514" s="1424"/>
      <c r="B514" s="597">
        <v>30</v>
      </c>
      <c r="C514" s="597">
        <v>30</v>
      </c>
      <c r="D514" s="596" t="s">
        <v>1293</v>
      </c>
    </row>
    <row r="515" spans="1:4" ht="11.25" customHeight="1">
      <c r="A515" s="1424" t="s">
        <v>2394</v>
      </c>
      <c r="B515" s="594">
        <v>300</v>
      </c>
      <c r="C515" s="594">
        <v>300</v>
      </c>
      <c r="D515" s="593" t="s">
        <v>1567</v>
      </c>
    </row>
    <row r="516" spans="1:4" ht="11.25" customHeight="1">
      <c r="A516" s="1424"/>
      <c r="B516" s="592">
        <v>300</v>
      </c>
      <c r="C516" s="592">
        <v>300</v>
      </c>
      <c r="D516" s="591" t="s">
        <v>1293</v>
      </c>
    </row>
    <row r="517" spans="1:4" ht="11.25" customHeight="1">
      <c r="A517" s="1424" t="s">
        <v>2393</v>
      </c>
      <c r="B517" s="597">
        <v>215.78</v>
      </c>
      <c r="C517" s="597">
        <v>118.833</v>
      </c>
      <c r="D517" s="596" t="s">
        <v>1522</v>
      </c>
    </row>
    <row r="518" spans="1:4" ht="11.25" customHeight="1">
      <c r="A518" s="1424"/>
      <c r="B518" s="597">
        <v>215.78</v>
      </c>
      <c r="C518" s="597">
        <v>118.833</v>
      </c>
      <c r="D518" s="596" t="s">
        <v>1293</v>
      </c>
    </row>
    <row r="519" spans="1:4" ht="11.25" customHeight="1">
      <c r="A519" s="1424" t="s">
        <v>2392</v>
      </c>
      <c r="B519" s="594">
        <v>150</v>
      </c>
      <c r="C519" s="594">
        <v>150</v>
      </c>
      <c r="D519" s="593" t="s">
        <v>2391</v>
      </c>
    </row>
    <row r="520" spans="1:4" ht="11.25" customHeight="1">
      <c r="A520" s="1424"/>
      <c r="B520" s="592">
        <v>150</v>
      </c>
      <c r="C520" s="592">
        <v>150</v>
      </c>
      <c r="D520" s="591" t="s">
        <v>1293</v>
      </c>
    </row>
    <row r="521" spans="1:4" ht="11.25" customHeight="1">
      <c r="A521" s="1424" t="s">
        <v>2390</v>
      </c>
      <c r="B521" s="597">
        <v>8286.92</v>
      </c>
      <c r="C521" s="597">
        <v>8286.9170000000013</v>
      </c>
      <c r="D521" s="596" t="s">
        <v>1869</v>
      </c>
    </row>
    <row r="522" spans="1:4" ht="21.75">
      <c r="A522" s="1424"/>
      <c r="B522" s="597">
        <v>36.58</v>
      </c>
      <c r="C522" s="597">
        <v>36.582000000000001</v>
      </c>
      <c r="D522" s="596" t="s">
        <v>665</v>
      </c>
    </row>
    <row r="523" spans="1:4" ht="11.25" customHeight="1">
      <c r="A523" s="1424"/>
      <c r="B523" s="597">
        <v>8323.5</v>
      </c>
      <c r="C523" s="597">
        <v>8323.4990000000016</v>
      </c>
      <c r="D523" s="596" t="s">
        <v>1293</v>
      </c>
    </row>
    <row r="524" spans="1:4" ht="11.25" customHeight="1">
      <c r="A524" s="1424" t="s">
        <v>4665</v>
      </c>
      <c r="B524" s="594">
        <v>20</v>
      </c>
      <c r="C524" s="594">
        <v>10</v>
      </c>
      <c r="D524" s="593" t="s">
        <v>851</v>
      </c>
    </row>
    <row r="525" spans="1:4" ht="11.25" customHeight="1">
      <c r="A525" s="1424"/>
      <c r="B525" s="592">
        <v>20</v>
      </c>
      <c r="C525" s="592">
        <v>10</v>
      </c>
      <c r="D525" s="591" t="s">
        <v>1293</v>
      </c>
    </row>
    <row r="526" spans="1:4" ht="11.25" customHeight="1">
      <c r="A526" s="1424" t="s">
        <v>2389</v>
      </c>
      <c r="B526" s="597">
        <v>50</v>
      </c>
      <c r="C526" s="597">
        <v>50</v>
      </c>
      <c r="D526" s="596" t="s">
        <v>1536</v>
      </c>
    </row>
    <row r="527" spans="1:4" ht="11.25" customHeight="1">
      <c r="A527" s="1424"/>
      <c r="B527" s="597">
        <v>50</v>
      </c>
      <c r="C527" s="597">
        <v>50</v>
      </c>
      <c r="D527" s="596" t="s">
        <v>1293</v>
      </c>
    </row>
    <row r="528" spans="1:4" ht="11.25" customHeight="1">
      <c r="A528" s="1424" t="s">
        <v>4665</v>
      </c>
      <c r="B528" s="594">
        <v>13</v>
      </c>
      <c r="C528" s="594">
        <v>6.5</v>
      </c>
      <c r="D528" s="593" t="s">
        <v>851</v>
      </c>
    </row>
    <row r="529" spans="1:4" ht="11.25" customHeight="1">
      <c r="A529" s="1424"/>
      <c r="B529" s="592">
        <v>13</v>
      </c>
      <c r="C529" s="592">
        <v>6.5</v>
      </c>
      <c r="D529" s="591" t="s">
        <v>1293</v>
      </c>
    </row>
    <row r="530" spans="1:4" ht="11.25" customHeight="1">
      <c r="A530" s="1424" t="s">
        <v>4665</v>
      </c>
      <c r="B530" s="597">
        <v>40</v>
      </c>
      <c r="C530" s="597">
        <v>20</v>
      </c>
      <c r="D530" s="596" t="s">
        <v>851</v>
      </c>
    </row>
    <row r="531" spans="1:4" ht="11.25" customHeight="1">
      <c r="A531" s="1424"/>
      <c r="B531" s="597">
        <v>40</v>
      </c>
      <c r="C531" s="597">
        <v>20</v>
      </c>
      <c r="D531" s="596" t="s">
        <v>1293</v>
      </c>
    </row>
    <row r="532" spans="1:4" ht="11.25" customHeight="1">
      <c r="A532" s="1424" t="s">
        <v>2388</v>
      </c>
      <c r="B532" s="594">
        <v>200</v>
      </c>
      <c r="C532" s="594">
        <v>200</v>
      </c>
      <c r="D532" s="593" t="s">
        <v>1862</v>
      </c>
    </row>
    <row r="533" spans="1:4" ht="11.25" customHeight="1">
      <c r="A533" s="1424"/>
      <c r="B533" s="592">
        <v>200</v>
      </c>
      <c r="C533" s="592">
        <v>200</v>
      </c>
      <c r="D533" s="591" t="s">
        <v>1293</v>
      </c>
    </row>
    <row r="534" spans="1:4" ht="11.25" customHeight="1">
      <c r="A534" s="1424" t="s">
        <v>2387</v>
      </c>
      <c r="B534" s="597">
        <v>48</v>
      </c>
      <c r="C534" s="597">
        <v>48</v>
      </c>
      <c r="D534" s="596" t="s">
        <v>1912</v>
      </c>
    </row>
    <row r="535" spans="1:4" ht="11.25" customHeight="1">
      <c r="A535" s="1424"/>
      <c r="B535" s="597">
        <v>48</v>
      </c>
      <c r="C535" s="597">
        <v>48</v>
      </c>
      <c r="D535" s="596" t="s">
        <v>1293</v>
      </c>
    </row>
    <row r="536" spans="1:4" ht="11.25" customHeight="1">
      <c r="A536" s="1424" t="s">
        <v>2386</v>
      </c>
      <c r="B536" s="594">
        <v>40</v>
      </c>
      <c r="C536" s="594">
        <v>40</v>
      </c>
      <c r="D536" s="593" t="s">
        <v>1912</v>
      </c>
    </row>
    <row r="537" spans="1:4" ht="11.25" customHeight="1">
      <c r="A537" s="1424"/>
      <c r="B537" s="597">
        <v>38</v>
      </c>
      <c r="C537" s="597">
        <v>37.06</v>
      </c>
      <c r="D537" s="596" t="s">
        <v>1881</v>
      </c>
    </row>
    <row r="538" spans="1:4" ht="11.25" customHeight="1">
      <c r="A538" s="1424"/>
      <c r="B538" s="597">
        <v>100</v>
      </c>
      <c r="C538" s="597">
        <v>100</v>
      </c>
      <c r="D538" s="596" t="s">
        <v>2043</v>
      </c>
    </row>
    <row r="539" spans="1:4" ht="11.25" customHeight="1">
      <c r="A539" s="1424"/>
      <c r="B539" s="592">
        <v>178</v>
      </c>
      <c r="C539" s="592">
        <v>177.06</v>
      </c>
      <c r="D539" s="591" t="s">
        <v>1293</v>
      </c>
    </row>
    <row r="540" spans="1:4" ht="11.25" customHeight="1">
      <c r="A540" s="1424" t="s">
        <v>2385</v>
      </c>
      <c r="B540" s="597">
        <v>150</v>
      </c>
      <c r="C540" s="597">
        <v>0</v>
      </c>
      <c r="D540" s="596" t="s">
        <v>1912</v>
      </c>
    </row>
    <row r="541" spans="1:4" ht="11.25" customHeight="1">
      <c r="A541" s="1424"/>
      <c r="B541" s="597">
        <v>150</v>
      </c>
      <c r="C541" s="597">
        <v>0</v>
      </c>
      <c r="D541" s="596" t="s">
        <v>1293</v>
      </c>
    </row>
    <row r="542" spans="1:4" ht="11.25" customHeight="1">
      <c r="A542" s="1424" t="s">
        <v>2384</v>
      </c>
      <c r="B542" s="594">
        <v>98.5</v>
      </c>
      <c r="C542" s="594">
        <v>98.5</v>
      </c>
      <c r="D542" s="593" t="s">
        <v>1912</v>
      </c>
    </row>
    <row r="543" spans="1:4" ht="11.25" customHeight="1">
      <c r="A543" s="1424"/>
      <c r="B543" s="592">
        <v>98.5</v>
      </c>
      <c r="C543" s="592">
        <v>98.5</v>
      </c>
      <c r="D543" s="591" t="s">
        <v>1293</v>
      </c>
    </row>
    <row r="544" spans="1:4" ht="11.25" customHeight="1">
      <c r="A544" s="1424" t="s">
        <v>2383</v>
      </c>
      <c r="B544" s="594">
        <v>160</v>
      </c>
      <c r="C544" s="594">
        <v>160</v>
      </c>
      <c r="D544" s="593" t="s">
        <v>1912</v>
      </c>
    </row>
    <row r="545" spans="1:4" ht="11.25" customHeight="1">
      <c r="A545" s="1424"/>
      <c r="B545" s="597">
        <v>23</v>
      </c>
      <c r="C545" s="597">
        <v>23</v>
      </c>
      <c r="D545" s="596" t="s">
        <v>2043</v>
      </c>
    </row>
    <row r="546" spans="1:4" ht="11.25" customHeight="1">
      <c r="A546" s="1424"/>
      <c r="B546" s="592">
        <v>183</v>
      </c>
      <c r="C546" s="592">
        <v>183</v>
      </c>
      <c r="D546" s="591" t="s">
        <v>1293</v>
      </c>
    </row>
    <row r="547" spans="1:4" ht="11.25" customHeight="1">
      <c r="A547" s="1424" t="s">
        <v>2382</v>
      </c>
      <c r="B547" s="594">
        <v>175</v>
      </c>
      <c r="C547" s="594">
        <v>175</v>
      </c>
      <c r="D547" s="593" t="s">
        <v>1912</v>
      </c>
    </row>
    <row r="548" spans="1:4" ht="11.25" customHeight="1">
      <c r="A548" s="1424"/>
      <c r="B548" s="592">
        <v>175</v>
      </c>
      <c r="C548" s="592">
        <v>175</v>
      </c>
      <c r="D548" s="591" t="s">
        <v>1293</v>
      </c>
    </row>
    <row r="549" spans="1:4" ht="11.25" customHeight="1">
      <c r="A549" s="1424" t="s">
        <v>2381</v>
      </c>
      <c r="B549" s="597">
        <v>250.5</v>
      </c>
      <c r="C549" s="597">
        <v>243.4</v>
      </c>
      <c r="D549" s="596" t="s">
        <v>1912</v>
      </c>
    </row>
    <row r="550" spans="1:4" ht="11.25" customHeight="1">
      <c r="A550" s="1424"/>
      <c r="B550" s="597">
        <v>73.5</v>
      </c>
      <c r="C550" s="597">
        <v>73.5</v>
      </c>
      <c r="D550" s="596" t="s">
        <v>2043</v>
      </c>
    </row>
    <row r="551" spans="1:4" ht="11.25" customHeight="1">
      <c r="A551" s="1424"/>
      <c r="B551" s="597">
        <v>324</v>
      </c>
      <c r="C551" s="597">
        <v>316.89999999999998</v>
      </c>
      <c r="D551" s="596" t="s">
        <v>1293</v>
      </c>
    </row>
    <row r="552" spans="1:4" ht="11.25" customHeight="1">
      <c r="A552" s="1424" t="s">
        <v>2380</v>
      </c>
      <c r="B552" s="594">
        <v>100</v>
      </c>
      <c r="C552" s="594">
        <v>93.422399999999996</v>
      </c>
      <c r="D552" s="593" t="s">
        <v>1912</v>
      </c>
    </row>
    <row r="553" spans="1:4" ht="11.25" customHeight="1">
      <c r="A553" s="1424"/>
      <c r="B553" s="597">
        <v>50</v>
      </c>
      <c r="C553" s="597">
        <v>50</v>
      </c>
      <c r="D553" s="596" t="s">
        <v>1881</v>
      </c>
    </row>
    <row r="554" spans="1:4" ht="11.25" customHeight="1">
      <c r="A554" s="1424"/>
      <c r="B554" s="597">
        <v>112.5</v>
      </c>
      <c r="C554" s="597">
        <v>112.5</v>
      </c>
      <c r="D554" s="596" t="s">
        <v>2043</v>
      </c>
    </row>
    <row r="555" spans="1:4" ht="11.25" customHeight="1">
      <c r="A555" s="1424"/>
      <c r="B555" s="597">
        <v>69</v>
      </c>
      <c r="C555" s="597">
        <v>69</v>
      </c>
      <c r="D555" s="596" t="s">
        <v>1562</v>
      </c>
    </row>
    <row r="556" spans="1:4" ht="11.25" customHeight="1">
      <c r="A556" s="1424"/>
      <c r="B556" s="592">
        <v>331.5</v>
      </c>
      <c r="C556" s="592">
        <v>324.92239999999998</v>
      </c>
      <c r="D556" s="591" t="s">
        <v>1293</v>
      </c>
    </row>
    <row r="557" spans="1:4" ht="11.25" customHeight="1">
      <c r="A557" s="1424" t="s">
        <v>2379</v>
      </c>
      <c r="B557" s="597">
        <v>175</v>
      </c>
      <c r="C557" s="597">
        <v>175</v>
      </c>
      <c r="D557" s="596" t="s">
        <v>1912</v>
      </c>
    </row>
    <row r="558" spans="1:4" ht="11.25" customHeight="1">
      <c r="A558" s="1424"/>
      <c r="B558" s="597">
        <v>175</v>
      </c>
      <c r="C558" s="597">
        <v>175</v>
      </c>
      <c r="D558" s="596" t="s">
        <v>1293</v>
      </c>
    </row>
    <row r="559" spans="1:4" ht="21.75">
      <c r="A559" s="1424" t="s">
        <v>2378</v>
      </c>
      <c r="B559" s="594">
        <v>200</v>
      </c>
      <c r="C559" s="594">
        <v>200</v>
      </c>
      <c r="D559" s="593" t="s">
        <v>1865</v>
      </c>
    </row>
    <row r="560" spans="1:4" ht="11.25" customHeight="1">
      <c r="A560" s="1424"/>
      <c r="B560" s="592">
        <v>200</v>
      </c>
      <c r="C560" s="592">
        <v>200</v>
      </c>
      <c r="D560" s="591" t="s">
        <v>1293</v>
      </c>
    </row>
    <row r="561" spans="1:4" ht="11.25" customHeight="1">
      <c r="A561" s="1424" t="s">
        <v>2377</v>
      </c>
      <c r="B561" s="597">
        <v>30</v>
      </c>
      <c r="C561" s="597">
        <v>30</v>
      </c>
      <c r="D561" s="596" t="s">
        <v>1710</v>
      </c>
    </row>
    <row r="562" spans="1:4" ht="11.25" customHeight="1">
      <c r="A562" s="1424"/>
      <c r="B562" s="597">
        <v>30</v>
      </c>
      <c r="C562" s="597">
        <v>30</v>
      </c>
      <c r="D562" s="596" t="s">
        <v>1293</v>
      </c>
    </row>
    <row r="563" spans="1:4" ht="11.25" customHeight="1">
      <c r="A563" s="1424" t="s">
        <v>2376</v>
      </c>
      <c r="B563" s="594">
        <v>1293.1999999999998</v>
      </c>
      <c r="C563" s="594">
        <v>1262.02288</v>
      </c>
      <c r="D563" s="593" t="s">
        <v>1377</v>
      </c>
    </row>
    <row r="564" spans="1:4" ht="11.25" customHeight="1">
      <c r="A564" s="1424"/>
      <c r="B564" s="592">
        <v>1293.1999999999998</v>
      </c>
      <c r="C564" s="592">
        <v>1262.02288</v>
      </c>
      <c r="D564" s="591" t="s">
        <v>1293</v>
      </c>
    </row>
    <row r="565" spans="1:4" ht="11.25" customHeight="1">
      <c r="A565" s="1424" t="s">
        <v>2375</v>
      </c>
      <c r="B565" s="597">
        <v>430</v>
      </c>
      <c r="C565" s="597">
        <v>65</v>
      </c>
      <c r="D565" s="596" t="s">
        <v>1862</v>
      </c>
    </row>
    <row r="566" spans="1:4" ht="11.25" customHeight="1">
      <c r="A566" s="1424"/>
      <c r="B566" s="597">
        <v>430</v>
      </c>
      <c r="C566" s="597">
        <v>65</v>
      </c>
      <c r="D566" s="596" t="s">
        <v>1293</v>
      </c>
    </row>
    <row r="567" spans="1:4" ht="11.25" customHeight="1">
      <c r="A567" s="1424" t="s">
        <v>2374</v>
      </c>
      <c r="B567" s="594">
        <v>483.27</v>
      </c>
      <c r="C567" s="594">
        <v>483.26069999999999</v>
      </c>
      <c r="D567" s="593" t="s">
        <v>1377</v>
      </c>
    </row>
    <row r="568" spans="1:4" ht="11.25" customHeight="1">
      <c r="A568" s="1424"/>
      <c r="B568" s="592">
        <v>483.27</v>
      </c>
      <c r="C568" s="592">
        <v>483.26069999999999</v>
      </c>
      <c r="D568" s="591" t="s">
        <v>1293</v>
      </c>
    </row>
    <row r="569" spans="1:4" ht="11.25" customHeight="1">
      <c r="A569" s="1424" t="s">
        <v>2373</v>
      </c>
      <c r="B569" s="597">
        <v>96.3</v>
      </c>
      <c r="C569" s="597">
        <v>96.3</v>
      </c>
      <c r="D569" s="596" t="s">
        <v>1563</v>
      </c>
    </row>
    <row r="570" spans="1:4" ht="11.25" customHeight="1">
      <c r="A570" s="1424"/>
      <c r="B570" s="597">
        <v>96.3</v>
      </c>
      <c r="C570" s="597">
        <v>96.3</v>
      </c>
      <c r="D570" s="596" t="s">
        <v>1293</v>
      </c>
    </row>
    <row r="571" spans="1:4" ht="11.25" customHeight="1">
      <c r="A571" s="1424" t="s">
        <v>2372</v>
      </c>
      <c r="B571" s="594">
        <v>181</v>
      </c>
      <c r="C571" s="594">
        <v>90.5</v>
      </c>
      <c r="D571" s="593" t="s">
        <v>1522</v>
      </c>
    </row>
    <row r="572" spans="1:4" ht="11.25" customHeight="1">
      <c r="A572" s="1424"/>
      <c r="B572" s="592">
        <v>181</v>
      </c>
      <c r="C572" s="592">
        <v>90.5</v>
      </c>
      <c r="D572" s="591" t="s">
        <v>1293</v>
      </c>
    </row>
    <row r="573" spans="1:4" ht="11.25" customHeight="1">
      <c r="A573" s="1424" t="s">
        <v>2371</v>
      </c>
      <c r="B573" s="597">
        <v>295</v>
      </c>
      <c r="C573" s="597">
        <v>147.5</v>
      </c>
      <c r="D573" s="596" t="s">
        <v>1862</v>
      </c>
    </row>
    <row r="574" spans="1:4" ht="11.25" customHeight="1">
      <c r="A574" s="1424"/>
      <c r="B574" s="597">
        <v>295</v>
      </c>
      <c r="C574" s="597">
        <v>147.5</v>
      </c>
      <c r="D574" s="596" t="s">
        <v>1293</v>
      </c>
    </row>
    <row r="575" spans="1:4" ht="11.25" customHeight="1">
      <c r="A575" s="1424" t="s">
        <v>2370</v>
      </c>
      <c r="B575" s="594">
        <v>130</v>
      </c>
      <c r="C575" s="594">
        <v>65</v>
      </c>
      <c r="D575" s="593" t="s">
        <v>1862</v>
      </c>
    </row>
    <row r="576" spans="1:4" ht="11.25" customHeight="1">
      <c r="A576" s="1424"/>
      <c r="B576" s="592">
        <v>130</v>
      </c>
      <c r="C576" s="592">
        <v>65</v>
      </c>
      <c r="D576" s="591" t="s">
        <v>1293</v>
      </c>
    </row>
    <row r="577" spans="1:4" ht="11.25" customHeight="1">
      <c r="A577" s="1424" t="s">
        <v>2369</v>
      </c>
      <c r="B577" s="597">
        <v>135.80000000000001</v>
      </c>
      <c r="C577" s="597">
        <v>135.80000000000001</v>
      </c>
      <c r="D577" s="596" t="s">
        <v>1513</v>
      </c>
    </row>
    <row r="578" spans="1:4" ht="11.25" customHeight="1">
      <c r="A578" s="1424"/>
      <c r="B578" s="597">
        <v>135.80000000000001</v>
      </c>
      <c r="C578" s="597">
        <v>135.80000000000001</v>
      </c>
      <c r="D578" s="596" t="s">
        <v>1293</v>
      </c>
    </row>
    <row r="579" spans="1:4" ht="11.25" customHeight="1">
      <c r="A579" s="1424" t="s">
        <v>2368</v>
      </c>
      <c r="B579" s="594">
        <v>200</v>
      </c>
      <c r="C579" s="594">
        <v>200</v>
      </c>
      <c r="D579" s="593" t="s">
        <v>1840</v>
      </c>
    </row>
    <row r="580" spans="1:4" ht="11.25" customHeight="1">
      <c r="A580" s="1424"/>
      <c r="B580" s="592">
        <v>200</v>
      </c>
      <c r="C580" s="592">
        <v>200</v>
      </c>
      <c r="D580" s="591" t="s">
        <v>1293</v>
      </c>
    </row>
    <row r="581" spans="1:4" ht="11.25" customHeight="1">
      <c r="A581" s="1424" t="s">
        <v>2367</v>
      </c>
      <c r="B581" s="597">
        <v>299</v>
      </c>
      <c r="C581" s="597">
        <v>149.5</v>
      </c>
      <c r="D581" s="596" t="s">
        <v>1862</v>
      </c>
    </row>
    <row r="582" spans="1:4" ht="11.25" customHeight="1">
      <c r="A582" s="1424"/>
      <c r="B582" s="597">
        <v>299</v>
      </c>
      <c r="C582" s="597">
        <v>149.5</v>
      </c>
      <c r="D582" s="596" t="s">
        <v>1293</v>
      </c>
    </row>
    <row r="583" spans="1:4" ht="11.25" customHeight="1">
      <c r="A583" s="1424" t="s">
        <v>2366</v>
      </c>
      <c r="B583" s="594">
        <v>1.8</v>
      </c>
      <c r="C583" s="594">
        <v>0</v>
      </c>
      <c r="D583" s="593" t="s">
        <v>661</v>
      </c>
    </row>
    <row r="584" spans="1:4" ht="11.25" customHeight="1">
      <c r="A584" s="1424"/>
      <c r="B584" s="597">
        <v>7274.4699999999993</v>
      </c>
      <c r="C584" s="597">
        <v>7274.4699999999993</v>
      </c>
      <c r="D584" s="596" t="s">
        <v>1869</v>
      </c>
    </row>
    <row r="585" spans="1:4" ht="11.25" customHeight="1">
      <c r="A585" s="1424"/>
      <c r="B585" s="592">
        <v>7276.2699999999995</v>
      </c>
      <c r="C585" s="592">
        <v>7274.4699999999993</v>
      </c>
      <c r="D585" s="591" t="s">
        <v>1293</v>
      </c>
    </row>
    <row r="586" spans="1:4" ht="11.25" customHeight="1">
      <c r="A586" s="1424" t="s">
        <v>2365</v>
      </c>
      <c r="B586" s="597">
        <v>500</v>
      </c>
      <c r="C586" s="597">
        <v>250</v>
      </c>
      <c r="D586" s="596" t="s">
        <v>1522</v>
      </c>
    </row>
    <row r="587" spans="1:4" ht="11.25" customHeight="1">
      <c r="A587" s="1424"/>
      <c r="B587" s="597">
        <v>500</v>
      </c>
      <c r="C587" s="597">
        <v>250</v>
      </c>
      <c r="D587" s="596" t="s">
        <v>1293</v>
      </c>
    </row>
    <row r="588" spans="1:4" ht="11.25" customHeight="1">
      <c r="A588" s="1424" t="s">
        <v>2364</v>
      </c>
      <c r="B588" s="594">
        <v>1600</v>
      </c>
      <c r="C588" s="594">
        <v>1600</v>
      </c>
      <c r="D588" s="593" t="s">
        <v>1965</v>
      </c>
    </row>
    <row r="589" spans="1:4" ht="11.25" customHeight="1">
      <c r="A589" s="1424"/>
      <c r="B589" s="592">
        <v>1600</v>
      </c>
      <c r="C589" s="592">
        <v>1600</v>
      </c>
      <c r="D589" s="591" t="s">
        <v>1293</v>
      </c>
    </row>
    <row r="590" spans="1:4" ht="11.25" customHeight="1">
      <c r="A590" s="1424" t="s">
        <v>2363</v>
      </c>
      <c r="B590" s="597">
        <v>76</v>
      </c>
      <c r="C590" s="597">
        <v>75.963999999999999</v>
      </c>
      <c r="D590" s="596" t="s">
        <v>1807</v>
      </c>
    </row>
    <row r="591" spans="1:4" ht="11.25" customHeight="1">
      <c r="A591" s="1424"/>
      <c r="B591" s="597">
        <v>76</v>
      </c>
      <c r="C591" s="597">
        <v>75.963999999999999</v>
      </c>
      <c r="D591" s="596" t="s">
        <v>1293</v>
      </c>
    </row>
    <row r="592" spans="1:4" ht="11.25" customHeight="1">
      <c r="A592" s="1424" t="s">
        <v>2362</v>
      </c>
      <c r="B592" s="594">
        <v>66.5</v>
      </c>
      <c r="C592" s="594">
        <v>66.5</v>
      </c>
      <c r="D592" s="593" t="s">
        <v>1807</v>
      </c>
    </row>
    <row r="593" spans="1:4" ht="11.25" customHeight="1">
      <c r="A593" s="1424"/>
      <c r="B593" s="592">
        <v>66.5</v>
      </c>
      <c r="C593" s="592">
        <v>66.5</v>
      </c>
      <c r="D593" s="591" t="s">
        <v>1293</v>
      </c>
    </row>
    <row r="594" spans="1:4" ht="11.25" customHeight="1">
      <c r="A594" s="1424" t="s">
        <v>2361</v>
      </c>
      <c r="B594" s="597">
        <v>50</v>
      </c>
      <c r="C594" s="597">
        <v>0</v>
      </c>
      <c r="D594" s="596" t="s">
        <v>2360</v>
      </c>
    </row>
    <row r="595" spans="1:4" ht="11.25" customHeight="1">
      <c r="A595" s="1424"/>
      <c r="B595" s="597">
        <v>50</v>
      </c>
      <c r="C595" s="597">
        <v>0</v>
      </c>
      <c r="D595" s="596" t="s">
        <v>1293</v>
      </c>
    </row>
    <row r="596" spans="1:4" ht="11.25" customHeight="1">
      <c r="A596" s="1424" t="s">
        <v>2359</v>
      </c>
      <c r="B596" s="594">
        <v>838.12</v>
      </c>
      <c r="C596" s="594">
        <v>543.06287999999995</v>
      </c>
      <c r="D596" s="593" t="s">
        <v>1377</v>
      </c>
    </row>
    <row r="597" spans="1:4" ht="11.25" customHeight="1">
      <c r="A597" s="1424"/>
      <c r="B597" s="592">
        <v>838.12</v>
      </c>
      <c r="C597" s="592">
        <v>543.06287999999995</v>
      </c>
      <c r="D597" s="591" t="s">
        <v>1293</v>
      </c>
    </row>
    <row r="598" spans="1:4" ht="11.25" customHeight="1">
      <c r="A598" s="1424" t="s">
        <v>2358</v>
      </c>
      <c r="B598" s="597">
        <v>40</v>
      </c>
      <c r="C598" s="597">
        <v>40</v>
      </c>
      <c r="D598" s="596" t="s">
        <v>1710</v>
      </c>
    </row>
    <row r="599" spans="1:4" ht="11.25" customHeight="1">
      <c r="A599" s="1424"/>
      <c r="B599" s="597">
        <v>40</v>
      </c>
      <c r="C599" s="597">
        <v>40</v>
      </c>
      <c r="D599" s="596" t="s">
        <v>1293</v>
      </c>
    </row>
    <row r="600" spans="1:4" ht="11.25" customHeight="1">
      <c r="A600" s="1424" t="s">
        <v>2357</v>
      </c>
      <c r="B600" s="594">
        <v>120</v>
      </c>
      <c r="C600" s="594">
        <v>120</v>
      </c>
      <c r="D600" s="593" t="s">
        <v>2152</v>
      </c>
    </row>
    <row r="601" spans="1:4" ht="11.25" customHeight="1">
      <c r="A601" s="1424"/>
      <c r="B601" s="592">
        <v>120</v>
      </c>
      <c r="C601" s="592">
        <v>120</v>
      </c>
      <c r="D601" s="591" t="s">
        <v>1293</v>
      </c>
    </row>
    <row r="602" spans="1:4" ht="11.25" customHeight="1">
      <c r="A602" s="1424" t="s">
        <v>2356</v>
      </c>
      <c r="B602" s="597">
        <v>70</v>
      </c>
      <c r="C602" s="597">
        <v>35</v>
      </c>
      <c r="D602" s="596" t="s">
        <v>1522</v>
      </c>
    </row>
    <row r="603" spans="1:4" ht="11.25" customHeight="1">
      <c r="A603" s="1424"/>
      <c r="B603" s="597">
        <v>70</v>
      </c>
      <c r="C603" s="597">
        <v>35</v>
      </c>
      <c r="D603" s="596" t="s">
        <v>1293</v>
      </c>
    </row>
    <row r="604" spans="1:4" ht="11.25" customHeight="1">
      <c r="A604" s="1424" t="s">
        <v>2355</v>
      </c>
      <c r="B604" s="594">
        <v>299.08</v>
      </c>
      <c r="C604" s="594">
        <v>203.791</v>
      </c>
      <c r="D604" s="593" t="s">
        <v>1610</v>
      </c>
    </row>
    <row r="605" spans="1:4" ht="11.25" customHeight="1">
      <c r="A605" s="1424"/>
      <c r="B605" s="592">
        <v>299.08</v>
      </c>
      <c r="C605" s="592">
        <v>203.791</v>
      </c>
      <c r="D605" s="591" t="s">
        <v>1293</v>
      </c>
    </row>
    <row r="606" spans="1:4" ht="21.75">
      <c r="A606" s="1424" t="s">
        <v>2354</v>
      </c>
      <c r="B606" s="597">
        <v>65</v>
      </c>
      <c r="C606" s="597">
        <v>65</v>
      </c>
      <c r="D606" s="596" t="s">
        <v>1806</v>
      </c>
    </row>
    <row r="607" spans="1:4">
      <c r="A607" s="1424"/>
      <c r="B607" s="597">
        <v>100</v>
      </c>
      <c r="C607" s="597">
        <v>16</v>
      </c>
      <c r="D607" s="596" t="s">
        <v>2353</v>
      </c>
    </row>
    <row r="608" spans="1:4">
      <c r="A608" s="1424"/>
      <c r="B608" s="597">
        <v>165</v>
      </c>
      <c r="C608" s="597">
        <v>81</v>
      </c>
      <c r="D608" s="596" t="s">
        <v>1293</v>
      </c>
    </row>
    <row r="609" spans="1:4">
      <c r="A609" s="1424" t="s">
        <v>2352</v>
      </c>
      <c r="B609" s="594">
        <v>275</v>
      </c>
      <c r="C609" s="594">
        <v>0</v>
      </c>
      <c r="D609" s="593" t="s">
        <v>1862</v>
      </c>
    </row>
    <row r="610" spans="1:4">
      <c r="A610" s="1424"/>
      <c r="B610" s="592">
        <v>275</v>
      </c>
      <c r="C610" s="592">
        <v>0</v>
      </c>
      <c r="D610" s="591" t="s">
        <v>1293</v>
      </c>
    </row>
    <row r="611" spans="1:4" ht="21.75">
      <c r="A611" s="1424" t="s">
        <v>2351</v>
      </c>
      <c r="B611" s="597">
        <v>100</v>
      </c>
      <c r="C611" s="597">
        <v>100</v>
      </c>
      <c r="D611" s="596" t="s">
        <v>1806</v>
      </c>
    </row>
    <row r="612" spans="1:4" ht="11.25" customHeight="1">
      <c r="A612" s="1424"/>
      <c r="B612" s="597">
        <v>69</v>
      </c>
      <c r="C612" s="597">
        <v>69</v>
      </c>
      <c r="D612" s="596" t="s">
        <v>1912</v>
      </c>
    </row>
    <row r="613" spans="1:4" ht="11.25" customHeight="1">
      <c r="A613" s="1424"/>
      <c r="B613" s="597">
        <v>36.5</v>
      </c>
      <c r="C613" s="597">
        <v>36.5</v>
      </c>
      <c r="D613" s="596" t="s">
        <v>2043</v>
      </c>
    </row>
    <row r="614" spans="1:4" ht="11.25" customHeight="1">
      <c r="A614" s="1424"/>
      <c r="B614" s="597">
        <v>205.5</v>
      </c>
      <c r="C614" s="597">
        <v>205.5</v>
      </c>
      <c r="D614" s="596" t="s">
        <v>1293</v>
      </c>
    </row>
    <row r="615" spans="1:4" ht="11.25" customHeight="1">
      <c r="A615" s="1424" t="s">
        <v>4665</v>
      </c>
      <c r="B615" s="594">
        <v>50</v>
      </c>
      <c r="C615" s="594">
        <v>50</v>
      </c>
      <c r="D615" s="593" t="s">
        <v>851</v>
      </c>
    </row>
    <row r="616" spans="1:4" ht="11.25" customHeight="1">
      <c r="A616" s="1424"/>
      <c r="B616" s="592">
        <v>50</v>
      </c>
      <c r="C616" s="592">
        <v>50</v>
      </c>
      <c r="D616" s="591" t="s">
        <v>1293</v>
      </c>
    </row>
    <row r="617" spans="1:4" ht="11.25" customHeight="1">
      <c r="A617" s="1424" t="s">
        <v>2350</v>
      </c>
      <c r="B617" s="597">
        <v>200</v>
      </c>
      <c r="C617" s="597">
        <v>199.99799999999999</v>
      </c>
      <c r="D617" s="596" t="s">
        <v>1900</v>
      </c>
    </row>
    <row r="618" spans="1:4" ht="11.25" customHeight="1">
      <c r="A618" s="1424"/>
      <c r="B618" s="597">
        <v>200</v>
      </c>
      <c r="C618" s="597">
        <v>199.99799999999999</v>
      </c>
      <c r="D618" s="596" t="s">
        <v>1293</v>
      </c>
    </row>
    <row r="619" spans="1:4" ht="11.25" customHeight="1">
      <c r="A619" s="1424" t="s">
        <v>2349</v>
      </c>
      <c r="B619" s="594">
        <v>30</v>
      </c>
      <c r="C619" s="594">
        <v>30</v>
      </c>
      <c r="D619" s="593" t="s">
        <v>1840</v>
      </c>
    </row>
    <row r="620" spans="1:4" ht="11.25" customHeight="1">
      <c r="A620" s="1424"/>
      <c r="B620" s="592">
        <v>30</v>
      </c>
      <c r="C620" s="592">
        <v>30</v>
      </c>
      <c r="D620" s="591" t="s">
        <v>1293</v>
      </c>
    </row>
    <row r="621" spans="1:4" ht="11.25" customHeight="1">
      <c r="A621" s="1424" t="s">
        <v>2348</v>
      </c>
      <c r="B621" s="597">
        <v>489.20000000000005</v>
      </c>
      <c r="C621" s="597">
        <v>244.60000000000002</v>
      </c>
      <c r="D621" s="596" t="s">
        <v>1522</v>
      </c>
    </row>
    <row r="622" spans="1:4" ht="11.25" customHeight="1">
      <c r="A622" s="1424"/>
      <c r="B622" s="597">
        <v>489.20000000000005</v>
      </c>
      <c r="C622" s="597">
        <v>244.60000000000002</v>
      </c>
      <c r="D622" s="596" t="s">
        <v>1293</v>
      </c>
    </row>
    <row r="623" spans="1:4" ht="11.25" customHeight="1">
      <c r="A623" s="1424" t="s">
        <v>2347</v>
      </c>
      <c r="B623" s="594">
        <v>100</v>
      </c>
      <c r="C623" s="594">
        <v>50</v>
      </c>
      <c r="D623" s="593" t="s">
        <v>1522</v>
      </c>
    </row>
    <row r="624" spans="1:4" ht="11.25" customHeight="1">
      <c r="A624" s="1424"/>
      <c r="B624" s="592">
        <v>100</v>
      </c>
      <c r="C624" s="592">
        <v>50</v>
      </c>
      <c r="D624" s="591" t="s">
        <v>1293</v>
      </c>
    </row>
    <row r="625" spans="1:4" ht="11.25" customHeight="1">
      <c r="A625" s="1424" t="s">
        <v>2346</v>
      </c>
      <c r="B625" s="597">
        <v>13.95</v>
      </c>
      <c r="C625" s="597">
        <v>0</v>
      </c>
      <c r="D625" s="596" t="s">
        <v>1522</v>
      </c>
    </row>
    <row r="626" spans="1:4" ht="11.25" customHeight="1">
      <c r="A626" s="1424"/>
      <c r="B626" s="597">
        <v>700</v>
      </c>
      <c r="C626" s="597">
        <v>700</v>
      </c>
      <c r="D626" s="596" t="s">
        <v>2345</v>
      </c>
    </row>
    <row r="627" spans="1:4" ht="11.25" customHeight="1">
      <c r="A627" s="1424"/>
      <c r="B627" s="597">
        <v>713.95</v>
      </c>
      <c r="C627" s="597">
        <v>700</v>
      </c>
      <c r="D627" s="596" t="s">
        <v>1293</v>
      </c>
    </row>
    <row r="628" spans="1:4" ht="11.25" customHeight="1">
      <c r="A628" s="1424" t="s">
        <v>2344</v>
      </c>
      <c r="B628" s="594">
        <v>60</v>
      </c>
      <c r="C628" s="594">
        <v>58.018000000000001</v>
      </c>
      <c r="D628" s="593" t="s">
        <v>1725</v>
      </c>
    </row>
    <row r="629" spans="1:4" ht="11.25" customHeight="1">
      <c r="A629" s="1424"/>
      <c r="B629" s="592">
        <v>60</v>
      </c>
      <c r="C629" s="592">
        <v>58.018000000000001</v>
      </c>
      <c r="D629" s="591" t="s">
        <v>1293</v>
      </c>
    </row>
    <row r="630" spans="1:4" ht="11.25" customHeight="1">
      <c r="A630" s="1424" t="s">
        <v>2343</v>
      </c>
      <c r="B630" s="597">
        <v>25.5</v>
      </c>
      <c r="C630" s="597">
        <v>15.3</v>
      </c>
      <c r="D630" s="596" t="s">
        <v>1610</v>
      </c>
    </row>
    <row r="631" spans="1:4" ht="11.25" customHeight="1">
      <c r="A631" s="1424"/>
      <c r="B631" s="597">
        <v>25.5</v>
      </c>
      <c r="C631" s="597">
        <v>15.3</v>
      </c>
      <c r="D631" s="596" t="s">
        <v>1293</v>
      </c>
    </row>
    <row r="632" spans="1:4" ht="11.25" customHeight="1">
      <c r="A632" s="1424" t="s">
        <v>2342</v>
      </c>
      <c r="B632" s="594">
        <v>2000</v>
      </c>
      <c r="C632" s="594">
        <v>2000</v>
      </c>
      <c r="D632" s="593" t="s">
        <v>2341</v>
      </c>
    </row>
    <row r="633" spans="1:4" ht="11.25" customHeight="1">
      <c r="A633" s="1424"/>
      <c r="B633" s="592">
        <v>2000</v>
      </c>
      <c r="C633" s="592">
        <v>2000</v>
      </c>
      <c r="D633" s="591" t="s">
        <v>1293</v>
      </c>
    </row>
    <row r="634" spans="1:4" ht="11.25" customHeight="1">
      <c r="A634" s="1424" t="s">
        <v>2340</v>
      </c>
      <c r="B634" s="597">
        <v>94.210000000000008</v>
      </c>
      <c r="C634" s="597">
        <v>94.067999999999998</v>
      </c>
      <c r="D634" s="596" t="s">
        <v>826</v>
      </c>
    </row>
    <row r="635" spans="1:4" ht="11.25" customHeight="1">
      <c r="A635" s="1424"/>
      <c r="B635" s="597">
        <v>94.210000000000008</v>
      </c>
      <c r="C635" s="597">
        <v>94.067999999999998</v>
      </c>
      <c r="D635" s="596" t="s">
        <v>1293</v>
      </c>
    </row>
    <row r="636" spans="1:4" ht="11.25" customHeight="1">
      <c r="A636" s="1424" t="s">
        <v>2339</v>
      </c>
      <c r="B636" s="594">
        <v>45</v>
      </c>
      <c r="C636" s="594">
        <v>45</v>
      </c>
      <c r="D636" s="593" t="s">
        <v>1566</v>
      </c>
    </row>
    <row r="637" spans="1:4" ht="11.25" customHeight="1">
      <c r="A637" s="1424"/>
      <c r="B637" s="592">
        <v>45</v>
      </c>
      <c r="C637" s="592">
        <v>45</v>
      </c>
      <c r="D637" s="591" t="s">
        <v>1293</v>
      </c>
    </row>
    <row r="638" spans="1:4" ht="21.75">
      <c r="A638" s="1424" t="s">
        <v>2338</v>
      </c>
      <c r="B638" s="597">
        <v>93.7</v>
      </c>
      <c r="C638" s="597">
        <v>93.7</v>
      </c>
      <c r="D638" s="596" t="s">
        <v>1806</v>
      </c>
    </row>
    <row r="639" spans="1:4" ht="11.25" customHeight="1">
      <c r="A639" s="1424"/>
      <c r="B639" s="597">
        <v>93.7</v>
      </c>
      <c r="C639" s="597">
        <v>93.7</v>
      </c>
      <c r="D639" s="596" t="s">
        <v>1293</v>
      </c>
    </row>
    <row r="640" spans="1:4" ht="11.25" customHeight="1">
      <c r="A640" s="1424" t="s">
        <v>2337</v>
      </c>
      <c r="B640" s="594">
        <v>198</v>
      </c>
      <c r="C640" s="594">
        <v>198</v>
      </c>
      <c r="D640" s="593" t="s">
        <v>1840</v>
      </c>
    </row>
    <row r="641" spans="1:4" ht="11.25" customHeight="1">
      <c r="A641" s="1424"/>
      <c r="B641" s="592">
        <v>198</v>
      </c>
      <c r="C641" s="592">
        <v>198</v>
      </c>
      <c r="D641" s="591" t="s">
        <v>1293</v>
      </c>
    </row>
    <row r="642" spans="1:4" ht="11.25" customHeight="1">
      <c r="A642" s="1424" t="s">
        <v>2336</v>
      </c>
      <c r="B642" s="597">
        <v>300</v>
      </c>
      <c r="C642" s="597">
        <v>300</v>
      </c>
      <c r="D642" s="596" t="s">
        <v>2131</v>
      </c>
    </row>
    <row r="643" spans="1:4" ht="11.25" customHeight="1">
      <c r="A643" s="1424"/>
      <c r="B643" s="597">
        <v>300</v>
      </c>
      <c r="C643" s="597">
        <v>300</v>
      </c>
      <c r="D643" s="596" t="s">
        <v>1293</v>
      </c>
    </row>
    <row r="644" spans="1:4" ht="11.25" customHeight="1">
      <c r="A644" s="1424" t="s">
        <v>2335</v>
      </c>
      <c r="B644" s="594">
        <v>50</v>
      </c>
      <c r="C644" s="594">
        <v>50</v>
      </c>
      <c r="D644" s="593" t="s">
        <v>1710</v>
      </c>
    </row>
    <row r="645" spans="1:4" ht="11.25" customHeight="1">
      <c r="A645" s="1424"/>
      <c r="B645" s="592">
        <v>50</v>
      </c>
      <c r="C645" s="592">
        <v>50</v>
      </c>
      <c r="D645" s="591" t="s">
        <v>1293</v>
      </c>
    </row>
    <row r="646" spans="1:4" ht="11.25" customHeight="1">
      <c r="A646" s="1424" t="s">
        <v>2334</v>
      </c>
      <c r="B646" s="597">
        <v>73.2</v>
      </c>
      <c r="C646" s="597">
        <v>0</v>
      </c>
      <c r="D646" s="596" t="s">
        <v>1502</v>
      </c>
    </row>
    <row r="647" spans="1:4" ht="11.25" customHeight="1">
      <c r="A647" s="1424"/>
      <c r="B647" s="597">
        <v>73.2</v>
      </c>
      <c r="C647" s="597">
        <v>0</v>
      </c>
      <c r="D647" s="596" t="s">
        <v>1293</v>
      </c>
    </row>
    <row r="648" spans="1:4" ht="11.25" customHeight="1">
      <c r="A648" s="1424" t="s">
        <v>2333</v>
      </c>
      <c r="B648" s="594">
        <v>140</v>
      </c>
      <c r="C648" s="594">
        <v>140</v>
      </c>
      <c r="D648" s="593" t="s">
        <v>1561</v>
      </c>
    </row>
    <row r="649" spans="1:4" ht="11.25" customHeight="1">
      <c r="A649" s="1424"/>
      <c r="B649" s="592">
        <v>140</v>
      </c>
      <c r="C649" s="592">
        <v>140</v>
      </c>
      <c r="D649" s="591" t="s">
        <v>1293</v>
      </c>
    </row>
    <row r="650" spans="1:4" ht="11.25" customHeight="1">
      <c r="A650" s="1424" t="s">
        <v>2332</v>
      </c>
      <c r="B650" s="597">
        <v>71.599999999999994</v>
      </c>
      <c r="C650" s="597">
        <v>59.6</v>
      </c>
      <c r="D650" s="596" t="s">
        <v>1537</v>
      </c>
    </row>
    <row r="651" spans="1:4" ht="11.25" customHeight="1">
      <c r="A651" s="1424"/>
      <c r="B651" s="597">
        <v>71.599999999999994</v>
      </c>
      <c r="C651" s="597">
        <v>59.6</v>
      </c>
      <c r="D651" s="596" t="s">
        <v>1293</v>
      </c>
    </row>
    <row r="652" spans="1:4" ht="11.25" customHeight="1">
      <c r="A652" s="1424" t="s">
        <v>2331</v>
      </c>
      <c r="B652" s="594">
        <v>150</v>
      </c>
      <c r="C652" s="594">
        <v>75</v>
      </c>
      <c r="D652" s="593" t="s">
        <v>1582</v>
      </c>
    </row>
    <row r="653" spans="1:4" ht="11.25" customHeight="1">
      <c r="A653" s="1424"/>
      <c r="B653" s="592">
        <v>150</v>
      </c>
      <c r="C653" s="592">
        <v>75</v>
      </c>
      <c r="D653" s="591" t="s">
        <v>1293</v>
      </c>
    </row>
    <row r="654" spans="1:4" ht="21.75">
      <c r="A654" s="1424" t="s">
        <v>2330</v>
      </c>
      <c r="B654" s="597">
        <v>50</v>
      </c>
      <c r="C654" s="597">
        <v>50</v>
      </c>
      <c r="D654" s="596" t="s">
        <v>1865</v>
      </c>
    </row>
    <row r="655" spans="1:4" ht="11.25" customHeight="1">
      <c r="A655" s="1424"/>
      <c r="B655" s="597">
        <v>50</v>
      </c>
      <c r="C655" s="597">
        <v>50</v>
      </c>
      <c r="D655" s="596" t="s">
        <v>1293</v>
      </c>
    </row>
    <row r="656" spans="1:4" ht="11.25" customHeight="1">
      <c r="A656" s="1424" t="s">
        <v>2329</v>
      </c>
      <c r="B656" s="594">
        <v>140</v>
      </c>
      <c r="C656" s="594">
        <v>140</v>
      </c>
      <c r="D656" s="593" t="s">
        <v>1572</v>
      </c>
    </row>
    <row r="657" spans="1:4" ht="11.25" customHeight="1">
      <c r="A657" s="1424"/>
      <c r="B657" s="592">
        <v>140</v>
      </c>
      <c r="C657" s="592">
        <v>140</v>
      </c>
      <c r="D657" s="591" t="s">
        <v>1293</v>
      </c>
    </row>
    <row r="658" spans="1:4" ht="11.25" customHeight="1">
      <c r="A658" s="1424" t="s">
        <v>2328</v>
      </c>
      <c r="B658" s="597">
        <v>100</v>
      </c>
      <c r="C658" s="597">
        <v>100</v>
      </c>
      <c r="D658" s="596" t="s">
        <v>1912</v>
      </c>
    </row>
    <row r="659" spans="1:4" ht="11.25" customHeight="1">
      <c r="A659" s="1424"/>
      <c r="B659" s="597">
        <v>100</v>
      </c>
      <c r="C659" s="597">
        <v>100</v>
      </c>
      <c r="D659" s="596" t="s">
        <v>1293</v>
      </c>
    </row>
    <row r="660" spans="1:4" ht="11.25" customHeight="1">
      <c r="A660" s="1424" t="s">
        <v>2327</v>
      </c>
      <c r="B660" s="594">
        <v>5000</v>
      </c>
      <c r="C660" s="594">
        <v>1678.8382999999999</v>
      </c>
      <c r="D660" s="593" t="s">
        <v>2326</v>
      </c>
    </row>
    <row r="661" spans="1:4" ht="11.25" customHeight="1">
      <c r="A661" s="1424"/>
      <c r="B661" s="592">
        <v>5000</v>
      </c>
      <c r="C661" s="592">
        <v>1678.8382999999999</v>
      </c>
      <c r="D661" s="591" t="s">
        <v>1293</v>
      </c>
    </row>
    <row r="662" spans="1:4" ht="11.25" customHeight="1">
      <c r="A662" s="1424" t="s">
        <v>2325</v>
      </c>
      <c r="B662" s="597">
        <v>828.83</v>
      </c>
      <c r="C662" s="597">
        <v>828.82138000000009</v>
      </c>
      <c r="D662" s="596" t="s">
        <v>1377</v>
      </c>
    </row>
    <row r="663" spans="1:4" ht="11.25" customHeight="1">
      <c r="A663" s="1424"/>
      <c r="B663" s="597">
        <v>828.83</v>
      </c>
      <c r="C663" s="597">
        <v>828.82138000000009</v>
      </c>
      <c r="D663" s="596" t="s">
        <v>1293</v>
      </c>
    </row>
    <row r="664" spans="1:4" ht="11.25" customHeight="1">
      <c r="A664" s="1424" t="s">
        <v>2324</v>
      </c>
      <c r="B664" s="594">
        <v>50</v>
      </c>
      <c r="C664" s="594">
        <v>0</v>
      </c>
      <c r="D664" s="593" t="s">
        <v>1536</v>
      </c>
    </row>
    <row r="665" spans="1:4" ht="11.25" customHeight="1">
      <c r="A665" s="1424"/>
      <c r="B665" s="592">
        <v>50</v>
      </c>
      <c r="C665" s="592">
        <v>0</v>
      </c>
      <c r="D665" s="591" t="s">
        <v>1293</v>
      </c>
    </row>
    <row r="666" spans="1:4" ht="11.25" customHeight="1">
      <c r="A666" s="1424" t="s">
        <v>2323</v>
      </c>
      <c r="B666" s="597">
        <v>150</v>
      </c>
      <c r="C666" s="597">
        <v>150</v>
      </c>
      <c r="D666" s="596" t="s">
        <v>2322</v>
      </c>
    </row>
    <row r="667" spans="1:4" ht="11.25" customHeight="1">
      <c r="A667" s="1424"/>
      <c r="B667" s="597">
        <v>150</v>
      </c>
      <c r="C667" s="597">
        <v>150</v>
      </c>
      <c r="D667" s="596" t="s">
        <v>1293</v>
      </c>
    </row>
    <row r="668" spans="1:4" ht="11.25" customHeight="1">
      <c r="A668" s="1424" t="s">
        <v>2321</v>
      </c>
      <c r="B668" s="594">
        <v>127.33000000000001</v>
      </c>
      <c r="C668" s="594">
        <v>127.31781000000001</v>
      </c>
      <c r="D668" s="593" t="s">
        <v>1377</v>
      </c>
    </row>
    <row r="669" spans="1:4" ht="11.25" customHeight="1">
      <c r="A669" s="1424"/>
      <c r="B669" s="597">
        <v>3999.55</v>
      </c>
      <c r="C669" s="597">
        <v>3999.53613</v>
      </c>
      <c r="D669" s="596" t="s">
        <v>1362</v>
      </c>
    </row>
    <row r="670" spans="1:4" ht="11.25" customHeight="1">
      <c r="A670" s="1424"/>
      <c r="B670" s="597">
        <v>200</v>
      </c>
      <c r="C670" s="597">
        <v>200</v>
      </c>
      <c r="D670" s="596" t="s">
        <v>1725</v>
      </c>
    </row>
    <row r="671" spans="1:4" ht="11.25" customHeight="1">
      <c r="A671" s="1424"/>
      <c r="B671" s="592">
        <v>4326.88</v>
      </c>
      <c r="C671" s="592">
        <v>4326.85394</v>
      </c>
      <c r="D671" s="591" t="s">
        <v>1293</v>
      </c>
    </row>
    <row r="672" spans="1:4" ht="11.25" customHeight="1">
      <c r="A672" s="1424" t="s">
        <v>2320</v>
      </c>
      <c r="B672" s="597">
        <v>300</v>
      </c>
      <c r="C672" s="597">
        <v>300</v>
      </c>
      <c r="D672" s="596" t="s">
        <v>2319</v>
      </c>
    </row>
    <row r="673" spans="1:4" ht="11.25" customHeight="1">
      <c r="A673" s="1424"/>
      <c r="B673" s="597">
        <v>300</v>
      </c>
      <c r="C673" s="597">
        <v>300</v>
      </c>
      <c r="D673" s="596" t="s">
        <v>1293</v>
      </c>
    </row>
    <row r="674" spans="1:4" ht="11.25" customHeight="1">
      <c r="A674" s="1424" t="s">
        <v>4665</v>
      </c>
      <c r="B674" s="594">
        <v>10</v>
      </c>
      <c r="C674" s="594">
        <v>10</v>
      </c>
      <c r="D674" s="593" t="s">
        <v>1557</v>
      </c>
    </row>
    <row r="675" spans="1:4" ht="11.25" customHeight="1">
      <c r="A675" s="1424"/>
      <c r="B675" s="592">
        <v>10</v>
      </c>
      <c r="C675" s="592">
        <v>10</v>
      </c>
      <c r="D675" s="591" t="s">
        <v>1293</v>
      </c>
    </row>
    <row r="676" spans="1:4" ht="11.25" customHeight="1">
      <c r="A676" s="1424" t="s">
        <v>2318</v>
      </c>
      <c r="B676" s="597">
        <v>220</v>
      </c>
      <c r="C676" s="597">
        <v>220</v>
      </c>
      <c r="D676" s="596" t="s">
        <v>2118</v>
      </c>
    </row>
    <row r="677" spans="1:4" ht="11.25" customHeight="1">
      <c r="A677" s="1424"/>
      <c r="B677" s="597">
        <v>220</v>
      </c>
      <c r="C677" s="597">
        <v>220</v>
      </c>
      <c r="D677" s="596" t="s">
        <v>1293</v>
      </c>
    </row>
    <row r="678" spans="1:4" ht="11.25" customHeight="1">
      <c r="A678" s="1424" t="s">
        <v>2317</v>
      </c>
      <c r="B678" s="594">
        <v>310</v>
      </c>
      <c r="C678" s="594">
        <v>310</v>
      </c>
      <c r="D678" s="593" t="s">
        <v>2118</v>
      </c>
    </row>
    <row r="679" spans="1:4" ht="11.25" customHeight="1">
      <c r="A679" s="1424"/>
      <c r="B679" s="592">
        <v>310</v>
      </c>
      <c r="C679" s="592">
        <v>310</v>
      </c>
      <c r="D679" s="591" t="s">
        <v>1293</v>
      </c>
    </row>
    <row r="680" spans="1:4" ht="11.25" customHeight="1">
      <c r="A680" s="1424" t="s">
        <v>2316</v>
      </c>
      <c r="B680" s="597">
        <v>300</v>
      </c>
      <c r="C680" s="597">
        <v>150</v>
      </c>
      <c r="D680" s="596" t="s">
        <v>1862</v>
      </c>
    </row>
    <row r="681" spans="1:4" ht="11.25" customHeight="1">
      <c r="A681" s="1424"/>
      <c r="B681" s="597">
        <v>300</v>
      </c>
      <c r="C681" s="597">
        <v>150</v>
      </c>
      <c r="D681" s="596" t="s">
        <v>1293</v>
      </c>
    </row>
    <row r="682" spans="1:4" ht="11.25" customHeight="1">
      <c r="A682" s="1424" t="s">
        <v>2315</v>
      </c>
      <c r="B682" s="594">
        <v>1836</v>
      </c>
      <c r="C682" s="594">
        <v>1835.7873599999998</v>
      </c>
      <c r="D682" s="593" t="s">
        <v>1369</v>
      </c>
    </row>
    <row r="683" spans="1:4" ht="11.25" customHeight="1">
      <c r="A683" s="1424"/>
      <c r="B683" s="592">
        <v>1836</v>
      </c>
      <c r="C683" s="592">
        <v>1835.7873599999998</v>
      </c>
      <c r="D683" s="591" t="s">
        <v>1293</v>
      </c>
    </row>
    <row r="684" spans="1:4" ht="11.25" customHeight="1">
      <c r="A684" s="1424" t="s">
        <v>2314</v>
      </c>
      <c r="B684" s="597">
        <v>164.5</v>
      </c>
      <c r="C684" s="597">
        <v>0</v>
      </c>
      <c r="D684" s="596" t="s">
        <v>1862</v>
      </c>
    </row>
    <row r="685" spans="1:4" ht="11.25" customHeight="1">
      <c r="A685" s="1424"/>
      <c r="B685" s="597">
        <v>164.5</v>
      </c>
      <c r="C685" s="597">
        <v>0</v>
      </c>
      <c r="D685" s="596" t="s">
        <v>1293</v>
      </c>
    </row>
    <row r="686" spans="1:4" ht="11.25" customHeight="1">
      <c r="A686" s="1424" t="s">
        <v>2313</v>
      </c>
      <c r="B686" s="594">
        <v>4827</v>
      </c>
      <c r="C686" s="594">
        <v>4827</v>
      </c>
      <c r="D686" s="593" t="s">
        <v>1900</v>
      </c>
    </row>
    <row r="687" spans="1:4" ht="11.25" customHeight="1">
      <c r="A687" s="1424"/>
      <c r="B687" s="592">
        <v>4827</v>
      </c>
      <c r="C687" s="592">
        <v>4827</v>
      </c>
      <c r="D687" s="591" t="s">
        <v>1293</v>
      </c>
    </row>
    <row r="688" spans="1:4" ht="11.25" customHeight="1">
      <c r="A688" s="1424" t="s">
        <v>2312</v>
      </c>
      <c r="B688" s="597">
        <v>120</v>
      </c>
      <c r="C688" s="597">
        <v>120</v>
      </c>
      <c r="D688" s="596" t="s">
        <v>1562</v>
      </c>
    </row>
    <row r="689" spans="1:4" ht="11.25" customHeight="1">
      <c r="A689" s="1424"/>
      <c r="B689" s="597">
        <v>120</v>
      </c>
      <c r="C689" s="597">
        <v>120</v>
      </c>
      <c r="D689" s="596" t="s">
        <v>1293</v>
      </c>
    </row>
    <row r="690" spans="1:4" ht="11.25" customHeight="1">
      <c r="A690" s="1424" t="s">
        <v>2311</v>
      </c>
      <c r="B690" s="594">
        <v>100</v>
      </c>
      <c r="C690" s="594">
        <v>100</v>
      </c>
      <c r="D690" s="593" t="s">
        <v>1566</v>
      </c>
    </row>
    <row r="691" spans="1:4" ht="11.25" customHeight="1">
      <c r="A691" s="1424"/>
      <c r="B691" s="592">
        <v>100</v>
      </c>
      <c r="C691" s="592">
        <v>100</v>
      </c>
      <c r="D691" s="591" t="s">
        <v>1293</v>
      </c>
    </row>
    <row r="692" spans="1:4" ht="11.25" customHeight="1">
      <c r="A692" s="1424" t="s">
        <v>2310</v>
      </c>
      <c r="B692" s="597">
        <v>399.79999999999995</v>
      </c>
      <c r="C692" s="597">
        <v>149.94999999999999</v>
      </c>
      <c r="D692" s="596" t="s">
        <v>1522</v>
      </c>
    </row>
    <row r="693" spans="1:4" ht="11.25" customHeight="1">
      <c r="A693" s="1424"/>
      <c r="B693" s="597">
        <v>399.79999999999995</v>
      </c>
      <c r="C693" s="597">
        <v>149.94999999999999</v>
      </c>
      <c r="D693" s="596" t="s">
        <v>1293</v>
      </c>
    </row>
    <row r="694" spans="1:4" ht="11.25" customHeight="1">
      <c r="A694" s="1424" t="s">
        <v>2309</v>
      </c>
      <c r="B694" s="594">
        <v>261.33999999999997</v>
      </c>
      <c r="C694" s="594">
        <v>261.32988</v>
      </c>
      <c r="D694" s="593" t="s">
        <v>1377</v>
      </c>
    </row>
    <row r="695" spans="1:4" ht="11.25" customHeight="1">
      <c r="A695" s="1424"/>
      <c r="B695" s="592">
        <v>261.33999999999997</v>
      </c>
      <c r="C695" s="592">
        <v>261.32988</v>
      </c>
      <c r="D695" s="591" t="s">
        <v>1293</v>
      </c>
    </row>
    <row r="696" spans="1:4" ht="11.25" customHeight="1">
      <c r="A696" s="1424" t="s">
        <v>2308</v>
      </c>
      <c r="B696" s="597">
        <v>393.3</v>
      </c>
      <c r="C696" s="597">
        <v>196.65</v>
      </c>
      <c r="D696" s="596" t="s">
        <v>1522</v>
      </c>
    </row>
    <row r="697" spans="1:4" ht="11.25" customHeight="1">
      <c r="A697" s="1424"/>
      <c r="B697" s="597">
        <v>393.3</v>
      </c>
      <c r="C697" s="597">
        <v>196.65</v>
      </c>
      <c r="D697" s="596" t="s">
        <v>1293</v>
      </c>
    </row>
    <row r="698" spans="1:4" ht="11.25" customHeight="1">
      <c r="A698" s="1424" t="s">
        <v>2307</v>
      </c>
      <c r="B698" s="594">
        <v>719</v>
      </c>
      <c r="C698" s="594">
        <v>719.00199999999995</v>
      </c>
      <c r="D698" s="593" t="s">
        <v>2306</v>
      </c>
    </row>
    <row r="699" spans="1:4" ht="11.25" customHeight="1">
      <c r="A699" s="1424"/>
      <c r="B699" s="592">
        <v>719</v>
      </c>
      <c r="C699" s="592">
        <v>719.00199999999995</v>
      </c>
      <c r="D699" s="591" t="s">
        <v>1293</v>
      </c>
    </row>
    <row r="700" spans="1:4" ht="11.25" customHeight="1">
      <c r="A700" s="1424" t="s">
        <v>2305</v>
      </c>
      <c r="B700" s="597">
        <v>777.49</v>
      </c>
      <c r="C700" s="597">
        <v>777.47992999999997</v>
      </c>
      <c r="D700" s="596" t="s">
        <v>1377</v>
      </c>
    </row>
    <row r="701" spans="1:4" ht="11.25" customHeight="1">
      <c r="A701" s="1424"/>
      <c r="B701" s="597">
        <v>777.49</v>
      </c>
      <c r="C701" s="597">
        <v>777.47992999999997</v>
      </c>
      <c r="D701" s="596" t="s">
        <v>1293</v>
      </c>
    </row>
    <row r="702" spans="1:4" ht="11.25" customHeight="1">
      <c r="A702" s="1424" t="s">
        <v>2304</v>
      </c>
      <c r="B702" s="594">
        <v>300</v>
      </c>
      <c r="C702" s="594">
        <v>150</v>
      </c>
      <c r="D702" s="593" t="s">
        <v>1862</v>
      </c>
    </row>
    <row r="703" spans="1:4" ht="11.25" customHeight="1">
      <c r="A703" s="1424"/>
      <c r="B703" s="597">
        <v>45000</v>
      </c>
      <c r="C703" s="597">
        <v>44999.86</v>
      </c>
      <c r="D703" s="596" t="s">
        <v>2303</v>
      </c>
    </row>
    <row r="704" spans="1:4" ht="11.25" customHeight="1">
      <c r="A704" s="1424"/>
      <c r="B704" s="592">
        <v>45300</v>
      </c>
      <c r="C704" s="592">
        <v>45149.86</v>
      </c>
      <c r="D704" s="591" t="s">
        <v>1293</v>
      </c>
    </row>
    <row r="705" spans="1:4" ht="11.25" customHeight="1">
      <c r="A705" s="1424" t="s">
        <v>2302</v>
      </c>
      <c r="B705" s="597">
        <v>988.21</v>
      </c>
      <c r="C705" s="597">
        <v>988.18323999999996</v>
      </c>
      <c r="D705" s="596" t="s">
        <v>1377</v>
      </c>
    </row>
    <row r="706" spans="1:4" ht="11.25" customHeight="1">
      <c r="A706" s="1424"/>
      <c r="B706" s="597">
        <v>988.21</v>
      </c>
      <c r="C706" s="597">
        <v>988.18323999999996</v>
      </c>
      <c r="D706" s="596" t="s">
        <v>1293</v>
      </c>
    </row>
    <row r="707" spans="1:4" ht="21.75">
      <c r="A707" s="1424" t="s">
        <v>2301</v>
      </c>
      <c r="B707" s="594">
        <v>59.5</v>
      </c>
      <c r="C707" s="594">
        <v>59.5</v>
      </c>
      <c r="D707" s="593" t="s">
        <v>1882</v>
      </c>
    </row>
    <row r="708" spans="1:4" ht="11.25" customHeight="1">
      <c r="A708" s="1424"/>
      <c r="B708" s="592">
        <v>59.5</v>
      </c>
      <c r="C708" s="592">
        <v>59.5</v>
      </c>
      <c r="D708" s="591" t="s">
        <v>1293</v>
      </c>
    </row>
    <row r="709" spans="1:4" ht="11.25" customHeight="1">
      <c r="A709" s="1424" t="s">
        <v>2300</v>
      </c>
      <c r="B709" s="597">
        <v>71.599999999999994</v>
      </c>
      <c r="C709" s="597">
        <v>42.96</v>
      </c>
      <c r="D709" s="596" t="s">
        <v>1610</v>
      </c>
    </row>
    <row r="710" spans="1:4" ht="11.25" customHeight="1">
      <c r="A710" s="1424"/>
      <c r="B710" s="597">
        <v>71.599999999999994</v>
      </c>
      <c r="C710" s="597">
        <v>42.96</v>
      </c>
      <c r="D710" s="596" t="s">
        <v>1293</v>
      </c>
    </row>
    <row r="711" spans="1:4" ht="11.25" customHeight="1">
      <c r="A711" s="1424" t="s">
        <v>4665</v>
      </c>
      <c r="B711" s="594">
        <v>20</v>
      </c>
      <c r="C711" s="594">
        <v>10</v>
      </c>
      <c r="D711" s="593" t="s">
        <v>851</v>
      </c>
    </row>
    <row r="712" spans="1:4" ht="11.25" customHeight="1">
      <c r="A712" s="1424"/>
      <c r="B712" s="592">
        <v>20</v>
      </c>
      <c r="C712" s="592">
        <v>10</v>
      </c>
      <c r="D712" s="591" t="s">
        <v>1293</v>
      </c>
    </row>
    <row r="713" spans="1:4" ht="11.25" customHeight="1">
      <c r="A713" s="1424" t="s">
        <v>2299</v>
      </c>
      <c r="B713" s="597">
        <v>350</v>
      </c>
      <c r="C713" s="597">
        <v>350</v>
      </c>
      <c r="D713" s="596" t="s">
        <v>1596</v>
      </c>
    </row>
    <row r="714" spans="1:4" ht="11.25" customHeight="1">
      <c r="A714" s="1424"/>
      <c r="B714" s="597">
        <v>350</v>
      </c>
      <c r="C714" s="597">
        <v>350</v>
      </c>
      <c r="D714" s="596" t="s">
        <v>1293</v>
      </c>
    </row>
    <row r="715" spans="1:4" ht="11.25" customHeight="1">
      <c r="A715" s="1424" t="s">
        <v>2298</v>
      </c>
      <c r="B715" s="594">
        <v>34</v>
      </c>
      <c r="C715" s="594">
        <v>17</v>
      </c>
      <c r="D715" s="593" t="s">
        <v>1867</v>
      </c>
    </row>
    <row r="716" spans="1:4" ht="11.25" customHeight="1">
      <c r="A716" s="1424"/>
      <c r="B716" s="592">
        <v>34</v>
      </c>
      <c r="C716" s="592">
        <v>17</v>
      </c>
      <c r="D716" s="591" t="s">
        <v>1293</v>
      </c>
    </row>
    <row r="717" spans="1:4" ht="21.75">
      <c r="A717" s="1424" t="s">
        <v>2297</v>
      </c>
      <c r="B717" s="597">
        <v>65</v>
      </c>
      <c r="C717" s="597">
        <v>65</v>
      </c>
      <c r="D717" s="596" t="s">
        <v>1865</v>
      </c>
    </row>
    <row r="718" spans="1:4" ht="11.25" customHeight="1">
      <c r="A718" s="1424"/>
      <c r="B718" s="597">
        <v>65</v>
      </c>
      <c r="C718" s="597">
        <v>65</v>
      </c>
      <c r="D718" s="596" t="s">
        <v>1293</v>
      </c>
    </row>
    <row r="719" spans="1:4" ht="11.25" customHeight="1">
      <c r="A719" s="1424" t="s">
        <v>2296</v>
      </c>
      <c r="B719" s="594">
        <v>198</v>
      </c>
      <c r="C719" s="594">
        <v>198</v>
      </c>
      <c r="D719" s="593" t="s">
        <v>1710</v>
      </c>
    </row>
    <row r="720" spans="1:4" ht="11.25" customHeight="1">
      <c r="A720" s="1424"/>
      <c r="B720" s="592">
        <v>198</v>
      </c>
      <c r="C720" s="592">
        <v>198</v>
      </c>
      <c r="D720" s="591" t="s">
        <v>1293</v>
      </c>
    </row>
    <row r="721" spans="1:4" ht="11.25" customHeight="1">
      <c r="A721" s="1424" t="s">
        <v>2295</v>
      </c>
      <c r="B721" s="597">
        <v>80</v>
      </c>
      <c r="C721" s="597">
        <v>80</v>
      </c>
      <c r="D721" s="596" t="s">
        <v>1807</v>
      </c>
    </row>
    <row r="722" spans="1:4" ht="11.25" customHeight="1">
      <c r="A722" s="1424"/>
      <c r="B722" s="597">
        <v>80</v>
      </c>
      <c r="C722" s="597">
        <v>80</v>
      </c>
      <c r="D722" s="596" t="s">
        <v>1293</v>
      </c>
    </row>
    <row r="723" spans="1:4" ht="11.25" customHeight="1">
      <c r="A723" s="1424" t="s">
        <v>2294</v>
      </c>
      <c r="B723" s="594">
        <v>12</v>
      </c>
      <c r="C723" s="594">
        <v>12</v>
      </c>
      <c r="D723" s="593" t="s">
        <v>1566</v>
      </c>
    </row>
    <row r="724" spans="1:4" ht="11.25" customHeight="1">
      <c r="A724" s="1424"/>
      <c r="B724" s="592">
        <v>12</v>
      </c>
      <c r="C724" s="592">
        <v>12</v>
      </c>
      <c r="D724" s="591" t="s">
        <v>1293</v>
      </c>
    </row>
    <row r="725" spans="1:4" ht="11.25" customHeight="1">
      <c r="A725" s="1424" t="s">
        <v>2293</v>
      </c>
      <c r="B725" s="597">
        <v>533.04</v>
      </c>
      <c r="C725" s="597">
        <v>533.04</v>
      </c>
      <c r="D725" s="596" t="s">
        <v>664</v>
      </c>
    </row>
    <row r="726" spans="1:4" ht="11.25" customHeight="1">
      <c r="A726" s="1424"/>
      <c r="B726" s="597">
        <v>7472.7300000000005</v>
      </c>
      <c r="C726" s="597">
        <v>7472.73</v>
      </c>
      <c r="D726" s="596" t="s">
        <v>1869</v>
      </c>
    </row>
    <row r="727" spans="1:4" ht="11.25" customHeight="1">
      <c r="A727" s="1424"/>
      <c r="B727" s="597">
        <v>8005.77</v>
      </c>
      <c r="C727" s="597">
        <v>8005.7699999999995</v>
      </c>
      <c r="D727" s="596" t="s">
        <v>1293</v>
      </c>
    </row>
    <row r="728" spans="1:4" ht="11.25" customHeight="1">
      <c r="A728" s="1424" t="s">
        <v>2292</v>
      </c>
      <c r="B728" s="594">
        <v>404.02</v>
      </c>
      <c r="C728" s="594">
        <v>404.01799999999997</v>
      </c>
      <c r="D728" s="593" t="s">
        <v>1869</v>
      </c>
    </row>
    <row r="729" spans="1:4" ht="11.25" customHeight="1">
      <c r="A729" s="1424"/>
      <c r="B729" s="592">
        <v>404.02</v>
      </c>
      <c r="C729" s="592">
        <v>404.01799999999997</v>
      </c>
      <c r="D729" s="591" t="s">
        <v>1293</v>
      </c>
    </row>
    <row r="730" spans="1:4" ht="11.25" customHeight="1">
      <c r="A730" s="1424" t="s">
        <v>2291</v>
      </c>
      <c r="B730" s="597">
        <v>113.47</v>
      </c>
      <c r="C730" s="597">
        <v>113.46300000000001</v>
      </c>
      <c r="D730" s="596" t="s">
        <v>1869</v>
      </c>
    </row>
    <row r="731" spans="1:4" ht="11.25" customHeight="1">
      <c r="A731" s="1424"/>
      <c r="B731" s="597">
        <v>113.47</v>
      </c>
      <c r="C731" s="597">
        <v>113.46300000000001</v>
      </c>
      <c r="D731" s="596" t="s">
        <v>1293</v>
      </c>
    </row>
    <row r="732" spans="1:4" ht="11.25" customHeight="1">
      <c r="A732" s="1424" t="s">
        <v>2290</v>
      </c>
      <c r="B732" s="594">
        <v>1745.99</v>
      </c>
      <c r="C732" s="594">
        <v>1745.991</v>
      </c>
      <c r="D732" s="593" t="s">
        <v>1869</v>
      </c>
    </row>
    <row r="733" spans="1:4" ht="11.25" customHeight="1">
      <c r="A733" s="1424"/>
      <c r="B733" s="592">
        <v>1745.99</v>
      </c>
      <c r="C733" s="592">
        <v>1745.991</v>
      </c>
      <c r="D733" s="591" t="s">
        <v>1293</v>
      </c>
    </row>
    <row r="734" spans="1:4" ht="11.25" customHeight="1">
      <c r="A734" s="1424" t="s">
        <v>2289</v>
      </c>
      <c r="B734" s="597">
        <v>1900.9</v>
      </c>
      <c r="C734" s="597">
        <v>1900.903</v>
      </c>
      <c r="D734" s="596" t="s">
        <v>1869</v>
      </c>
    </row>
    <row r="735" spans="1:4" ht="11.25" customHeight="1">
      <c r="A735" s="1424"/>
      <c r="B735" s="597">
        <v>1900.9</v>
      </c>
      <c r="C735" s="597">
        <v>1900.903</v>
      </c>
      <c r="D735" s="596" t="s">
        <v>1293</v>
      </c>
    </row>
    <row r="736" spans="1:4" ht="11.25" customHeight="1">
      <c r="A736" s="1424" t="s">
        <v>2288</v>
      </c>
      <c r="B736" s="594">
        <v>66.63</v>
      </c>
      <c r="C736" s="594">
        <v>44.42</v>
      </c>
      <c r="D736" s="593" t="s">
        <v>664</v>
      </c>
    </row>
    <row r="737" spans="1:4" ht="11.25" customHeight="1">
      <c r="A737" s="1424"/>
      <c r="B737" s="597">
        <v>1029.45</v>
      </c>
      <c r="C737" s="597">
        <v>1029.4469999999999</v>
      </c>
      <c r="D737" s="596" t="s">
        <v>1869</v>
      </c>
    </row>
    <row r="738" spans="1:4" ht="11.25" customHeight="1">
      <c r="A738" s="1424"/>
      <c r="B738" s="592">
        <v>1096.08</v>
      </c>
      <c r="C738" s="592">
        <v>1073.867</v>
      </c>
      <c r="D738" s="591" t="s">
        <v>1293</v>
      </c>
    </row>
    <row r="739" spans="1:4" ht="11.25" customHeight="1">
      <c r="A739" s="1424" t="s">
        <v>2287</v>
      </c>
      <c r="B739" s="597">
        <v>922.77</v>
      </c>
      <c r="C739" s="597">
        <v>922.76900000000001</v>
      </c>
      <c r="D739" s="596" t="s">
        <v>1869</v>
      </c>
    </row>
    <row r="740" spans="1:4" ht="11.25" customHeight="1">
      <c r="A740" s="1424"/>
      <c r="B740" s="597">
        <v>922.77</v>
      </c>
      <c r="C740" s="597">
        <v>922.76900000000001</v>
      </c>
      <c r="D740" s="596" t="s">
        <v>1293</v>
      </c>
    </row>
    <row r="741" spans="1:4" ht="11.25" customHeight="1">
      <c r="A741" s="1424" t="s">
        <v>2286</v>
      </c>
      <c r="B741" s="594">
        <v>1748.91</v>
      </c>
      <c r="C741" s="594">
        <v>1748.9059999999999</v>
      </c>
      <c r="D741" s="593" t="s">
        <v>1869</v>
      </c>
    </row>
    <row r="742" spans="1:4" ht="11.25" customHeight="1">
      <c r="A742" s="1424"/>
      <c r="B742" s="592">
        <v>1748.91</v>
      </c>
      <c r="C742" s="592">
        <v>1748.9059999999999</v>
      </c>
      <c r="D742" s="591" t="s">
        <v>1293</v>
      </c>
    </row>
    <row r="743" spans="1:4" ht="11.25" customHeight="1">
      <c r="A743" s="1424" t="s">
        <v>2285</v>
      </c>
      <c r="B743" s="597">
        <v>1124.7900000000002</v>
      </c>
      <c r="C743" s="597">
        <v>1124.7829999999999</v>
      </c>
      <c r="D743" s="596" t="s">
        <v>1869</v>
      </c>
    </row>
    <row r="744" spans="1:4" ht="11.25" customHeight="1">
      <c r="A744" s="1424"/>
      <c r="B744" s="597">
        <v>1124.7900000000002</v>
      </c>
      <c r="C744" s="597">
        <v>1124.7829999999999</v>
      </c>
      <c r="D744" s="596" t="s">
        <v>1293</v>
      </c>
    </row>
    <row r="745" spans="1:4" ht="11.25" customHeight="1">
      <c r="A745" s="1424" t="s">
        <v>2284</v>
      </c>
      <c r="B745" s="594">
        <v>659.82</v>
      </c>
      <c r="C745" s="594">
        <v>659.81899999999996</v>
      </c>
      <c r="D745" s="593" t="s">
        <v>1869</v>
      </c>
    </row>
    <row r="746" spans="1:4" ht="11.25" customHeight="1">
      <c r="A746" s="1424"/>
      <c r="B746" s="592">
        <v>659.82</v>
      </c>
      <c r="C746" s="592">
        <v>659.81899999999996</v>
      </c>
      <c r="D746" s="591" t="s">
        <v>1293</v>
      </c>
    </row>
    <row r="747" spans="1:4" ht="11.25" customHeight="1">
      <c r="A747" s="1424" t="s">
        <v>2283</v>
      </c>
      <c r="B747" s="597">
        <v>526.07000000000005</v>
      </c>
      <c r="C747" s="597">
        <v>526.06500000000005</v>
      </c>
      <c r="D747" s="596" t="s">
        <v>1869</v>
      </c>
    </row>
    <row r="748" spans="1:4" ht="11.25" customHeight="1">
      <c r="A748" s="1424"/>
      <c r="B748" s="597">
        <v>526.07000000000005</v>
      </c>
      <c r="C748" s="597">
        <v>526.06500000000005</v>
      </c>
      <c r="D748" s="596" t="s">
        <v>1293</v>
      </c>
    </row>
    <row r="749" spans="1:4" ht="11.25" customHeight="1">
      <c r="A749" s="1424" t="s">
        <v>2282</v>
      </c>
      <c r="B749" s="594">
        <v>200.44</v>
      </c>
      <c r="C749" s="594">
        <v>200.441</v>
      </c>
      <c r="D749" s="593" t="s">
        <v>1869</v>
      </c>
    </row>
    <row r="750" spans="1:4" ht="11.25" customHeight="1">
      <c r="A750" s="1424"/>
      <c r="B750" s="592">
        <v>200.44</v>
      </c>
      <c r="C750" s="592">
        <v>200.441</v>
      </c>
      <c r="D750" s="591" t="s">
        <v>1293</v>
      </c>
    </row>
    <row r="751" spans="1:4" ht="11.25" customHeight="1">
      <c r="A751" s="1424" t="s">
        <v>2281</v>
      </c>
      <c r="B751" s="597">
        <v>2638.0699999999997</v>
      </c>
      <c r="C751" s="597">
        <v>2638.069</v>
      </c>
      <c r="D751" s="596" t="s">
        <v>1869</v>
      </c>
    </row>
    <row r="752" spans="1:4" ht="11.25" customHeight="1">
      <c r="A752" s="1424"/>
      <c r="B752" s="597">
        <v>2638.0699999999997</v>
      </c>
      <c r="C752" s="597">
        <v>2638.069</v>
      </c>
      <c r="D752" s="596" t="s">
        <v>1293</v>
      </c>
    </row>
    <row r="753" spans="1:4" ht="11.25" customHeight="1">
      <c r="A753" s="1424" t="s">
        <v>2280</v>
      </c>
      <c r="B753" s="594">
        <v>617.29999999999995</v>
      </c>
      <c r="C753" s="594">
        <v>617.29600000000005</v>
      </c>
      <c r="D753" s="593" t="s">
        <v>1869</v>
      </c>
    </row>
    <row r="754" spans="1:4" ht="11.25" customHeight="1">
      <c r="A754" s="1424"/>
      <c r="B754" s="592">
        <v>617.29999999999995</v>
      </c>
      <c r="C754" s="592">
        <v>617.29600000000005</v>
      </c>
      <c r="D754" s="591" t="s">
        <v>1293</v>
      </c>
    </row>
    <row r="755" spans="1:4" ht="11.25" customHeight="1">
      <c r="A755" s="1424" t="s">
        <v>2279</v>
      </c>
      <c r="B755" s="597">
        <v>832.76</v>
      </c>
      <c r="C755" s="597">
        <v>832.75099999999998</v>
      </c>
      <c r="D755" s="596" t="s">
        <v>1869</v>
      </c>
    </row>
    <row r="756" spans="1:4" ht="11.25" customHeight="1">
      <c r="A756" s="1424"/>
      <c r="B756" s="597">
        <v>20</v>
      </c>
      <c r="C756" s="597">
        <v>20</v>
      </c>
      <c r="D756" s="596" t="s">
        <v>666</v>
      </c>
    </row>
    <row r="757" spans="1:4" ht="11.25" customHeight="1">
      <c r="A757" s="1424"/>
      <c r="B757" s="597">
        <v>852.76</v>
      </c>
      <c r="C757" s="597">
        <v>852.75099999999998</v>
      </c>
      <c r="D757" s="596" t="s">
        <v>1293</v>
      </c>
    </row>
    <row r="758" spans="1:4" ht="11.25" customHeight="1">
      <c r="A758" s="1424" t="s">
        <v>2278</v>
      </c>
      <c r="B758" s="594">
        <v>1790.52</v>
      </c>
      <c r="C758" s="594">
        <v>1790.5150000000001</v>
      </c>
      <c r="D758" s="593" t="s">
        <v>1869</v>
      </c>
    </row>
    <row r="759" spans="1:4" ht="11.25" customHeight="1">
      <c r="A759" s="1424"/>
      <c r="B759" s="592">
        <v>1790.52</v>
      </c>
      <c r="C759" s="592">
        <v>1790.5150000000001</v>
      </c>
      <c r="D759" s="591" t="s">
        <v>1293</v>
      </c>
    </row>
    <row r="760" spans="1:4" ht="11.25" customHeight="1">
      <c r="A760" s="1424" t="s">
        <v>2277</v>
      </c>
      <c r="B760" s="597">
        <v>1548.41</v>
      </c>
      <c r="C760" s="597">
        <v>1548.405</v>
      </c>
      <c r="D760" s="596" t="s">
        <v>1869</v>
      </c>
    </row>
    <row r="761" spans="1:4" ht="11.25" customHeight="1">
      <c r="A761" s="1424"/>
      <c r="B761" s="597">
        <v>1548.41</v>
      </c>
      <c r="C761" s="597">
        <v>1548.405</v>
      </c>
      <c r="D761" s="596" t="s">
        <v>1293</v>
      </c>
    </row>
    <row r="762" spans="1:4" ht="11.25" customHeight="1">
      <c r="A762" s="1424" t="s">
        <v>2276</v>
      </c>
      <c r="B762" s="594">
        <v>2725.03</v>
      </c>
      <c r="C762" s="594">
        <v>2725.0280000000002</v>
      </c>
      <c r="D762" s="593" t="s">
        <v>1869</v>
      </c>
    </row>
    <row r="763" spans="1:4" ht="11.25" customHeight="1">
      <c r="A763" s="1424"/>
      <c r="B763" s="592">
        <v>2725.03</v>
      </c>
      <c r="C763" s="592">
        <v>2725.0280000000002</v>
      </c>
      <c r="D763" s="591" t="s">
        <v>1293</v>
      </c>
    </row>
    <row r="764" spans="1:4" ht="11.25" customHeight="1">
      <c r="A764" s="1424" t="s">
        <v>2275</v>
      </c>
      <c r="B764" s="597">
        <v>2703.65</v>
      </c>
      <c r="C764" s="597">
        <v>2703.6450000000004</v>
      </c>
      <c r="D764" s="596" t="s">
        <v>1869</v>
      </c>
    </row>
    <row r="765" spans="1:4" ht="11.25" customHeight="1">
      <c r="A765" s="1424"/>
      <c r="B765" s="597">
        <v>2703.65</v>
      </c>
      <c r="C765" s="597">
        <v>2703.6450000000004</v>
      </c>
      <c r="D765" s="596" t="s">
        <v>1293</v>
      </c>
    </row>
    <row r="766" spans="1:4" ht="11.25" customHeight="1">
      <c r="A766" s="1424" t="s">
        <v>2274</v>
      </c>
      <c r="B766" s="594">
        <v>5024.8999999999996</v>
      </c>
      <c r="C766" s="594">
        <v>5024.8990000000003</v>
      </c>
      <c r="D766" s="593" t="s">
        <v>1869</v>
      </c>
    </row>
    <row r="767" spans="1:4" ht="11.25" customHeight="1">
      <c r="A767" s="1424"/>
      <c r="B767" s="597">
        <v>18.8</v>
      </c>
      <c r="C767" s="597">
        <v>18.8</v>
      </c>
      <c r="D767" s="596" t="s">
        <v>1564</v>
      </c>
    </row>
    <row r="768" spans="1:4" ht="11.25" customHeight="1">
      <c r="A768" s="1424"/>
      <c r="B768" s="592">
        <v>5043.7</v>
      </c>
      <c r="C768" s="592">
        <v>5043.6990000000005</v>
      </c>
      <c r="D768" s="591" t="s">
        <v>1293</v>
      </c>
    </row>
    <row r="769" spans="1:4" ht="11.25" customHeight="1">
      <c r="A769" s="1424" t="s">
        <v>2273</v>
      </c>
      <c r="B769" s="597">
        <v>3227</v>
      </c>
      <c r="C769" s="597">
        <v>3227.002</v>
      </c>
      <c r="D769" s="596" t="s">
        <v>1869</v>
      </c>
    </row>
    <row r="770" spans="1:4" ht="11.25" customHeight="1">
      <c r="A770" s="1424"/>
      <c r="B770" s="597">
        <v>3227</v>
      </c>
      <c r="C770" s="597">
        <v>3227.002</v>
      </c>
      <c r="D770" s="596" t="s">
        <v>1293</v>
      </c>
    </row>
    <row r="771" spans="1:4" ht="11.25" customHeight="1">
      <c r="A771" s="1424" t="s">
        <v>2272</v>
      </c>
      <c r="B771" s="594">
        <v>1097.96</v>
      </c>
      <c r="C771" s="594">
        <v>1097.9549999999999</v>
      </c>
      <c r="D771" s="593" t="s">
        <v>1869</v>
      </c>
    </row>
    <row r="772" spans="1:4" ht="11.25" customHeight="1">
      <c r="A772" s="1424"/>
      <c r="B772" s="592">
        <v>1097.96</v>
      </c>
      <c r="C772" s="592">
        <v>1097.9549999999999</v>
      </c>
      <c r="D772" s="591" t="s">
        <v>1293</v>
      </c>
    </row>
    <row r="773" spans="1:4" ht="11.25" customHeight="1">
      <c r="A773" s="1424" t="s">
        <v>2271</v>
      </c>
      <c r="B773" s="594">
        <v>656.97</v>
      </c>
      <c r="C773" s="594">
        <v>656.96800000000007</v>
      </c>
      <c r="D773" s="593" t="s">
        <v>1869</v>
      </c>
    </row>
    <row r="774" spans="1:4" ht="11.25" customHeight="1">
      <c r="A774" s="1424"/>
      <c r="B774" s="597">
        <v>20</v>
      </c>
      <c r="C774" s="597">
        <v>20</v>
      </c>
      <c r="D774" s="596" t="s">
        <v>666</v>
      </c>
    </row>
    <row r="775" spans="1:4" ht="11.25" customHeight="1">
      <c r="A775" s="1424"/>
      <c r="B775" s="592">
        <v>676.97</v>
      </c>
      <c r="C775" s="592">
        <v>676.96800000000007</v>
      </c>
      <c r="D775" s="591" t="s">
        <v>1293</v>
      </c>
    </row>
    <row r="776" spans="1:4" ht="11.25" customHeight="1">
      <c r="A776" s="1424" t="s">
        <v>2270</v>
      </c>
      <c r="B776" s="594">
        <v>500</v>
      </c>
      <c r="C776" s="594">
        <v>500</v>
      </c>
      <c r="D776" s="593" t="s">
        <v>1561</v>
      </c>
    </row>
    <row r="777" spans="1:4" ht="21.75">
      <c r="A777" s="1424"/>
      <c r="B777" s="597">
        <v>96.8</v>
      </c>
      <c r="C777" s="597">
        <v>96.8</v>
      </c>
      <c r="D777" s="596" t="s">
        <v>2269</v>
      </c>
    </row>
    <row r="778" spans="1:4" ht="11.25" customHeight="1">
      <c r="A778" s="1424"/>
      <c r="B778" s="592">
        <v>596.79999999999995</v>
      </c>
      <c r="C778" s="592">
        <v>596.79999999999995</v>
      </c>
      <c r="D778" s="591" t="s">
        <v>1293</v>
      </c>
    </row>
    <row r="779" spans="1:4" ht="11.25" customHeight="1">
      <c r="A779" s="1424" t="s">
        <v>2268</v>
      </c>
      <c r="B779" s="594">
        <v>300</v>
      </c>
      <c r="C779" s="594">
        <v>300</v>
      </c>
      <c r="D779" s="593" t="s">
        <v>1561</v>
      </c>
    </row>
    <row r="780" spans="1:4" ht="11.25" customHeight="1">
      <c r="A780" s="1424"/>
      <c r="B780" s="592">
        <v>300</v>
      </c>
      <c r="C780" s="592">
        <v>300</v>
      </c>
      <c r="D780" s="591" t="s">
        <v>1293</v>
      </c>
    </row>
    <row r="781" spans="1:4" ht="11.25" customHeight="1">
      <c r="A781" s="1424" t="s">
        <v>3932</v>
      </c>
      <c r="B781" s="597">
        <v>14.62</v>
      </c>
      <c r="C781" s="597">
        <v>14.619</v>
      </c>
      <c r="D781" s="596" t="s">
        <v>2246</v>
      </c>
    </row>
    <row r="782" spans="1:4" ht="11.25" customHeight="1">
      <c r="A782" s="1424"/>
      <c r="B782" s="597">
        <v>14.62</v>
      </c>
      <c r="C782" s="597">
        <v>14.619</v>
      </c>
      <c r="D782" s="596" t="s">
        <v>1293</v>
      </c>
    </row>
    <row r="783" spans="1:4" ht="11.25" customHeight="1">
      <c r="A783" s="1424" t="s">
        <v>4665</v>
      </c>
      <c r="B783" s="594">
        <v>40</v>
      </c>
      <c r="C783" s="594">
        <v>40</v>
      </c>
      <c r="D783" s="593" t="s">
        <v>851</v>
      </c>
    </row>
    <row r="784" spans="1:4" ht="11.25" customHeight="1">
      <c r="A784" s="1424"/>
      <c r="B784" s="592">
        <v>40</v>
      </c>
      <c r="C784" s="592">
        <v>40</v>
      </c>
      <c r="D784" s="591" t="s">
        <v>1293</v>
      </c>
    </row>
    <row r="785" spans="1:4" ht="11.25" customHeight="1">
      <c r="A785" s="1424" t="s">
        <v>4665</v>
      </c>
      <c r="B785" s="597">
        <v>50</v>
      </c>
      <c r="C785" s="597">
        <v>50</v>
      </c>
      <c r="D785" s="596" t="s">
        <v>2267</v>
      </c>
    </row>
    <row r="786" spans="1:4" ht="11.25" customHeight="1">
      <c r="A786" s="1424"/>
      <c r="B786" s="597">
        <v>50</v>
      </c>
      <c r="C786" s="597">
        <v>50</v>
      </c>
      <c r="D786" s="596" t="s">
        <v>1293</v>
      </c>
    </row>
    <row r="787" spans="1:4" ht="11.25" customHeight="1">
      <c r="A787" s="1424" t="s">
        <v>2266</v>
      </c>
      <c r="B787" s="594">
        <v>524.54</v>
      </c>
      <c r="C787" s="594">
        <v>524.53093999999999</v>
      </c>
      <c r="D787" s="593" t="s">
        <v>1377</v>
      </c>
    </row>
    <row r="788" spans="1:4" ht="11.25" customHeight="1">
      <c r="A788" s="1424"/>
      <c r="B788" s="592">
        <v>524.54</v>
      </c>
      <c r="C788" s="592">
        <v>524.53093999999999</v>
      </c>
      <c r="D788" s="591" t="s">
        <v>1293</v>
      </c>
    </row>
    <row r="789" spans="1:4" ht="11.25" customHeight="1">
      <c r="A789" s="1424" t="s">
        <v>2265</v>
      </c>
      <c r="B789" s="597">
        <v>41.8</v>
      </c>
      <c r="C789" s="597">
        <v>0</v>
      </c>
      <c r="D789" s="596" t="s">
        <v>1867</v>
      </c>
    </row>
    <row r="790" spans="1:4" ht="11.25" customHeight="1">
      <c r="A790" s="1424"/>
      <c r="B790" s="597">
        <v>41.8</v>
      </c>
      <c r="C790" s="597">
        <v>0</v>
      </c>
      <c r="D790" s="596" t="s">
        <v>1293</v>
      </c>
    </row>
    <row r="791" spans="1:4" ht="11.25" customHeight="1">
      <c r="A791" s="1424" t="s">
        <v>2264</v>
      </c>
      <c r="B791" s="594">
        <v>1700</v>
      </c>
      <c r="C791" s="594">
        <v>1619.702</v>
      </c>
      <c r="D791" s="593" t="s">
        <v>1900</v>
      </c>
    </row>
    <row r="792" spans="1:4" ht="11.25" customHeight="1">
      <c r="A792" s="1424"/>
      <c r="B792" s="592">
        <v>1700</v>
      </c>
      <c r="C792" s="592">
        <v>1619.702</v>
      </c>
      <c r="D792" s="591" t="s">
        <v>1293</v>
      </c>
    </row>
    <row r="793" spans="1:4" ht="11.25" customHeight="1">
      <c r="A793" s="1424" t="s">
        <v>2263</v>
      </c>
      <c r="B793" s="597">
        <v>249.05</v>
      </c>
      <c r="C793" s="597">
        <v>249.03693000000001</v>
      </c>
      <c r="D793" s="596" t="s">
        <v>1377</v>
      </c>
    </row>
    <row r="794" spans="1:4" ht="11.25" customHeight="1">
      <c r="A794" s="1424"/>
      <c r="B794" s="597">
        <v>249.05</v>
      </c>
      <c r="C794" s="597">
        <v>249.03693000000001</v>
      </c>
      <c r="D794" s="596" t="s">
        <v>1293</v>
      </c>
    </row>
    <row r="795" spans="1:4" ht="21.75">
      <c r="A795" s="1424" t="s">
        <v>2262</v>
      </c>
      <c r="B795" s="594">
        <v>301</v>
      </c>
      <c r="C795" s="594">
        <v>301</v>
      </c>
      <c r="D795" s="593" t="s">
        <v>1865</v>
      </c>
    </row>
    <row r="796" spans="1:4" ht="11.25" customHeight="1">
      <c r="A796" s="1424"/>
      <c r="B796" s="592">
        <v>301</v>
      </c>
      <c r="C796" s="592">
        <v>301</v>
      </c>
      <c r="D796" s="591" t="s">
        <v>1293</v>
      </c>
    </row>
    <row r="797" spans="1:4" ht="11.25" customHeight="1">
      <c r="A797" s="1424" t="s">
        <v>2261</v>
      </c>
      <c r="B797" s="597">
        <v>30</v>
      </c>
      <c r="C797" s="597">
        <v>30</v>
      </c>
      <c r="D797" s="596" t="s">
        <v>1557</v>
      </c>
    </row>
    <row r="798" spans="1:4" ht="11.25" customHeight="1">
      <c r="A798" s="1424"/>
      <c r="B798" s="597">
        <v>30</v>
      </c>
      <c r="C798" s="597">
        <v>30</v>
      </c>
      <c r="D798" s="596" t="s">
        <v>1293</v>
      </c>
    </row>
    <row r="799" spans="1:4" ht="11.25" customHeight="1">
      <c r="A799" s="1424" t="s">
        <v>2260</v>
      </c>
      <c r="B799" s="594">
        <v>17.100000000000001</v>
      </c>
      <c r="C799" s="594">
        <v>0</v>
      </c>
      <c r="D799" s="593" t="s">
        <v>1867</v>
      </c>
    </row>
    <row r="800" spans="1:4" ht="11.25" customHeight="1">
      <c r="A800" s="1424"/>
      <c r="B800" s="592">
        <v>17.100000000000001</v>
      </c>
      <c r="C800" s="592">
        <v>0</v>
      </c>
      <c r="D800" s="591" t="s">
        <v>1293</v>
      </c>
    </row>
    <row r="801" spans="1:4" ht="11.25" customHeight="1">
      <c r="A801" s="1424" t="s">
        <v>2259</v>
      </c>
      <c r="B801" s="597">
        <v>192</v>
      </c>
      <c r="C801" s="597">
        <v>192</v>
      </c>
      <c r="D801" s="596" t="s">
        <v>1862</v>
      </c>
    </row>
    <row r="802" spans="1:4" ht="11.25" customHeight="1">
      <c r="A802" s="1424"/>
      <c r="B802" s="597">
        <v>192</v>
      </c>
      <c r="C802" s="597">
        <v>192</v>
      </c>
      <c r="D802" s="596" t="s">
        <v>1293</v>
      </c>
    </row>
    <row r="803" spans="1:4" ht="11.25" customHeight="1">
      <c r="A803" s="1424" t="s">
        <v>2258</v>
      </c>
      <c r="B803" s="594">
        <v>1500</v>
      </c>
      <c r="C803" s="594">
        <v>1500</v>
      </c>
      <c r="D803" s="593" t="s">
        <v>1561</v>
      </c>
    </row>
    <row r="804" spans="1:4" ht="11.25" customHeight="1">
      <c r="A804" s="1424"/>
      <c r="B804" s="592">
        <v>1500</v>
      </c>
      <c r="C804" s="592">
        <v>1500</v>
      </c>
      <c r="D804" s="591" t="s">
        <v>1293</v>
      </c>
    </row>
    <row r="805" spans="1:4" ht="11.25" customHeight="1">
      <c r="A805" s="1424" t="s">
        <v>2257</v>
      </c>
      <c r="B805" s="597">
        <v>1133.77</v>
      </c>
      <c r="C805" s="597">
        <v>1133.7660000000001</v>
      </c>
      <c r="D805" s="596" t="s">
        <v>1869</v>
      </c>
    </row>
    <row r="806" spans="1:4" ht="11.25" customHeight="1">
      <c r="A806" s="1424"/>
      <c r="B806" s="597">
        <v>1133.77</v>
      </c>
      <c r="C806" s="597">
        <v>1133.7660000000001</v>
      </c>
      <c r="D806" s="596" t="s">
        <v>1293</v>
      </c>
    </row>
    <row r="807" spans="1:4" ht="11.25" customHeight="1">
      <c r="A807" s="1424" t="s">
        <v>2256</v>
      </c>
      <c r="B807" s="594">
        <v>19.399999999999999</v>
      </c>
      <c r="C807" s="594">
        <v>0</v>
      </c>
      <c r="D807" s="593" t="s">
        <v>1867</v>
      </c>
    </row>
    <row r="808" spans="1:4" ht="11.25" customHeight="1">
      <c r="A808" s="1424"/>
      <c r="B808" s="592">
        <v>19.399999999999999</v>
      </c>
      <c r="C808" s="592">
        <v>0</v>
      </c>
      <c r="D808" s="591" t="s">
        <v>1293</v>
      </c>
    </row>
    <row r="809" spans="1:4" ht="11.25" customHeight="1">
      <c r="A809" s="1424" t="s">
        <v>2255</v>
      </c>
      <c r="B809" s="597">
        <v>101.8</v>
      </c>
      <c r="C809" s="597">
        <v>0</v>
      </c>
      <c r="D809" s="596" t="s">
        <v>2254</v>
      </c>
    </row>
    <row r="810" spans="1:4" ht="11.25" customHeight="1">
      <c r="A810" s="1424"/>
      <c r="B810" s="597">
        <v>101.8</v>
      </c>
      <c r="C810" s="597">
        <v>0</v>
      </c>
      <c r="D810" s="596" t="s">
        <v>1293</v>
      </c>
    </row>
    <row r="811" spans="1:4" ht="11.25" customHeight="1">
      <c r="A811" s="1424" t="s">
        <v>2253</v>
      </c>
      <c r="B811" s="594">
        <v>80</v>
      </c>
      <c r="C811" s="594">
        <v>80</v>
      </c>
      <c r="D811" s="593" t="s">
        <v>1563</v>
      </c>
    </row>
    <row r="812" spans="1:4" ht="11.25" customHeight="1">
      <c r="A812" s="1424"/>
      <c r="B812" s="592">
        <v>80</v>
      </c>
      <c r="C812" s="592">
        <v>80</v>
      </c>
      <c r="D812" s="591" t="s">
        <v>1293</v>
      </c>
    </row>
    <row r="813" spans="1:4" ht="11.25" customHeight="1">
      <c r="A813" s="1424" t="s">
        <v>2252</v>
      </c>
      <c r="B813" s="597">
        <v>45</v>
      </c>
      <c r="C813" s="597">
        <v>45</v>
      </c>
      <c r="D813" s="596" t="s">
        <v>1572</v>
      </c>
    </row>
    <row r="814" spans="1:4" ht="11.25" customHeight="1">
      <c r="A814" s="1424"/>
      <c r="B814" s="597">
        <v>45</v>
      </c>
      <c r="C814" s="597">
        <v>45</v>
      </c>
      <c r="D814" s="596" t="s">
        <v>1293</v>
      </c>
    </row>
    <row r="815" spans="1:4" ht="11.25" customHeight="1">
      <c r="A815" s="1424" t="s">
        <v>2251</v>
      </c>
      <c r="B815" s="594">
        <v>200</v>
      </c>
      <c r="C815" s="594">
        <v>200</v>
      </c>
      <c r="D815" s="593" t="s">
        <v>1566</v>
      </c>
    </row>
    <row r="816" spans="1:4" ht="11.25" customHeight="1">
      <c r="A816" s="1424"/>
      <c r="B816" s="592">
        <v>200</v>
      </c>
      <c r="C816" s="592">
        <v>200</v>
      </c>
      <c r="D816" s="591" t="s">
        <v>1293</v>
      </c>
    </row>
    <row r="817" spans="1:4" ht="11.25" customHeight="1">
      <c r="A817" s="1424" t="s">
        <v>2250</v>
      </c>
      <c r="B817" s="597">
        <v>70</v>
      </c>
      <c r="C817" s="597">
        <v>70</v>
      </c>
      <c r="D817" s="596" t="s">
        <v>1572</v>
      </c>
    </row>
    <row r="818" spans="1:4" ht="11.25" customHeight="1">
      <c r="A818" s="1424"/>
      <c r="B818" s="597">
        <v>70</v>
      </c>
      <c r="C818" s="597">
        <v>70</v>
      </c>
      <c r="D818" s="596" t="s">
        <v>1293</v>
      </c>
    </row>
    <row r="819" spans="1:4" ht="11.25" customHeight="1">
      <c r="A819" s="1424" t="s">
        <v>2249</v>
      </c>
      <c r="B819" s="594">
        <v>250</v>
      </c>
      <c r="C819" s="594">
        <v>250</v>
      </c>
      <c r="D819" s="593" t="s">
        <v>1561</v>
      </c>
    </row>
    <row r="820" spans="1:4" ht="11.25" customHeight="1">
      <c r="A820" s="1424"/>
      <c r="B820" s="592">
        <v>250</v>
      </c>
      <c r="C820" s="592">
        <v>250</v>
      </c>
      <c r="D820" s="591" t="s">
        <v>1293</v>
      </c>
    </row>
    <row r="821" spans="1:4" ht="11.25" customHeight="1">
      <c r="A821" s="1424" t="s">
        <v>2248</v>
      </c>
      <c r="B821" s="594">
        <v>150</v>
      </c>
      <c r="C821" s="594">
        <v>150</v>
      </c>
      <c r="D821" s="593" t="s">
        <v>1562</v>
      </c>
    </row>
    <row r="822" spans="1:4" ht="11.25" customHeight="1">
      <c r="A822" s="1424"/>
      <c r="B822" s="592">
        <v>150</v>
      </c>
      <c r="C822" s="592">
        <v>150</v>
      </c>
      <c r="D822" s="591" t="s">
        <v>1293</v>
      </c>
    </row>
    <row r="823" spans="1:4" ht="11.25" customHeight="1">
      <c r="A823" s="1424" t="s">
        <v>2247</v>
      </c>
      <c r="B823" s="594">
        <v>1053.6600000000001</v>
      </c>
      <c r="C823" s="594">
        <v>1053.63148</v>
      </c>
      <c r="D823" s="593" t="s">
        <v>1354</v>
      </c>
    </row>
    <row r="824" spans="1:4" ht="11.25" customHeight="1">
      <c r="A824" s="1424"/>
      <c r="B824" s="592">
        <v>1053.6600000000001</v>
      </c>
      <c r="C824" s="592">
        <v>1053.63148</v>
      </c>
      <c r="D824" s="591" t="s">
        <v>1293</v>
      </c>
    </row>
    <row r="825" spans="1:4" ht="11.25" customHeight="1">
      <c r="A825" s="1424" t="s">
        <v>2245</v>
      </c>
      <c r="B825" s="594">
        <v>100</v>
      </c>
      <c r="C825" s="594">
        <v>99.097999999999999</v>
      </c>
      <c r="D825" s="593" t="s">
        <v>1912</v>
      </c>
    </row>
    <row r="826" spans="1:4" ht="11.25" customHeight="1">
      <c r="A826" s="1424"/>
      <c r="B826" s="597">
        <v>80</v>
      </c>
      <c r="C826" s="597">
        <v>80</v>
      </c>
      <c r="D826" s="596" t="s">
        <v>2043</v>
      </c>
    </row>
    <row r="827" spans="1:4" ht="21.75">
      <c r="A827" s="1424"/>
      <c r="B827" s="597">
        <v>50</v>
      </c>
      <c r="C827" s="597">
        <v>50</v>
      </c>
      <c r="D827" s="596" t="s">
        <v>2042</v>
      </c>
    </row>
    <row r="828" spans="1:4" ht="11.25" customHeight="1">
      <c r="A828" s="1424"/>
      <c r="B828" s="592">
        <v>230</v>
      </c>
      <c r="C828" s="592">
        <v>229.09800000000001</v>
      </c>
      <c r="D828" s="591" t="s">
        <v>1293</v>
      </c>
    </row>
    <row r="829" spans="1:4" ht="11.25" customHeight="1">
      <c r="A829" s="1424" t="s">
        <v>2244</v>
      </c>
      <c r="B829" s="597">
        <v>202.6</v>
      </c>
      <c r="C829" s="597">
        <v>0</v>
      </c>
      <c r="D829" s="596" t="s">
        <v>1867</v>
      </c>
    </row>
    <row r="830" spans="1:4" ht="11.25" customHeight="1">
      <c r="A830" s="1424"/>
      <c r="B830" s="597">
        <v>202.6</v>
      </c>
      <c r="C830" s="597">
        <v>0</v>
      </c>
      <c r="D830" s="596" t="s">
        <v>1293</v>
      </c>
    </row>
    <row r="831" spans="1:4" ht="11.25" customHeight="1">
      <c r="A831" s="1424" t="s">
        <v>2243</v>
      </c>
      <c r="B831" s="594">
        <v>27</v>
      </c>
      <c r="C831" s="594">
        <v>0</v>
      </c>
      <c r="D831" s="593" t="s">
        <v>1867</v>
      </c>
    </row>
    <row r="832" spans="1:4" ht="11.25" customHeight="1">
      <c r="A832" s="1424"/>
      <c r="B832" s="592">
        <v>27</v>
      </c>
      <c r="C832" s="592">
        <v>0</v>
      </c>
      <c r="D832" s="591" t="s">
        <v>1293</v>
      </c>
    </row>
    <row r="833" spans="1:4" ht="11.25" customHeight="1">
      <c r="A833" s="1424" t="s">
        <v>2242</v>
      </c>
      <c r="B833" s="597">
        <v>100</v>
      </c>
      <c r="C833" s="597">
        <v>100</v>
      </c>
      <c r="D833" s="596" t="s">
        <v>2241</v>
      </c>
    </row>
    <row r="834" spans="1:4" ht="11.25" customHeight="1">
      <c r="A834" s="1424"/>
      <c r="B834" s="597">
        <v>100</v>
      </c>
      <c r="C834" s="597">
        <v>100</v>
      </c>
      <c r="D834" s="596" t="s">
        <v>1293</v>
      </c>
    </row>
    <row r="835" spans="1:4" ht="11.25" customHeight="1">
      <c r="A835" s="1424" t="s">
        <v>2240</v>
      </c>
      <c r="B835" s="594">
        <v>50</v>
      </c>
      <c r="C835" s="594">
        <v>50</v>
      </c>
      <c r="D835" s="593" t="s">
        <v>2239</v>
      </c>
    </row>
    <row r="836" spans="1:4" ht="11.25" customHeight="1">
      <c r="A836" s="1424"/>
      <c r="B836" s="592">
        <v>50</v>
      </c>
      <c r="C836" s="592">
        <v>50</v>
      </c>
      <c r="D836" s="591" t="s">
        <v>1293</v>
      </c>
    </row>
    <row r="837" spans="1:4" ht="11.25" customHeight="1">
      <c r="A837" s="1424" t="s">
        <v>2238</v>
      </c>
      <c r="B837" s="597">
        <v>2000</v>
      </c>
      <c r="C837" s="597">
        <v>2000</v>
      </c>
      <c r="D837" s="596" t="s">
        <v>1710</v>
      </c>
    </row>
    <row r="838" spans="1:4" ht="11.25" customHeight="1">
      <c r="A838" s="1424"/>
      <c r="B838" s="597">
        <v>2000</v>
      </c>
      <c r="C838" s="597">
        <v>2000</v>
      </c>
      <c r="D838" s="596" t="s">
        <v>1293</v>
      </c>
    </row>
    <row r="839" spans="1:4" ht="11.25" customHeight="1">
      <c r="A839" s="1424" t="s">
        <v>2237</v>
      </c>
      <c r="B839" s="594">
        <v>300</v>
      </c>
      <c r="C839" s="594">
        <v>300</v>
      </c>
      <c r="D839" s="593" t="s">
        <v>2176</v>
      </c>
    </row>
    <row r="840" spans="1:4" ht="11.25" customHeight="1">
      <c r="A840" s="1424"/>
      <c r="B840" s="597">
        <v>1500</v>
      </c>
      <c r="C840" s="597">
        <v>1500</v>
      </c>
      <c r="D840" s="596" t="s">
        <v>1710</v>
      </c>
    </row>
    <row r="841" spans="1:4" ht="11.25" customHeight="1">
      <c r="A841" s="1424"/>
      <c r="B841" s="592">
        <v>1800</v>
      </c>
      <c r="C841" s="592">
        <v>1800</v>
      </c>
      <c r="D841" s="591" t="s">
        <v>1293</v>
      </c>
    </row>
    <row r="842" spans="1:4" ht="21.75">
      <c r="A842" s="1424" t="s">
        <v>2236</v>
      </c>
      <c r="B842" s="597">
        <v>100</v>
      </c>
      <c r="C842" s="597">
        <v>100</v>
      </c>
      <c r="D842" s="596" t="s">
        <v>1806</v>
      </c>
    </row>
    <row r="843" spans="1:4" ht="11.25" customHeight="1">
      <c r="A843" s="1424"/>
      <c r="B843" s="597">
        <v>100</v>
      </c>
      <c r="C843" s="597">
        <v>100</v>
      </c>
      <c r="D843" s="596" t="s">
        <v>1293</v>
      </c>
    </row>
    <row r="844" spans="1:4" ht="11.25" customHeight="1">
      <c r="A844" s="1424" t="s">
        <v>2235</v>
      </c>
      <c r="B844" s="594">
        <v>2734.02</v>
      </c>
      <c r="C844" s="594">
        <v>2734.02</v>
      </c>
      <c r="D844" s="593" t="s">
        <v>1869</v>
      </c>
    </row>
    <row r="845" spans="1:4" ht="11.25" customHeight="1">
      <c r="A845" s="1424"/>
      <c r="B845" s="592">
        <v>2734.02</v>
      </c>
      <c r="C845" s="592">
        <v>2734.02</v>
      </c>
      <c r="D845" s="591" t="s">
        <v>1293</v>
      </c>
    </row>
    <row r="846" spans="1:4" ht="11.25" customHeight="1">
      <c r="A846" s="1424" t="s">
        <v>2234</v>
      </c>
      <c r="B846" s="597">
        <v>76</v>
      </c>
      <c r="C846" s="597">
        <v>76</v>
      </c>
      <c r="D846" s="596" t="s">
        <v>1840</v>
      </c>
    </row>
    <row r="847" spans="1:4" ht="11.25" customHeight="1">
      <c r="A847" s="1424"/>
      <c r="B847" s="597">
        <v>76</v>
      </c>
      <c r="C847" s="597">
        <v>76</v>
      </c>
      <c r="D847" s="596" t="s">
        <v>1293</v>
      </c>
    </row>
    <row r="848" spans="1:4" ht="11.25" customHeight="1">
      <c r="A848" s="1424" t="s">
        <v>2233</v>
      </c>
      <c r="B848" s="594">
        <v>447.9</v>
      </c>
      <c r="C848" s="594">
        <v>447.87843999999996</v>
      </c>
      <c r="D848" s="593" t="s">
        <v>1377</v>
      </c>
    </row>
    <row r="849" spans="1:4" ht="11.25" customHeight="1">
      <c r="A849" s="1424"/>
      <c r="B849" s="592">
        <v>447.9</v>
      </c>
      <c r="C849" s="592">
        <v>447.87843999999996</v>
      </c>
      <c r="D849" s="591" t="s">
        <v>1293</v>
      </c>
    </row>
    <row r="850" spans="1:4" ht="11.25" customHeight="1">
      <c r="A850" s="1424" t="s">
        <v>2232</v>
      </c>
      <c r="B850" s="597">
        <v>1807.06</v>
      </c>
      <c r="C850" s="597">
        <v>1298.97235</v>
      </c>
      <c r="D850" s="596" t="s">
        <v>1362</v>
      </c>
    </row>
    <row r="851" spans="1:4" ht="11.25" customHeight="1">
      <c r="A851" s="1424"/>
      <c r="B851" s="597">
        <v>1807.06</v>
      </c>
      <c r="C851" s="597">
        <v>1298.97235</v>
      </c>
      <c r="D851" s="596" t="s">
        <v>1293</v>
      </c>
    </row>
    <row r="852" spans="1:4" ht="11.25" customHeight="1">
      <c r="A852" s="1424" t="s">
        <v>2231</v>
      </c>
      <c r="B852" s="594">
        <v>15</v>
      </c>
      <c r="C852" s="594">
        <v>15</v>
      </c>
      <c r="D852" s="593" t="s">
        <v>1710</v>
      </c>
    </row>
    <row r="853" spans="1:4" ht="11.25" customHeight="1">
      <c r="A853" s="1424"/>
      <c r="B853" s="592">
        <v>15</v>
      </c>
      <c r="C853" s="592">
        <v>15</v>
      </c>
      <c r="D853" s="591" t="s">
        <v>1293</v>
      </c>
    </row>
    <row r="854" spans="1:4" ht="11.25" customHeight="1">
      <c r="A854" s="1424" t="s">
        <v>2230</v>
      </c>
      <c r="B854" s="597">
        <v>67.5</v>
      </c>
      <c r="C854" s="597">
        <v>67.5</v>
      </c>
      <c r="D854" s="596" t="s">
        <v>1840</v>
      </c>
    </row>
    <row r="855" spans="1:4" ht="11.25" customHeight="1">
      <c r="A855" s="1424"/>
      <c r="B855" s="597">
        <v>67.5</v>
      </c>
      <c r="C855" s="597">
        <v>67.5</v>
      </c>
      <c r="D855" s="596" t="s">
        <v>1293</v>
      </c>
    </row>
    <row r="856" spans="1:4" ht="11.25" customHeight="1">
      <c r="A856" s="1424" t="s">
        <v>2229</v>
      </c>
      <c r="B856" s="594">
        <v>80</v>
      </c>
      <c r="C856" s="594">
        <v>80</v>
      </c>
      <c r="D856" s="593" t="s">
        <v>1807</v>
      </c>
    </row>
    <row r="857" spans="1:4" ht="11.25" customHeight="1">
      <c r="A857" s="1424"/>
      <c r="B857" s="592">
        <v>80</v>
      </c>
      <c r="C857" s="592">
        <v>80</v>
      </c>
      <c r="D857" s="591" t="s">
        <v>1293</v>
      </c>
    </row>
    <row r="858" spans="1:4" ht="11.25" customHeight="1">
      <c r="A858" s="1424" t="s">
        <v>2228</v>
      </c>
      <c r="B858" s="597">
        <v>20</v>
      </c>
      <c r="C858" s="597">
        <v>20</v>
      </c>
      <c r="D858" s="596" t="s">
        <v>2227</v>
      </c>
    </row>
    <row r="859" spans="1:4" ht="11.25" customHeight="1">
      <c r="A859" s="1424"/>
      <c r="B859" s="597">
        <v>20</v>
      </c>
      <c r="C859" s="597">
        <v>20</v>
      </c>
      <c r="D859" s="596" t="s">
        <v>1293</v>
      </c>
    </row>
    <row r="860" spans="1:4" ht="11.25" customHeight="1">
      <c r="A860" s="1424" t="s">
        <v>2226</v>
      </c>
      <c r="B860" s="594">
        <v>100</v>
      </c>
      <c r="C860" s="594">
        <v>100</v>
      </c>
      <c r="D860" s="593" t="s">
        <v>1859</v>
      </c>
    </row>
    <row r="861" spans="1:4" ht="11.25" customHeight="1">
      <c r="A861" s="1424"/>
      <c r="B861" s="592">
        <v>100</v>
      </c>
      <c r="C861" s="592">
        <v>100</v>
      </c>
      <c r="D861" s="591" t="s">
        <v>1293</v>
      </c>
    </row>
    <row r="862" spans="1:4" ht="11.25" customHeight="1">
      <c r="A862" s="1424" t="s">
        <v>2225</v>
      </c>
      <c r="B862" s="594">
        <v>549.6</v>
      </c>
      <c r="C862" s="594">
        <v>549.59800000000007</v>
      </c>
      <c r="D862" s="593" t="s">
        <v>1869</v>
      </c>
    </row>
    <row r="863" spans="1:4" ht="11.25" customHeight="1">
      <c r="A863" s="1424"/>
      <c r="B863" s="592">
        <v>549.6</v>
      </c>
      <c r="C863" s="592">
        <v>549.59800000000007</v>
      </c>
      <c r="D863" s="591" t="s">
        <v>1293</v>
      </c>
    </row>
    <row r="864" spans="1:4" ht="11.25" customHeight="1">
      <c r="A864" s="1424" t="s">
        <v>2224</v>
      </c>
      <c r="B864" s="594">
        <v>90</v>
      </c>
      <c r="C864" s="594">
        <v>90</v>
      </c>
      <c r="D864" s="593" t="s">
        <v>1562</v>
      </c>
    </row>
    <row r="865" spans="1:4" ht="11.25" customHeight="1">
      <c r="A865" s="1424"/>
      <c r="B865" s="597">
        <v>19.73</v>
      </c>
      <c r="C865" s="597">
        <v>19.649000000000001</v>
      </c>
      <c r="D865" s="596" t="s">
        <v>827</v>
      </c>
    </row>
    <row r="866" spans="1:4" ht="11.25" customHeight="1">
      <c r="A866" s="1424"/>
      <c r="B866" s="597">
        <v>50</v>
      </c>
      <c r="C866" s="597">
        <v>50</v>
      </c>
      <c r="D866" s="596" t="s">
        <v>2131</v>
      </c>
    </row>
    <row r="867" spans="1:4" ht="11.25" customHeight="1">
      <c r="A867" s="1424"/>
      <c r="B867" s="592">
        <v>159.73000000000002</v>
      </c>
      <c r="C867" s="592">
        <v>159.649</v>
      </c>
      <c r="D867" s="591" t="s">
        <v>1293</v>
      </c>
    </row>
    <row r="868" spans="1:4" ht="11.25" customHeight="1">
      <c r="A868" s="1424" t="s">
        <v>2223</v>
      </c>
      <c r="B868" s="597">
        <v>10</v>
      </c>
      <c r="C868" s="597">
        <v>10</v>
      </c>
      <c r="D868" s="596" t="s">
        <v>2222</v>
      </c>
    </row>
    <row r="869" spans="1:4" ht="11.25" customHeight="1">
      <c r="A869" s="1424"/>
      <c r="B869" s="597">
        <v>10</v>
      </c>
      <c r="C869" s="597">
        <v>10</v>
      </c>
      <c r="D869" s="596" t="s">
        <v>1293</v>
      </c>
    </row>
    <row r="870" spans="1:4" ht="11.25" customHeight="1">
      <c r="A870" s="1424" t="s">
        <v>2221</v>
      </c>
      <c r="B870" s="594">
        <v>150</v>
      </c>
      <c r="C870" s="594">
        <v>150</v>
      </c>
      <c r="D870" s="593" t="s">
        <v>1859</v>
      </c>
    </row>
    <row r="871" spans="1:4" ht="11.25" customHeight="1">
      <c r="A871" s="1424"/>
      <c r="B871" s="592">
        <v>150</v>
      </c>
      <c r="C871" s="592">
        <v>150</v>
      </c>
      <c r="D871" s="591" t="s">
        <v>1293</v>
      </c>
    </row>
    <row r="872" spans="1:4" ht="11.25" customHeight="1">
      <c r="A872" s="1424" t="s">
        <v>2220</v>
      </c>
      <c r="B872" s="597">
        <v>121.80000000000001</v>
      </c>
      <c r="C872" s="597">
        <v>42.6</v>
      </c>
      <c r="D872" s="596" t="s">
        <v>1867</v>
      </c>
    </row>
    <row r="873" spans="1:4" ht="11.25" customHeight="1">
      <c r="A873" s="1424"/>
      <c r="B873" s="597">
        <v>121.80000000000001</v>
      </c>
      <c r="C873" s="597">
        <v>42.6</v>
      </c>
      <c r="D873" s="596" t="s">
        <v>1293</v>
      </c>
    </row>
    <row r="874" spans="1:4" ht="11.25" customHeight="1">
      <c r="A874" s="1424" t="s">
        <v>2219</v>
      </c>
      <c r="B874" s="594">
        <v>299</v>
      </c>
      <c r="C874" s="594">
        <v>149.5</v>
      </c>
      <c r="D874" s="593" t="s">
        <v>1862</v>
      </c>
    </row>
    <row r="875" spans="1:4" ht="11.25" customHeight="1">
      <c r="A875" s="1424"/>
      <c r="B875" s="592">
        <v>299</v>
      </c>
      <c r="C875" s="592">
        <v>149.5</v>
      </c>
      <c r="D875" s="591" t="s">
        <v>1293</v>
      </c>
    </row>
    <row r="876" spans="1:4" ht="21.75">
      <c r="A876" s="1424" t="s">
        <v>2218</v>
      </c>
      <c r="B876" s="597">
        <v>20.5</v>
      </c>
      <c r="C876" s="597">
        <v>20.5</v>
      </c>
      <c r="D876" s="596" t="s">
        <v>2217</v>
      </c>
    </row>
    <row r="877" spans="1:4" ht="11.25" customHeight="1">
      <c r="A877" s="1424"/>
      <c r="B877" s="597">
        <v>20.5</v>
      </c>
      <c r="C877" s="597">
        <v>20.5</v>
      </c>
      <c r="D877" s="596" t="s">
        <v>1293</v>
      </c>
    </row>
    <row r="878" spans="1:4" ht="11.25" customHeight="1">
      <c r="A878" s="1424" t="s">
        <v>2216</v>
      </c>
      <c r="B878" s="594">
        <v>279.2</v>
      </c>
      <c r="C878" s="594">
        <v>139.6</v>
      </c>
      <c r="D878" s="593" t="s">
        <v>1862</v>
      </c>
    </row>
    <row r="879" spans="1:4" ht="11.25" customHeight="1">
      <c r="A879" s="1424"/>
      <c r="B879" s="592">
        <v>279.2</v>
      </c>
      <c r="C879" s="592">
        <v>139.6</v>
      </c>
      <c r="D879" s="591" t="s">
        <v>1293</v>
      </c>
    </row>
    <row r="880" spans="1:4" ht="11.25" customHeight="1">
      <c r="A880" s="1424" t="s">
        <v>2215</v>
      </c>
      <c r="B880" s="597">
        <v>252.9</v>
      </c>
      <c r="C880" s="597">
        <v>126.45</v>
      </c>
      <c r="D880" s="596" t="s">
        <v>1862</v>
      </c>
    </row>
    <row r="881" spans="1:4" ht="11.25" customHeight="1">
      <c r="A881" s="1424"/>
      <c r="B881" s="597">
        <v>252.9</v>
      </c>
      <c r="C881" s="597">
        <v>126.45</v>
      </c>
      <c r="D881" s="596" t="s">
        <v>1293</v>
      </c>
    </row>
    <row r="882" spans="1:4" ht="11.25" customHeight="1">
      <c r="A882" s="1424" t="s">
        <v>2214</v>
      </c>
      <c r="B882" s="594">
        <v>199.5</v>
      </c>
      <c r="C882" s="594">
        <v>199.5</v>
      </c>
      <c r="D882" s="593" t="s">
        <v>1862</v>
      </c>
    </row>
    <row r="883" spans="1:4" ht="11.25" customHeight="1">
      <c r="A883" s="1424"/>
      <c r="B883" s="592">
        <v>199.5</v>
      </c>
      <c r="C883" s="592">
        <v>199.5</v>
      </c>
      <c r="D883" s="591" t="s">
        <v>1293</v>
      </c>
    </row>
    <row r="884" spans="1:4" ht="11.25" customHeight="1">
      <c r="A884" s="1424" t="s">
        <v>2213</v>
      </c>
      <c r="B884" s="597">
        <v>70</v>
      </c>
      <c r="C884" s="597">
        <v>70</v>
      </c>
      <c r="D884" s="596" t="s">
        <v>1563</v>
      </c>
    </row>
    <row r="885" spans="1:4" ht="11.25" customHeight="1">
      <c r="A885" s="1424"/>
      <c r="B885" s="597">
        <v>70</v>
      </c>
      <c r="C885" s="597">
        <v>70</v>
      </c>
      <c r="D885" s="596" t="s">
        <v>1293</v>
      </c>
    </row>
    <row r="886" spans="1:4" ht="11.25" customHeight="1">
      <c r="A886" s="1424" t="s">
        <v>2212</v>
      </c>
      <c r="B886" s="594">
        <v>91.5</v>
      </c>
      <c r="C886" s="594">
        <v>91.5</v>
      </c>
      <c r="D886" s="593" t="s">
        <v>1564</v>
      </c>
    </row>
    <row r="887" spans="1:4" ht="11.25" customHeight="1">
      <c r="A887" s="1424"/>
      <c r="B887" s="592">
        <v>91.5</v>
      </c>
      <c r="C887" s="592">
        <v>91.5</v>
      </c>
      <c r="D887" s="591" t="s">
        <v>1293</v>
      </c>
    </row>
    <row r="888" spans="1:4" ht="11.25" customHeight="1">
      <c r="A888" s="1424" t="s">
        <v>2211</v>
      </c>
      <c r="B888" s="597">
        <v>17.5</v>
      </c>
      <c r="C888" s="597">
        <v>17.5</v>
      </c>
      <c r="D888" s="596" t="s">
        <v>1522</v>
      </c>
    </row>
    <row r="889" spans="1:4" ht="11.25" customHeight="1">
      <c r="A889" s="1424"/>
      <c r="B889" s="597">
        <v>17.5</v>
      </c>
      <c r="C889" s="597">
        <v>17.5</v>
      </c>
      <c r="D889" s="596" t="s">
        <v>1293</v>
      </c>
    </row>
    <row r="890" spans="1:4" ht="11.25" customHeight="1">
      <c r="A890" s="1424" t="s">
        <v>2210</v>
      </c>
      <c r="B890" s="594">
        <v>71.099999999999994</v>
      </c>
      <c r="C890" s="594">
        <v>62.999999999999993</v>
      </c>
      <c r="D890" s="593" t="s">
        <v>2043</v>
      </c>
    </row>
    <row r="891" spans="1:4" ht="11.25" customHeight="1">
      <c r="A891" s="1424"/>
      <c r="B891" s="597">
        <v>50</v>
      </c>
      <c r="C891" s="597">
        <v>50</v>
      </c>
      <c r="D891" s="596" t="s">
        <v>2209</v>
      </c>
    </row>
    <row r="892" spans="1:4" ht="11.25" customHeight="1">
      <c r="A892" s="1424"/>
      <c r="B892" s="592">
        <v>121.1</v>
      </c>
      <c r="C892" s="592">
        <v>113</v>
      </c>
      <c r="D892" s="591" t="s">
        <v>1293</v>
      </c>
    </row>
    <row r="893" spans="1:4" ht="11.25" customHeight="1">
      <c r="A893" s="1424" t="s">
        <v>2208</v>
      </c>
      <c r="B893" s="597">
        <v>150</v>
      </c>
      <c r="C893" s="597">
        <v>150</v>
      </c>
      <c r="D893" s="596" t="s">
        <v>1562</v>
      </c>
    </row>
    <row r="894" spans="1:4" ht="11.25" customHeight="1">
      <c r="A894" s="1424"/>
      <c r="B894" s="597">
        <v>150</v>
      </c>
      <c r="C894" s="597">
        <v>150</v>
      </c>
      <c r="D894" s="596" t="s">
        <v>1293</v>
      </c>
    </row>
    <row r="895" spans="1:4" ht="11.25" customHeight="1">
      <c r="A895" s="1424" t="s">
        <v>2207</v>
      </c>
      <c r="B895" s="594">
        <v>839.42000000000007</v>
      </c>
      <c r="C895" s="594">
        <v>836.65719999999999</v>
      </c>
      <c r="D895" s="593" t="s">
        <v>1377</v>
      </c>
    </row>
    <row r="896" spans="1:4" ht="11.25" customHeight="1">
      <c r="A896" s="1424"/>
      <c r="B896" s="592">
        <v>839.42000000000007</v>
      </c>
      <c r="C896" s="592">
        <v>836.65719999999999</v>
      </c>
      <c r="D896" s="591" t="s">
        <v>1293</v>
      </c>
    </row>
    <row r="897" spans="1:4" ht="11.25" customHeight="1">
      <c r="A897" s="1424" t="s">
        <v>2206</v>
      </c>
      <c r="B897" s="597">
        <v>600.58000000000004</v>
      </c>
      <c r="C897" s="597">
        <v>600.56918999999994</v>
      </c>
      <c r="D897" s="596" t="s">
        <v>915</v>
      </c>
    </row>
    <row r="898" spans="1:4" ht="11.25" customHeight="1">
      <c r="A898" s="1424"/>
      <c r="B898" s="597">
        <v>600.58000000000004</v>
      </c>
      <c r="C898" s="597">
        <v>600.56918999999994</v>
      </c>
      <c r="D898" s="596" t="s">
        <v>1293</v>
      </c>
    </row>
    <row r="899" spans="1:4" ht="11.25" customHeight="1">
      <c r="A899" s="1424" t="s">
        <v>2205</v>
      </c>
      <c r="B899" s="594">
        <v>98.4</v>
      </c>
      <c r="C899" s="594">
        <v>98.4</v>
      </c>
      <c r="D899" s="593" t="s">
        <v>1912</v>
      </c>
    </row>
    <row r="900" spans="1:4" ht="11.25" customHeight="1">
      <c r="A900" s="1424"/>
      <c r="B900" s="597">
        <v>2444.92</v>
      </c>
      <c r="C900" s="597">
        <v>2444.92</v>
      </c>
      <c r="D900" s="596" t="s">
        <v>688</v>
      </c>
    </row>
    <row r="901" spans="1:4" ht="11.25" customHeight="1">
      <c r="A901" s="1424"/>
      <c r="B901" s="592">
        <v>2543.3200000000002</v>
      </c>
      <c r="C901" s="592">
        <v>2543.3200000000002</v>
      </c>
      <c r="D901" s="591" t="s">
        <v>1293</v>
      </c>
    </row>
    <row r="902" spans="1:4" ht="11.25" customHeight="1">
      <c r="A902" s="1424" t="s">
        <v>2204</v>
      </c>
      <c r="B902" s="597">
        <v>703.97</v>
      </c>
      <c r="C902" s="597">
        <v>703.93667000000005</v>
      </c>
      <c r="D902" s="596" t="s">
        <v>1377</v>
      </c>
    </row>
    <row r="903" spans="1:4" ht="11.25" customHeight="1">
      <c r="A903" s="1424"/>
      <c r="B903" s="597">
        <v>703.97</v>
      </c>
      <c r="C903" s="597">
        <v>703.93667000000005</v>
      </c>
      <c r="D903" s="596" t="s">
        <v>1293</v>
      </c>
    </row>
    <row r="904" spans="1:4" ht="11.25" customHeight="1">
      <c r="A904" s="1424" t="s">
        <v>2203</v>
      </c>
      <c r="B904" s="594">
        <v>150</v>
      </c>
      <c r="C904" s="594">
        <v>150</v>
      </c>
      <c r="D904" s="593" t="s">
        <v>1562</v>
      </c>
    </row>
    <row r="905" spans="1:4" ht="11.25" customHeight="1">
      <c r="A905" s="1424"/>
      <c r="B905" s="592">
        <v>150</v>
      </c>
      <c r="C905" s="592">
        <v>150</v>
      </c>
      <c r="D905" s="591" t="s">
        <v>1293</v>
      </c>
    </row>
    <row r="906" spans="1:4" ht="11.25" customHeight="1">
      <c r="A906" s="1424" t="s">
        <v>2202</v>
      </c>
      <c r="B906" s="597">
        <v>97.9</v>
      </c>
      <c r="C906" s="597">
        <v>97.9</v>
      </c>
      <c r="D906" s="596" t="s">
        <v>1807</v>
      </c>
    </row>
    <row r="907" spans="1:4" ht="11.25" customHeight="1">
      <c r="A907" s="1424"/>
      <c r="B907" s="597">
        <v>97.9</v>
      </c>
      <c r="C907" s="597">
        <v>97.9</v>
      </c>
      <c r="D907" s="596" t="s">
        <v>1293</v>
      </c>
    </row>
    <row r="908" spans="1:4" ht="11.25" customHeight="1">
      <c r="A908" s="1424" t="s">
        <v>2201</v>
      </c>
      <c r="B908" s="594">
        <v>1678</v>
      </c>
      <c r="C908" s="594">
        <v>1676.87392</v>
      </c>
      <c r="D908" s="593" t="s">
        <v>1369</v>
      </c>
    </row>
    <row r="909" spans="1:4" ht="11.25" customHeight="1">
      <c r="A909" s="1424"/>
      <c r="B909" s="592">
        <v>1678</v>
      </c>
      <c r="C909" s="592">
        <v>1676.87392</v>
      </c>
      <c r="D909" s="591" t="s">
        <v>1293</v>
      </c>
    </row>
    <row r="910" spans="1:4" ht="11.25" customHeight="1">
      <c r="A910" s="1424" t="s">
        <v>2200</v>
      </c>
      <c r="B910" s="597">
        <v>150</v>
      </c>
      <c r="C910" s="597">
        <v>150</v>
      </c>
      <c r="D910" s="596" t="s">
        <v>1563</v>
      </c>
    </row>
    <row r="911" spans="1:4" ht="11.25" customHeight="1">
      <c r="A911" s="1424"/>
      <c r="B911" s="597">
        <v>500</v>
      </c>
      <c r="C911" s="597">
        <v>500</v>
      </c>
      <c r="D911" s="596" t="s">
        <v>1859</v>
      </c>
    </row>
    <row r="912" spans="1:4" ht="11.25" customHeight="1">
      <c r="A912" s="1424"/>
      <c r="B912" s="597">
        <v>650</v>
      </c>
      <c r="C912" s="597">
        <v>650</v>
      </c>
      <c r="D912" s="596" t="s">
        <v>1293</v>
      </c>
    </row>
    <row r="913" spans="1:4" ht="11.25" customHeight="1">
      <c r="A913" s="1424" t="s">
        <v>2199</v>
      </c>
      <c r="B913" s="594">
        <v>85</v>
      </c>
      <c r="C913" s="594">
        <v>85</v>
      </c>
      <c r="D913" s="593" t="s">
        <v>2198</v>
      </c>
    </row>
    <row r="914" spans="1:4" ht="11.25" customHeight="1">
      <c r="A914" s="1424"/>
      <c r="B914" s="597">
        <v>110</v>
      </c>
      <c r="C914" s="597">
        <v>110</v>
      </c>
      <c r="D914" s="596" t="s">
        <v>2152</v>
      </c>
    </row>
    <row r="915" spans="1:4" ht="11.25" customHeight="1">
      <c r="A915" s="1424"/>
      <c r="B915" s="592">
        <v>195</v>
      </c>
      <c r="C915" s="592">
        <v>195</v>
      </c>
      <c r="D915" s="591" t="s">
        <v>1293</v>
      </c>
    </row>
    <row r="916" spans="1:4" ht="11.25" customHeight="1">
      <c r="A916" s="1424" t="s">
        <v>2197</v>
      </c>
      <c r="B916" s="597">
        <v>100</v>
      </c>
      <c r="C916" s="597">
        <v>100</v>
      </c>
      <c r="D916" s="596" t="s">
        <v>1561</v>
      </c>
    </row>
    <row r="917" spans="1:4" ht="11.25" customHeight="1">
      <c r="A917" s="1424"/>
      <c r="B917" s="597">
        <v>200</v>
      </c>
      <c r="C917" s="597">
        <v>200</v>
      </c>
      <c r="D917" s="596" t="s">
        <v>2196</v>
      </c>
    </row>
    <row r="918" spans="1:4" ht="11.25" customHeight="1">
      <c r="A918" s="1424"/>
      <c r="B918" s="597">
        <v>300</v>
      </c>
      <c r="C918" s="597">
        <v>300</v>
      </c>
      <c r="D918" s="596" t="s">
        <v>1293</v>
      </c>
    </row>
    <row r="919" spans="1:4" ht="11.25" customHeight="1">
      <c r="A919" s="1424" t="s">
        <v>2195</v>
      </c>
      <c r="B919" s="594">
        <v>67.8</v>
      </c>
      <c r="C919" s="594">
        <v>67.8</v>
      </c>
      <c r="D919" s="593" t="s">
        <v>1572</v>
      </c>
    </row>
    <row r="920" spans="1:4" ht="11.25" customHeight="1">
      <c r="A920" s="1424"/>
      <c r="B920" s="592">
        <v>67.8</v>
      </c>
      <c r="C920" s="592">
        <v>67.8</v>
      </c>
      <c r="D920" s="591" t="s">
        <v>1293</v>
      </c>
    </row>
    <row r="921" spans="1:4" ht="11.25" customHeight="1">
      <c r="A921" s="1424" t="s">
        <v>2194</v>
      </c>
      <c r="B921" s="597">
        <v>4574.18</v>
      </c>
      <c r="C921" s="597">
        <v>4565.317</v>
      </c>
      <c r="D921" s="596" t="s">
        <v>1869</v>
      </c>
    </row>
    <row r="922" spans="1:4" ht="11.25" customHeight="1">
      <c r="A922" s="1424"/>
      <c r="B922" s="597">
        <v>2.0299999999999998</v>
      </c>
      <c r="C922" s="597">
        <v>2.0249999999999999</v>
      </c>
      <c r="D922" s="596" t="s">
        <v>663</v>
      </c>
    </row>
    <row r="923" spans="1:4" ht="11.25" customHeight="1">
      <c r="A923" s="1424"/>
      <c r="B923" s="597">
        <v>4576.21</v>
      </c>
      <c r="C923" s="597">
        <v>4567.3419999999996</v>
      </c>
      <c r="D923" s="596" t="s">
        <v>1293</v>
      </c>
    </row>
    <row r="924" spans="1:4" ht="11.25" customHeight="1">
      <c r="A924" s="1424" t="s">
        <v>2193</v>
      </c>
      <c r="B924" s="594">
        <v>140</v>
      </c>
      <c r="C924" s="594">
        <v>140</v>
      </c>
      <c r="D924" s="593" t="s">
        <v>1567</v>
      </c>
    </row>
    <row r="925" spans="1:4" ht="11.25" customHeight="1">
      <c r="A925" s="1424"/>
      <c r="B925" s="592">
        <v>140</v>
      </c>
      <c r="C925" s="592">
        <v>140</v>
      </c>
      <c r="D925" s="591" t="s">
        <v>1293</v>
      </c>
    </row>
    <row r="926" spans="1:4" ht="11.25" customHeight="1">
      <c r="A926" s="1424" t="s">
        <v>2192</v>
      </c>
      <c r="B926" s="597">
        <v>30</v>
      </c>
      <c r="C926" s="597">
        <v>0</v>
      </c>
      <c r="D926" s="596" t="s">
        <v>2191</v>
      </c>
    </row>
    <row r="927" spans="1:4" ht="11.25" customHeight="1">
      <c r="A927" s="1424"/>
      <c r="B927" s="597">
        <v>20</v>
      </c>
      <c r="C927" s="597">
        <v>20</v>
      </c>
      <c r="D927" s="596" t="s">
        <v>2190</v>
      </c>
    </row>
    <row r="928" spans="1:4" ht="11.25" customHeight="1">
      <c r="A928" s="1424"/>
      <c r="B928" s="597">
        <v>50</v>
      </c>
      <c r="C928" s="597">
        <v>20</v>
      </c>
      <c r="D928" s="596" t="s">
        <v>1293</v>
      </c>
    </row>
    <row r="929" spans="1:4" ht="11.25" customHeight="1">
      <c r="A929" s="1424" t="s">
        <v>2189</v>
      </c>
      <c r="B929" s="594">
        <v>425.19000000000005</v>
      </c>
      <c r="C929" s="594">
        <v>425.18798000000004</v>
      </c>
      <c r="D929" s="593" t="s">
        <v>1377</v>
      </c>
    </row>
    <row r="930" spans="1:4" ht="11.25" customHeight="1">
      <c r="A930" s="1424"/>
      <c r="B930" s="592">
        <v>425.19000000000005</v>
      </c>
      <c r="C930" s="592">
        <v>425.18798000000004</v>
      </c>
      <c r="D930" s="591" t="s">
        <v>1293</v>
      </c>
    </row>
    <row r="931" spans="1:4" ht="11.25" customHeight="1">
      <c r="A931" s="1424" t="s">
        <v>2188</v>
      </c>
      <c r="B931" s="597">
        <v>1177.5999999999999</v>
      </c>
      <c r="C931" s="597">
        <v>1176.9638600000001</v>
      </c>
      <c r="D931" s="596" t="s">
        <v>1369</v>
      </c>
    </row>
    <row r="932" spans="1:4" ht="11.25" customHeight="1">
      <c r="A932" s="1424"/>
      <c r="B932" s="597">
        <v>1039.22</v>
      </c>
      <c r="C932" s="597">
        <v>535.43680000000006</v>
      </c>
      <c r="D932" s="596" t="s">
        <v>1377</v>
      </c>
    </row>
    <row r="933" spans="1:4" ht="11.25" customHeight="1">
      <c r="A933" s="1424"/>
      <c r="B933" s="597">
        <v>2104.64</v>
      </c>
      <c r="C933" s="597">
        <v>2104.6110800000001</v>
      </c>
      <c r="D933" s="596" t="s">
        <v>1362</v>
      </c>
    </row>
    <row r="934" spans="1:4" ht="11.25" customHeight="1">
      <c r="A934" s="1424"/>
      <c r="B934" s="597">
        <v>4321.4599999999991</v>
      </c>
      <c r="C934" s="597">
        <v>3817.0117400000004</v>
      </c>
      <c r="D934" s="596" t="s">
        <v>1293</v>
      </c>
    </row>
    <row r="935" spans="1:4" ht="11.25" customHeight="1">
      <c r="A935" s="1424" t="s">
        <v>2187</v>
      </c>
      <c r="B935" s="594">
        <v>20</v>
      </c>
      <c r="C935" s="594">
        <v>20</v>
      </c>
      <c r="D935" s="593" t="s">
        <v>1557</v>
      </c>
    </row>
    <row r="936" spans="1:4" ht="11.25" customHeight="1">
      <c r="A936" s="1424"/>
      <c r="B936" s="592">
        <v>20</v>
      </c>
      <c r="C936" s="592">
        <v>20</v>
      </c>
      <c r="D936" s="591" t="s">
        <v>1293</v>
      </c>
    </row>
    <row r="937" spans="1:4" ht="11.25" customHeight="1">
      <c r="A937" s="1424" t="s">
        <v>2186</v>
      </c>
      <c r="B937" s="597">
        <v>80</v>
      </c>
      <c r="C937" s="597">
        <v>80</v>
      </c>
      <c r="D937" s="596" t="s">
        <v>1807</v>
      </c>
    </row>
    <row r="938" spans="1:4" ht="11.25" customHeight="1">
      <c r="A938" s="1424"/>
      <c r="B938" s="597">
        <v>80</v>
      </c>
      <c r="C938" s="597">
        <v>80</v>
      </c>
      <c r="D938" s="596" t="s">
        <v>1293</v>
      </c>
    </row>
    <row r="939" spans="1:4" ht="11.25" customHeight="1">
      <c r="A939" s="1424" t="s">
        <v>2185</v>
      </c>
      <c r="B939" s="594">
        <v>236.76000000000002</v>
      </c>
      <c r="C939" s="594">
        <v>236.74387000000002</v>
      </c>
      <c r="D939" s="593" t="s">
        <v>1377</v>
      </c>
    </row>
    <row r="940" spans="1:4" ht="11.25" customHeight="1">
      <c r="A940" s="1424"/>
      <c r="B940" s="592">
        <v>236.76000000000002</v>
      </c>
      <c r="C940" s="592">
        <v>236.74387000000002</v>
      </c>
      <c r="D940" s="591" t="s">
        <v>1293</v>
      </c>
    </row>
    <row r="941" spans="1:4" ht="21.75">
      <c r="A941" s="1424" t="s">
        <v>2184</v>
      </c>
      <c r="B941" s="597">
        <v>59.8</v>
      </c>
      <c r="C941" s="597">
        <v>59.8</v>
      </c>
      <c r="D941" s="596" t="s">
        <v>1882</v>
      </c>
    </row>
    <row r="942" spans="1:4" ht="11.25" customHeight="1">
      <c r="A942" s="1424"/>
      <c r="B942" s="597">
        <v>50</v>
      </c>
      <c r="C942" s="597">
        <v>50</v>
      </c>
      <c r="D942" s="596" t="s">
        <v>1881</v>
      </c>
    </row>
    <row r="943" spans="1:4" ht="11.25" customHeight="1">
      <c r="A943" s="1424"/>
      <c r="B943" s="597">
        <v>150</v>
      </c>
      <c r="C943" s="597">
        <v>150</v>
      </c>
      <c r="D943" s="596" t="s">
        <v>2118</v>
      </c>
    </row>
    <row r="944" spans="1:4" ht="11.25" customHeight="1">
      <c r="A944" s="1424"/>
      <c r="B944" s="597">
        <v>259.8</v>
      </c>
      <c r="C944" s="597">
        <v>259.8</v>
      </c>
      <c r="D944" s="596" t="s">
        <v>1293</v>
      </c>
    </row>
    <row r="945" spans="1:4" ht="11.25" customHeight="1">
      <c r="A945" s="1424" t="s">
        <v>2183</v>
      </c>
      <c r="B945" s="594">
        <v>2822.64</v>
      </c>
      <c r="C945" s="594">
        <v>2822.64</v>
      </c>
      <c r="D945" s="593" t="s">
        <v>688</v>
      </c>
    </row>
    <row r="946" spans="1:4" ht="11.25" customHeight="1">
      <c r="A946" s="1424"/>
      <c r="B946" s="592">
        <v>2822.64</v>
      </c>
      <c r="C946" s="592">
        <v>2822.64</v>
      </c>
      <c r="D946" s="591" t="s">
        <v>1293</v>
      </c>
    </row>
    <row r="947" spans="1:4" ht="11.25" customHeight="1">
      <c r="A947" s="1424" t="s">
        <v>2182</v>
      </c>
      <c r="B947" s="597">
        <v>13</v>
      </c>
      <c r="C947" s="597">
        <v>13</v>
      </c>
      <c r="D947" s="596" t="s">
        <v>1557</v>
      </c>
    </row>
    <row r="948" spans="1:4" ht="11.25" customHeight="1">
      <c r="A948" s="1424"/>
      <c r="B948" s="597">
        <v>13</v>
      </c>
      <c r="C948" s="597">
        <v>13</v>
      </c>
      <c r="D948" s="596" t="s">
        <v>1293</v>
      </c>
    </row>
    <row r="949" spans="1:4" ht="11.25" customHeight="1">
      <c r="A949" s="1424" t="s">
        <v>2181</v>
      </c>
      <c r="B949" s="594">
        <v>400</v>
      </c>
      <c r="C949" s="594">
        <v>400</v>
      </c>
      <c r="D949" s="593" t="s">
        <v>1840</v>
      </c>
    </row>
    <row r="950" spans="1:4" ht="11.25" customHeight="1">
      <c r="A950" s="1424"/>
      <c r="B950" s="592">
        <v>400</v>
      </c>
      <c r="C950" s="592">
        <v>400</v>
      </c>
      <c r="D950" s="591" t="s">
        <v>1293</v>
      </c>
    </row>
    <row r="951" spans="1:4" ht="11.25" customHeight="1">
      <c r="A951" s="1424" t="s">
        <v>2180</v>
      </c>
      <c r="B951" s="597">
        <v>9789.31</v>
      </c>
      <c r="C951" s="597">
        <v>9789.3070000000007</v>
      </c>
      <c r="D951" s="596" t="s">
        <v>1900</v>
      </c>
    </row>
    <row r="952" spans="1:4" ht="11.25" customHeight="1">
      <c r="A952" s="1424"/>
      <c r="B952" s="597">
        <v>9789.31</v>
      </c>
      <c r="C952" s="597">
        <v>9789.3070000000007</v>
      </c>
      <c r="D952" s="596" t="s">
        <v>1293</v>
      </c>
    </row>
    <row r="953" spans="1:4" ht="11.25" customHeight="1">
      <c r="A953" s="1424" t="s">
        <v>2179</v>
      </c>
      <c r="B953" s="594">
        <v>250</v>
      </c>
      <c r="C953" s="594">
        <v>250</v>
      </c>
      <c r="D953" s="593" t="s">
        <v>1840</v>
      </c>
    </row>
    <row r="954" spans="1:4" ht="11.25" customHeight="1">
      <c r="A954" s="1424"/>
      <c r="B954" s="592">
        <v>250</v>
      </c>
      <c r="C954" s="592">
        <v>250</v>
      </c>
      <c r="D954" s="591" t="s">
        <v>1293</v>
      </c>
    </row>
    <row r="955" spans="1:4" ht="11.25" customHeight="1">
      <c r="A955" s="1424" t="s">
        <v>2178</v>
      </c>
      <c r="B955" s="594">
        <v>57.7</v>
      </c>
      <c r="C955" s="594">
        <v>34.619999999999997</v>
      </c>
      <c r="D955" s="593" t="s">
        <v>1610</v>
      </c>
    </row>
    <row r="956" spans="1:4" ht="11.25" customHeight="1">
      <c r="A956" s="1424"/>
      <c r="B956" s="592">
        <v>57.7</v>
      </c>
      <c r="C956" s="592">
        <v>34.619999999999997</v>
      </c>
      <c r="D956" s="591" t="s">
        <v>1293</v>
      </c>
    </row>
    <row r="957" spans="1:4" ht="11.25" customHeight="1">
      <c r="A957" s="1424" t="s">
        <v>2177</v>
      </c>
      <c r="B957" s="594">
        <v>160</v>
      </c>
      <c r="C957" s="594">
        <v>160</v>
      </c>
      <c r="D957" s="593" t="s">
        <v>2176</v>
      </c>
    </row>
    <row r="958" spans="1:4" ht="11.25" customHeight="1">
      <c r="A958" s="1424"/>
      <c r="B958" s="592">
        <v>160</v>
      </c>
      <c r="C958" s="592">
        <v>160</v>
      </c>
      <c r="D958" s="591" t="s">
        <v>1293</v>
      </c>
    </row>
    <row r="959" spans="1:4" ht="11.25" customHeight="1">
      <c r="A959" s="1424" t="s">
        <v>2175</v>
      </c>
      <c r="B959" s="597">
        <v>12165.8</v>
      </c>
      <c r="C959" s="597">
        <v>5076.3500000000004</v>
      </c>
      <c r="D959" s="596" t="s">
        <v>1513</v>
      </c>
    </row>
    <row r="960" spans="1:4" ht="11.25" customHeight="1">
      <c r="A960" s="1424"/>
      <c r="B960" s="597">
        <v>3399.1</v>
      </c>
      <c r="C960" s="597">
        <v>3398.5641100000003</v>
      </c>
      <c r="D960" s="596" t="s">
        <v>1369</v>
      </c>
    </row>
    <row r="961" spans="1:4" ht="11.25" customHeight="1">
      <c r="A961" s="1424"/>
      <c r="B961" s="597">
        <v>1278.6899999999998</v>
      </c>
      <c r="C961" s="597">
        <v>1278.6413599999998</v>
      </c>
      <c r="D961" s="596" t="s">
        <v>1377</v>
      </c>
    </row>
    <row r="962" spans="1:4" ht="11.25" customHeight="1">
      <c r="A962" s="1424"/>
      <c r="B962" s="597">
        <v>1019.26</v>
      </c>
      <c r="C962" s="597">
        <v>1019.2360699999999</v>
      </c>
      <c r="D962" s="596" t="s">
        <v>1354</v>
      </c>
    </row>
    <row r="963" spans="1:4" ht="11.25" customHeight="1">
      <c r="A963" s="1424"/>
      <c r="B963" s="597">
        <v>4424.22</v>
      </c>
      <c r="C963" s="597">
        <v>4424.0928899999999</v>
      </c>
      <c r="D963" s="596" t="s">
        <v>1362</v>
      </c>
    </row>
    <row r="964" spans="1:4" ht="21.75">
      <c r="A964" s="1424"/>
      <c r="B964" s="597">
        <v>197.56</v>
      </c>
      <c r="C964" s="597">
        <v>197.56</v>
      </c>
      <c r="D964" s="596" t="s">
        <v>2174</v>
      </c>
    </row>
    <row r="965" spans="1:4" ht="11.25" customHeight="1">
      <c r="A965" s="1424"/>
      <c r="B965" s="597">
        <v>30</v>
      </c>
      <c r="C965" s="597">
        <v>30</v>
      </c>
      <c r="D965" s="596" t="s">
        <v>2173</v>
      </c>
    </row>
    <row r="966" spans="1:4" ht="11.25" customHeight="1">
      <c r="A966" s="1424"/>
      <c r="B966" s="597">
        <v>30</v>
      </c>
      <c r="C966" s="597">
        <v>30</v>
      </c>
      <c r="D966" s="596" t="s">
        <v>1725</v>
      </c>
    </row>
    <row r="967" spans="1:4" ht="11.25" customHeight="1">
      <c r="A967" s="1424"/>
      <c r="B967" s="597">
        <v>22544.63</v>
      </c>
      <c r="C967" s="597">
        <v>15454.444430000001</v>
      </c>
      <c r="D967" s="596" t="s">
        <v>1293</v>
      </c>
    </row>
    <row r="968" spans="1:4" ht="11.25" customHeight="1">
      <c r="A968" s="1424" t="s">
        <v>2172</v>
      </c>
      <c r="B968" s="594">
        <v>150</v>
      </c>
      <c r="C968" s="594">
        <v>150</v>
      </c>
      <c r="D968" s="593" t="s">
        <v>1562</v>
      </c>
    </row>
    <row r="969" spans="1:4" ht="11.25" customHeight="1">
      <c r="A969" s="1424"/>
      <c r="B969" s="592">
        <v>150</v>
      </c>
      <c r="C969" s="592">
        <v>150</v>
      </c>
      <c r="D969" s="591" t="s">
        <v>1293</v>
      </c>
    </row>
    <row r="970" spans="1:4" ht="11.25" customHeight="1">
      <c r="A970" s="1424" t="s">
        <v>2171</v>
      </c>
      <c r="B970" s="597">
        <v>95</v>
      </c>
      <c r="C970" s="597">
        <v>95</v>
      </c>
      <c r="D970" s="596" t="s">
        <v>2170</v>
      </c>
    </row>
    <row r="971" spans="1:4" ht="11.25" customHeight="1">
      <c r="A971" s="1424"/>
      <c r="B971" s="597">
        <v>95</v>
      </c>
      <c r="C971" s="597">
        <v>95</v>
      </c>
      <c r="D971" s="596" t="s">
        <v>1293</v>
      </c>
    </row>
    <row r="972" spans="1:4" ht="11.25" customHeight="1">
      <c r="A972" s="1424" t="s">
        <v>2169</v>
      </c>
      <c r="B972" s="594">
        <v>68.760000000000005</v>
      </c>
      <c r="C972" s="594">
        <v>57.14</v>
      </c>
      <c r="D972" s="593" t="s">
        <v>1537</v>
      </c>
    </row>
    <row r="973" spans="1:4" ht="11.25" customHeight="1">
      <c r="A973" s="1424"/>
      <c r="B973" s="592">
        <v>68.760000000000005</v>
      </c>
      <c r="C973" s="592">
        <v>57.14</v>
      </c>
      <c r="D973" s="591" t="s">
        <v>1293</v>
      </c>
    </row>
    <row r="974" spans="1:4" ht="21.75">
      <c r="A974" s="1424" t="s">
        <v>2168</v>
      </c>
      <c r="B974" s="597">
        <v>50</v>
      </c>
      <c r="C974" s="597">
        <v>44.981000000000002</v>
      </c>
      <c r="D974" s="596" t="s">
        <v>2167</v>
      </c>
    </row>
    <row r="975" spans="1:4" ht="11.25" customHeight="1">
      <c r="A975" s="1424"/>
      <c r="B975" s="597">
        <v>50</v>
      </c>
      <c r="C975" s="597">
        <v>44.981000000000002</v>
      </c>
      <c r="D975" s="596" t="s">
        <v>1293</v>
      </c>
    </row>
    <row r="976" spans="1:4" ht="11.25" customHeight="1">
      <c r="A976" s="1424" t="s">
        <v>2166</v>
      </c>
      <c r="B976" s="594">
        <v>380</v>
      </c>
      <c r="C976" s="594">
        <v>180</v>
      </c>
      <c r="D976" s="593" t="s">
        <v>1498</v>
      </c>
    </row>
    <row r="977" spans="1:4" ht="11.25" customHeight="1">
      <c r="A977" s="1424"/>
      <c r="B977" s="592">
        <v>380</v>
      </c>
      <c r="C977" s="592">
        <v>180</v>
      </c>
      <c r="D977" s="591" t="s">
        <v>1293</v>
      </c>
    </row>
    <row r="978" spans="1:4" ht="11.25" customHeight="1">
      <c r="A978" s="1424" t="s">
        <v>2165</v>
      </c>
      <c r="B978" s="597">
        <v>30</v>
      </c>
      <c r="C978" s="597">
        <v>30</v>
      </c>
      <c r="D978" s="596" t="s">
        <v>1710</v>
      </c>
    </row>
    <row r="979" spans="1:4" ht="11.25" customHeight="1">
      <c r="A979" s="1424"/>
      <c r="B979" s="597">
        <v>30</v>
      </c>
      <c r="C979" s="597">
        <v>30</v>
      </c>
      <c r="D979" s="596" t="s">
        <v>1293</v>
      </c>
    </row>
    <row r="980" spans="1:4" ht="11.25" customHeight="1">
      <c r="A980" s="1424" t="s">
        <v>4665</v>
      </c>
      <c r="B980" s="594">
        <v>27</v>
      </c>
      <c r="C980" s="594">
        <v>0</v>
      </c>
      <c r="D980" s="593" t="s">
        <v>851</v>
      </c>
    </row>
    <row r="981" spans="1:4" ht="11.25" customHeight="1">
      <c r="A981" s="1424"/>
      <c r="B981" s="592">
        <v>27</v>
      </c>
      <c r="C981" s="592">
        <v>0</v>
      </c>
      <c r="D981" s="591" t="s">
        <v>1293</v>
      </c>
    </row>
    <row r="982" spans="1:4" ht="11.25" customHeight="1">
      <c r="A982" s="1424" t="s">
        <v>2164</v>
      </c>
      <c r="B982" s="597">
        <v>195</v>
      </c>
      <c r="C982" s="597">
        <v>100</v>
      </c>
      <c r="D982" s="596" t="s">
        <v>1536</v>
      </c>
    </row>
    <row r="983" spans="1:4" ht="11.25" customHeight="1">
      <c r="A983" s="1424"/>
      <c r="B983" s="597">
        <v>195</v>
      </c>
      <c r="C983" s="597">
        <v>100</v>
      </c>
      <c r="D983" s="596" t="s">
        <v>1293</v>
      </c>
    </row>
    <row r="984" spans="1:4" ht="11.25" customHeight="1">
      <c r="A984" s="1424" t="s">
        <v>2163</v>
      </c>
      <c r="B984" s="594">
        <v>400</v>
      </c>
      <c r="C984" s="594">
        <v>400</v>
      </c>
      <c r="D984" s="593" t="s">
        <v>1561</v>
      </c>
    </row>
    <row r="985" spans="1:4" ht="11.25" customHeight="1">
      <c r="A985" s="1424"/>
      <c r="B985" s="592">
        <v>400</v>
      </c>
      <c r="C985" s="592">
        <v>400</v>
      </c>
      <c r="D985" s="591" t="s">
        <v>1293</v>
      </c>
    </row>
    <row r="986" spans="1:4" ht="11.25" customHeight="1">
      <c r="A986" s="1424" t="s">
        <v>2162</v>
      </c>
      <c r="B986" s="597">
        <v>200</v>
      </c>
      <c r="C986" s="597">
        <v>200</v>
      </c>
      <c r="D986" s="596" t="s">
        <v>1862</v>
      </c>
    </row>
    <row r="987" spans="1:4" ht="11.25" customHeight="1">
      <c r="A987" s="1424"/>
      <c r="B987" s="597">
        <v>200</v>
      </c>
      <c r="C987" s="597">
        <v>200</v>
      </c>
      <c r="D987" s="596" t="s">
        <v>1293</v>
      </c>
    </row>
    <row r="988" spans="1:4" ht="11.25" customHeight="1">
      <c r="A988" s="1424" t="s">
        <v>4665</v>
      </c>
      <c r="B988" s="594">
        <v>35</v>
      </c>
      <c r="C988" s="594">
        <v>35</v>
      </c>
      <c r="D988" s="593" t="s">
        <v>1710</v>
      </c>
    </row>
    <row r="989" spans="1:4" ht="11.25" customHeight="1">
      <c r="A989" s="1424"/>
      <c r="B989" s="592">
        <v>35</v>
      </c>
      <c r="C989" s="592">
        <v>35</v>
      </c>
      <c r="D989" s="591" t="s">
        <v>1293</v>
      </c>
    </row>
    <row r="990" spans="1:4" ht="11.25" customHeight="1">
      <c r="A990" s="1424" t="s">
        <v>4665</v>
      </c>
      <c r="B990" s="597">
        <v>241.26</v>
      </c>
      <c r="C990" s="597">
        <v>241.25550000000001</v>
      </c>
      <c r="D990" s="596" t="s">
        <v>1596</v>
      </c>
    </row>
    <row r="991" spans="1:4" ht="11.25" customHeight="1">
      <c r="A991" s="1424"/>
      <c r="B991" s="597">
        <v>241.26</v>
      </c>
      <c r="C991" s="597">
        <v>241.25550000000001</v>
      </c>
      <c r="D991" s="596" t="s">
        <v>1293</v>
      </c>
    </row>
    <row r="992" spans="1:4" ht="11.25" customHeight="1">
      <c r="A992" s="1424" t="s">
        <v>2161</v>
      </c>
      <c r="B992" s="594">
        <v>36</v>
      </c>
      <c r="C992" s="594">
        <v>28.399000000000001</v>
      </c>
      <c r="D992" s="593" t="s">
        <v>1819</v>
      </c>
    </row>
    <row r="993" spans="1:4" ht="11.25" customHeight="1">
      <c r="A993" s="1424"/>
      <c r="B993" s="592">
        <v>36</v>
      </c>
      <c r="C993" s="592">
        <v>28.399000000000001</v>
      </c>
      <c r="D993" s="591" t="s">
        <v>1293</v>
      </c>
    </row>
    <row r="994" spans="1:4" ht="11.25" customHeight="1">
      <c r="A994" s="1424" t="s">
        <v>2160</v>
      </c>
      <c r="B994" s="597">
        <v>174.4</v>
      </c>
      <c r="C994" s="597">
        <v>104.64</v>
      </c>
      <c r="D994" s="596" t="s">
        <v>1610</v>
      </c>
    </row>
    <row r="995" spans="1:4" ht="11.25" customHeight="1">
      <c r="A995" s="1424"/>
      <c r="B995" s="597">
        <v>174.4</v>
      </c>
      <c r="C995" s="597">
        <v>104.64</v>
      </c>
      <c r="D995" s="596" t="s">
        <v>1293</v>
      </c>
    </row>
    <row r="996" spans="1:4" ht="11.25" customHeight="1">
      <c r="A996" s="1424" t="s">
        <v>4665</v>
      </c>
      <c r="B996" s="594">
        <v>300</v>
      </c>
      <c r="C996" s="594">
        <v>300</v>
      </c>
      <c r="D996" s="593" t="s">
        <v>1596</v>
      </c>
    </row>
    <row r="997" spans="1:4" ht="11.25" customHeight="1">
      <c r="A997" s="1424"/>
      <c r="B997" s="592">
        <v>300</v>
      </c>
      <c r="C997" s="592">
        <v>300</v>
      </c>
      <c r="D997" s="591" t="s">
        <v>1293</v>
      </c>
    </row>
    <row r="998" spans="1:4" ht="11.25" customHeight="1">
      <c r="A998" s="1424" t="s">
        <v>2159</v>
      </c>
      <c r="B998" s="597">
        <v>299.89999999999998</v>
      </c>
      <c r="C998" s="597">
        <v>149.94999999999999</v>
      </c>
      <c r="D998" s="596" t="s">
        <v>1862</v>
      </c>
    </row>
    <row r="999" spans="1:4" ht="11.25" customHeight="1">
      <c r="A999" s="1424"/>
      <c r="B999" s="597">
        <v>299.89999999999998</v>
      </c>
      <c r="C999" s="597">
        <v>149.94999999999999</v>
      </c>
      <c r="D999" s="596" t="s">
        <v>1293</v>
      </c>
    </row>
    <row r="1000" spans="1:4" ht="21.75">
      <c r="A1000" s="1424" t="s">
        <v>2158</v>
      </c>
      <c r="B1000" s="594">
        <v>79.8</v>
      </c>
      <c r="C1000" s="594">
        <v>79.8</v>
      </c>
      <c r="D1000" s="593" t="s">
        <v>1806</v>
      </c>
    </row>
    <row r="1001" spans="1:4" ht="11.25" customHeight="1">
      <c r="A1001" s="1424"/>
      <c r="B1001" s="592">
        <v>79.8</v>
      </c>
      <c r="C1001" s="592">
        <v>79.8</v>
      </c>
      <c r="D1001" s="591" t="s">
        <v>1293</v>
      </c>
    </row>
    <row r="1002" spans="1:4" ht="11.25" customHeight="1">
      <c r="A1002" s="1424" t="s">
        <v>2157</v>
      </c>
      <c r="B1002" s="597">
        <v>1807.5500000000002</v>
      </c>
      <c r="C1002" s="597">
        <v>1807.51935</v>
      </c>
      <c r="D1002" s="596" t="s">
        <v>1362</v>
      </c>
    </row>
    <row r="1003" spans="1:4" ht="11.25" customHeight="1">
      <c r="A1003" s="1424"/>
      <c r="B1003" s="597">
        <v>1807.5500000000002</v>
      </c>
      <c r="C1003" s="597">
        <v>1807.51935</v>
      </c>
      <c r="D1003" s="596" t="s">
        <v>1293</v>
      </c>
    </row>
    <row r="1004" spans="1:4" ht="11.25" customHeight="1">
      <c r="A1004" s="1424" t="s">
        <v>2156</v>
      </c>
      <c r="B1004" s="594">
        <v>150</v>
      </c>
      <c r="C1004" s="594">
        <v>150</v>
      </c>
      <c r="D1004" s="593" t="s">
        <v>1710</v>
      </c>
    </row>
    <row r="1005" spans="1:4" ht="11.25" customHeight="1">
      <c r="A1005" s="1424"/>
      <c r="B1005" s="592">
        <v>150</v>
      </c>
      <c r="C1005" s="592">
        <v>150</v>
      </c>
      <c r="D1005" s="591" t="s">
        <v>1293</v>
      </c>
    </row>
    <row r="1006" spans="1:4" ht="11.25" customHeight="1">
      <c r="A1006" s="1424" t="s">
        <v>2155</v>
      </c>
      <c r="B1006" s="597">
        <v>350</v>
      </c>
      <c r="C1006" s="597">
        <v>350</v>
      </c>
      <c r="D1006" s="596" t="s">
        <v>1596</v>
      </c>
    </row>
    <row r="1007" spans="1:4" ht="11.25" customHeight="1">
      <c r="A1007" s="1424"/>
      <c r="B1007" s="597">
        <v>105</v>
      </c>
      <c r="C1007" s="597">
        <v>105</v>
      </c>
      <c r="D1007" s="596" t="s">
        <v>1572</v>
      </c>
    </row>
    <row r="1008" spans="1:4" ht="11.25" customHeight="1">
      <c r="A1008" s="1424"/>
      <c r="B1008" s="597">
        <v>455</v>
      </c>
      <c r="C1008" s="597">
        <v>455</v>
      </c>
      <c r="D1008" s="596" t="s">
        <v>1293</v>
      </c>
    </row>
    <row r="1009" spans="1:4" ht="11.25" customHeight="1">
      <c r="A1009" s="1424" t="s">
        <v>2154</v>
      </c>
      <c r="B1009" s="594">
        <v>100</v>
      </c>
      <c r="C1009" s="594">
        <v>100</v>
      </c>
      <c r="D1009" s="593" t="s">
        <v>1522</v>
      </c>
    </row>
    <row r="1010" spans="1:4" ht="11.25" customHeight="1">
      <c r="A1010" s="1424"/>
      <c r="B1010" s="592">
        <v>100</v>
      </c>
      <c r="C1010" s="592">
        <v>100</v>
      </c>
      <c r="D1010" s="591" t="s">
        <v>1293</v>
      </c>
    </row>
    <row r="1011" spans="1:4" ht="11.25" customHeight="1">
      <c r="A1011" s="1424" t="s">
        <v>2153</v>
      </c>
      <c r="B1011" s="597">
        <v>200</v>
      </c>
      <c r="C1011" s="597">
        <v>200</v>
      </c>
      <c r="D1011" s="596" t="s">
        <v>2152</v>
      </c>
    </row>
    <row r="1012" spans="1:4" ht="11.25" customHeight="1">
      <c r="A1012" s="1424"/>
      <c r="B1012" s="597">
        <v>200</v>
      </c>
      <c r="C1012" s="597">
        <v>200</v>
      </c>
      <c r="D1012" s="596" t="s">
        <v>1293</v>
      </c>
    </row>
    <row r="1013" spans="1:4" ht="11.25" customHeight="1">
      <c r="A1013" s="1424" t="s">
        <v>2151</v>
      </c>
      <c r="B1013" s="594">
        <v>4000</v>
      </c>
      <c r="C1013" s="594">
        <v>4000</v>
      </c>
      <c r="D1013" s="593" t="s">
        <v>1646</v>
      </c>
    </row>
    <row r="1014" spans="1:4" ht="11.25" customHeight="1">
      <c r="A1014" s="1424"/>
      <c r="B1014" s="592">
        <v>4000</v>
      </c>
      <c r="C1014" s="592">
        <v>4000</v>
      </c>
      <c r="D1014" s="591" t="s">
        <v>1293</v>
      </c>
    </row>
    <row r="1015" spans="1:4" ht="11.25" customHeight="1">
      <c r="A1015" s="1424" t="s">
        <v>2150</v>
      </c>
      <c r="B1015" s="597">
        <v>100</v>
      </c>
      <c r="C1015" s="597">
        <v>15</v>
      </c>
      <c r="D1015" s="596" t="s">
        <v>1912</v>
      </c>
    </row>
    <row r="1016" spans="1:4" ht="21.75">
      <c r="A1016" s="1424"/>
      <c r="B1016" s="597">
        <v>167</v>
      </c>
      <c r="C1016" s="597">
        <v>139.85387</v>
      </c>
      <c r="D1016" s="596" t="s">
        <v>1865</v>
      </c>
    </row>
    <row r="1017" spans="1:4" ht="21.75">
      <c r="A1017" s="1424"/>
      <c r="B1017" s="597">
        <v>300</v>
      </c>
      <c r="C1017" s="597">
        <v>221.5</v>
      </c>
      <c r="D1017" s="596" t="s">
        <v>2042</v>
      </c>
    </row>
    <row r="1018" spans="1:4" ht="11.25" customHeight="1">
      <c r="A1018" s="1424"/>
      <c r="B1018" s="597">
        <v>567</v>
      </c>
      <c r="C1018" s="597">
        <v>376.35387000000003</v>
      </c>
      <c r="D1018" s="596" t="s">
        <v>1293</v>
      </c>
    </row>
    <row r="1019" spans="1:4" ht="11.25" customHeight="1">
      <c r="A1019" s="1424" t="s">
        <v>2149</v>
      </c>
      <c r="B1019" s="594">
        <v>5929.8200000000006</v>
      </c>
      <c r="C1019" s="594">
        <v>5926.3140000000003</v>
      </c>
      <c r="D1019" s="593" t="s">
        <v>1869</v>
      </c>
    </row>
    <row r="1020" spans="1:4" ht="11.25" customHeight="1">
      <c r="A1020" s="1424"/>
      <c r="B1020" s="597">
        <v>154.38</v>
      </c>
      <c r="C1020" s="597">
        <v>154.37293999999997</v>
      </c>
      <c r="D1020" s="596" t="s">
        <v>1362</v>
      </c>
    </row>
    <row r="1021" spans="1:4" ht="11.25" customHeight="1">
      <c r="A1021" s="1424"/>
      <c r="B1021" s="592">
        <v>6084.2000000000007</v>
      </c>
      <c r="C1021" s="592">
        <v>6080.6869400000005</v>
      </c>
      <c r="D1021" s="591" t="s">
        <v>1293</v>
      </c>
    </row>
    <row r="1022" spans="1:4" ht="11.25" customHeight="1">
      <c r="A1022" s="1424" t="s">
        <v>2148</v>
      </c>
      <c r="B1022" s="597">
        <v>823.37</v>
      </c>
      <c r="C1022" s="597">
        <v>823.35729000000003</v>
      </c>
      <c r="D1022" s="596" t="s">
        <v>1377</v>
      </c>
    </row>
    <row r="1023" spans="1:4" ht="11.25" customHeight="1">
      <c r="A1023" s="1424"/>
      <c r="B1023" s="597">
        <v>823.37</v>
      </c>
      <c r="C1023" s="597">
        <v>823.35729000000003</v>
      </c>
      <c r="D1023" s="596" t="s">
        <v>1293</v>
      </c>
    </row>
    <row r="1024" spans="1:4" ht="11.25" customHeight="1">
      <c r="A1024" s="1424" t="s">
        <v>2147</v>
      </c>
      <c r="B1024" s="594">
        <v>938.15</v>
      </c>
      <c r="C1024" s="594">
        <v>938.12426000000005</v>
      </c>
      <c r="D1024" s="593" t="s">
        <v>1377</v>
      </c>
    </row>
    <row r="1025" spans="1:4" ht="11.25" customHeight="1">
      <c r="A1025" s="1424"/>
      <c r="B1025" s="592">
        <v>938.15</v>
      </c>
      <c r="C1025" s="592">
        <v>938.12426000000005</v>
      </c>
      <c r="D1025" s="591" t="s">
        <v>1293</v>
      </c>
    </row>
    <row r="1026" spans="1:4" ht="11.25" customHeight="1">
      <c r="A1026" s="1424" t="s">
        <v>2146</v>
      </c>
      <c r="B1026" s="597">
        <v>318.09000000000003</v>
      </c>
      <c r="C1026" s="597">
        <v>318.08080000000001</v>
      </c>
      <c r="D1026" s="596" t="s">
        <v>1377</v>
      </c>
    </row>
    <row r="1027" spans="1:4" ht="11.25" customHeight="1">
      <c r="A1027" s="1424"/>
      <c r="B1027" s="597">
        <v>318.09000000000003</v>
      </c>
      <c r="C1027" s="597">
        <v>318.08080000000001</v>
      </c>
      <c r="D1027" s="596" t="s">
        <v>1293</v>
      </c>
    </row>
    <row r="1028" spans="1:4" ht="21.75">
      <c r="A1028" s="1424" t="s">
        <v>2145</v>
      </c>
      <c r="B1028" s="594">
        <v>49.9</v>
      </c>
      <c r="C1028" s="594">
        <v>49.9</v>
      </c>
      <c r="D1028" s="593" t="s">
        <v>2042</v>
      </c>
    </row>
    <row r="1029" spans="1:4" ht="11.25" customHeight="1">
      <c r="A1029" s="1424"/>
      <c r="B1029" s="592">
        <v>49.9</v>
      </c>
      <c r="C1029" s="592">
        <v>49.9</v>
      </c>
      <c r="D1029" s="591" t="s">
        <v>1293</v>
      </c>
    </row>
    <row r="1030" spans="1:4" ht="11.25" customHeight="1">
      <c r="A1030" s="1424" t="s">
        <v>2144</v>
      </c>
      <c r="B1030" s="597">
        <v>337.35</v>
      </c>
      <c r="C1030" s="597">
        <v>125.461</v>
      </c>
      <c r="D1030" s="596" t="s">
        <v>1862</v>
      </c>
    </row>
    <row r="1031" spans="1:4" ht="11.25" customHeight="1">
      <c r="A1031" s="1424"/>
      <c r="B1031" s="597">
        <v>337.35</v>
      </c>
      <c r="C1031" s="597">
        <v>125.461</v>
      </c>
      <c r="D1031" s="596" t="s">
        <v>1293</v>
      </c>
    </row>
    <row r="1032" spans="1:4" ht="11.25" customHeight="1">
      <c r="A1032" s="1424" t="s">
        <v>2143</v>
      </c>
      <c r="B1032" s="594">
        <v>30</v>
      </c>
      <c r="C1032" s="594">
        <v>30</v>
      </c>
      <c r="D1032" s="593" t="s">
        <v>2142</v>
      </c>
    </row>
    <row r="1033" spans="1:4" ht="11.25" customHeight="1">
      <c r="A1033" s="1424"/>
      <c r="B1033" s="592">
        <v>30</v>
      </c>
      <c r="C1033" s="592">
        <v>30</v>
      </c>
      <c r="D1033" s="591" t="s">
        <v>1293</v>
      </c>
    </row>
    <row r="1034" spans="1:4" ht="11.25" customHeight="1">
      <c r="A1034" s="1424" t="s">
        <v>2141</v>
      </c>
      <c r="B1034" s="597">
        <v>300</v>
      </c>
      <c r="C1034" s="597">
        <v>300</v>
      </c>
      <c r="D1034" s="596" t="s">
        <v>1840</v>
      </c>
    </row>
    <row r="1035" spans="1:4" ht="11.25" customHeight="1">
      <c r="A1035" s="1424"/>
      <c r="B1035" s="597">
        <v>300</v>
      </c>
      <c r="C1035" s="597">
        <v>300</v>
      </c>
      <c r="D1035" s="596" t="s">
        <v>1293</v>
      </c>
    </row>
    <row r="1036" spans="1:4" ht="11.25" customHeight="1">
      <c r="A1036" s="1424" t="s">
        <v>2140</v>
      </c>
      <c r="B1036" s="594">
        <v>98.7</v>
      </c>
      <c r="C1036" s="594">
        <v>59.22</v>
      </c>
      <c r="D1036" s="593" t="s">
        <v>1610</v>
      </c>
    </row>
    <row r="1037" spans="1:4" ht="11.25" customHeight="1">
      <c r="A1037" s="1424"/>
      <c r="B1037" s="592">
        <v>98.7</v>
      </c>
      <c r="C1037" s="592">
        <v>59.22</v>
      </c>
      <c r="D1037" s="591" t="s">
        <v>1293</v>
      </c>
    </row>
    <row r="1038" spans="1:4" ht="11.25" customHeight="1">
      <c r="A1038" s="1424" t="s">
        <v>2139</v>
      </c>
      <c r="B1038" s="597">
        <v>10126.98</v>
      </c>
      <c r="C1038" s="597">
        <v>10126.976000000001</v>
      </c>
      <c r="D1038" s="596" t="s">
        <v>1869</v>
      </c>
    </row>
    <row r="1039" spans="1:4" ht="11.25" customHeight="1">
      <c r="A1039" s="1424"/>
      <c r="B1039" s="597">
        <v>10126.98</v>
      </c>
      <c r="C1039" s="597">
        <v>10126.976000000001</v>
      </c>
      <c r="D1039" s="596" t="s">
        <v>1293</v>
      </c>
    </row>
    <row r="1040" spans="1:4" ht="11.25" customHeight="1">
      <c r="A1040" s="1424" t="s">
        <v>2138</v>
      </c>
      <c r="B1040" s="594">
        <v>66.5</v>
      </c>
      <c r="C1040" s="594">
        <v>33.25</v>
      </c>
      <c r="D1040" s="593" t="s">
        <v>1522</v>
      </c>
    </row>
    <row r="1041" spans="1:4" ht="11.25" customHeight="1">
      <c r="A1041" s="1424"/>
      <c r="B1041" s="592">
        <v>66.5</v>
      </c>
      <c r="C1041" s="592">
        <v>33.25</v>
      </c>
      <c r="D1041" s="591" t="s">
        <v>1293</v>
      </c>
    </row>
    <row r="1042" spans="1:4" ht="11.25" customHeight="1">
      <c r="A1042" s="1424" t="s">
        <v>2137</v>
      </c>
      <c r="B1042" s="597">
        <v>3</v>
      </c>
      <c r="C1042" s="597">
        <v>3</v>
      </c>
      <c r="D1042" s="596" t="s">
        <v>661</v>
      </c>
    </row>
    <row r="1043" spans="1:4" ht="11.25" customHeight="1">
      <c r="A1043" s="1424"/>
      <c r="B1043" s="597">
        <v>2642.31</v>
      </c>
      <c r="C1043" s="597">
        <v>2642.3139999999999</v>
      </c>
      <c r="D1043" s="596" t="s">
        <v>1869</v>
      </c>
    </row>
    <row r="1044" spans="1:4" ht="11.25" customHeight="1">
      <c r="A1044" s="1424"/>
      <c r="B1044" s="597">
        <v>2645.31</v>
      </c>
      <c r="C1044" s="597">
        <v>2645.3139999999999</v>
      </c>
      <c r="D1044" s="596" t="s">
        <v>1293</v>
      </c>
    </row>
    <row r="1045" spans="1:4" ht="11.25" customHeight="1">
      <c r="A1045" s="1424" t="s">
        <v>2136</v>
      </c>
      <c r="B1045" s="594">
        <v>150</v>
      </c>
      <c r="C1045" s="594">
        <v>150</v>
      </c>
      <c r="D1045" s="593" t="s">
        <v>1562</v>
      </c>
    </row>
    <row r="1046" spans="1:4" ht="11.25" customHeight="1">
      <c r="A1046" s="1424"/>
      <c r="B1046" s="592">
        <v>150</v>
      </c>
      <c r="C1046" s="592">
        <v>150</v>
      </c>
      <c r="D1046" s="591" t="s">
        <v>1293</v>
      </c>
    </row>
    <row r="1047" spans="1:4" ht="11.25" customHeight="1">
      <c r="A1047" s="1424" t="s">
        <v>2135</v>
      </c>
      <c r="B1047" s="597">
        <v>347.9</v>
      </c>
      <c r="C1047" s="597">
        <v>208.74</v>
      </c>
      <c r="D1047" s="596" t="s">
        <v>1610</v>
      </c>
    </row>
    <row r="1048" spans="1:4" ht="11.25" customHeight="1">
      <c r="A1048" s="1424"/>
      <c r="B1048" s="597">
        <v>10</v>
      </c>
      <c r="C1048" s="597">
        <v>0</v>
      </c>
      <c r="D1048" s="596" t="s">
        <v>1498</v>
      </c>
    </row>
    <row r="1049" spans="1:4" ht="11.25" customHeight="1">
      <c r="A1049" s="1424"/>
      <c r="B1049" s="597">
        <v>357.9</v>
      </c>
      <c r="C1049" s="597">
        <v>208.74</v>
      </c>
      <c r="D1049" s="596" t="s">
        <v>1293</v>
      </c>
    </row>
    <row r="1050" spans="1:4" ht="11.25" customHeight="1">
      <c r="A1050" s="1424" t="s">
        <v>2134</v>
      </c>
      <c r="B1050" s="594">
        <v>1157.73</v>
      </c>
      <c r="C1050" s="594">
        <v>986.67308000000003</v>
      </c>
      <c r="D1050" s="593" t="s">
        <v>1377</v>
      </c>
    </row>
    <row r="1051" spans="1:4" ht="11.25" customHeight="1">
      <c r="A1051" s="1424"/>
      <c r="B1051" s="597">
        <v>10</v>
      </c>
      <c r="C1051" s="597">
        <v>10</v>
      </c>
      <c r="D1051" s="596" t="s">
        <v>1557</v>
      </c>
    </row>
    <row r="1052" spans="1:4" ht="11.25" customHeight="1">
      <c r="A1052" s="1424"/>
      <c r="B1052" s="592">
        <v>1167.73</v>
      </c>
      <c r="C1052" s="592">
        <v>996.67308000000003</v>
      </c>
      <c r="D1052" s="591" t="s">
        <v>1293</v>
      </c>
    </row>
    <row r="1053" spans="1:4" ht="11.25" customHeight="1">
      <c r="A1053" s="1424" t="s">
        <v>2133</v>
      </c>
      <c r="B1053" s="597">
        <v>300</v>
      </c>
      <c r="C1053" s="597">
        <v>150</v>
      </c>
      <c r="D1053" s="596" t="s">
        <v>1862</v>
      </c>
    </row>
    <row r="1054" spans="1:4" ht="11.25" customHeight="1">
      <c r="A1054" s="1424"/>
      <c r="B1054" s="597">
        <v>300</v>
      </c>
      <c r="C1054" s="597">
        <v>150</v>
      </c>
      <c r="D1054" s="596" t="s">
        <v>1293</v>
      </c>
    </row>
    <row r="1055" spans="1:4" ht="21.75">
      <c r="A1055" s="1424" t="s">
        <v>2132</v>
      </c>
      <c r="B1055" s="594">
        <v>100</v>
      </c>
      <c r="C1055" s="594">
        <v>100</v>
      </c>
      <c r="D1055" s="593" t="s">
        <v>1806</v>
      </c>
    </row>
    <row r="1056" spans="1:4" ht="11.25" customHeight="1">
      <c r="A1056" s="1424"/>
      <c r="B1056" s="597">
        <v>251.48000000000002</v>
      </c>
      <c r="C1056" s="597">
        <v>251.48000000000002</v>
      </c>
      <c r="D1056" s="596" t="s">
        <v>851</v>
      </c>
    </row>
    <row r="1057" spans="1:4" ht="11.25" customHeight="1">
      <c r="A1057" s="1424"/>
      <c r="B1057" s="597">
        <v>100</v>
      </c>
      <c r="C1057" s="597">
        <v>100</v>
      </c>
      <c r="D1057" s="596" t="s">
        <v>2131</v>
      </c>
    </row>
    <row r="1058" spans="1:4" ht="11.25" customHeight="1">
      <c r="A1058" s="1424"/>
      <c r="B1058" s="592">
        <v>451.48</v>
      </c>
      <c r="C1058" s="592">
        <v>451.48</v>
      </c>
      <c r="D1058" s="591" t="s">
        <v>1293</v>
      </c>
    </row>
    <row r="1059" spans="1:4" ht="11.25" customHeight="1">
      <c r="A1059" s="1424" t="s">
        <v>2130</v>
      </c>
      <c r="B1059" s="597">
        <v>301</v>
      </c>
      <c r="C1059" s="597">
        <v>150.5</v>
      </c>
      <c r="D1059" s="596" t="s">
        <v>1522</v>
      </c>
    </row>
    <row r="1060" spans="1:4" ht="11.25" customHeight="1">
      <c r="A1060" s="1424"/>
      <c r="B1060" s="597">
        <v>301</v>
      </c>
      <c r="C1060" s="597">
        <v>150.5</v>
      </c>
      <c r="D1060" s="596" t="s">
        <v>1293</v>
      </c>
    </row>
    <row r="1061" spans="1:4" ht="11.25" customHeight="1">
      <c r="A1061" s="1424" t="s">
        <v>2129</v>
      </c>
      <c r="B1061" s="594">
        <v>27.6</v>
      </c>
      <c r="C1061" s="594">
        <v>13.8</v>
      </c>
      <c r="D1061" s="593" t="s">
        <v>1867</v>
      </c>
    </row>
    <row r="1062" spans="1:4" ht="11.25" customHeight="1">
      <c r="A1062" s="1424"/>
      <c r="B1062" s="592">
        <v>27.6</v>
      </c>
      <c r="C1062" s="592">
        <v>13.8</v>
      </c>
      <c r="D1062" s="591" t="s">
        <v>1293</v>
      </c>
    </row>
    <row r="1063" spans="1:4" ht="11.25" customHeight="1">
      <c r="A1063" s="1424" t="s">
        <v>2128</v>
      </c>
      <c r="B1063" s="597">
        <v>489.5</v>
      </c>
      <c r="C1063" s="597">
        <v>244.75</v>
      </c>
      <c r="D1063" s="596" t="s">
        <v>1522</v>
      </c>
    </row>
    <row r="1064" spans="1:4" ht="11.25" customHeight="1">
      <c r="A1064" s="1424"/>
      <c r="B1064" s="597">
        <v>489.5</v>
      </c>
      <c r="C1064" s="597">
        <v>244.75</v>
      </c>
      <c r="D1064" s="596" t="s">
        <v>1293</v>
      </c>
    </row>
    <row r="1065" spans="1:4" ht="11.25" customHeight="1">
      <c r="A1065" s="1424" t="s">
        <v>2127</v>
      </c>
      <c r="B1065" s="594">
        <v>296.2</v>
      </c>
      <c r="C1065" s="594">
        <v>148.1</v>
      </c>
      <c r="D1065" s="593" t="s">
        <v>1862</v>
      </c>
    </row>
    <row r="1066" spans="1:4" ht="11.25" customHeight="1">
      <c r="A1066" s="1424"/>
      <c r="B1066" s="592">
        <v>296.2</v>
      </c>
      <c r="C1066" s="592">
        <v>148.1</v>
      </c>
      <c r="D1066" s="591" t="s">
        <v>1293</v>
      </c>
    </row>
    <row r="1067" spans="1:4" ht="11.25" customHeight="1">
      <c r="A1067" s="1424" t="s">
        <v>2126</v>
      </c>
      <c r="B1067" s="597">
        <v>10778.67</v>
      </c>
      <c r="C1067" s="597">
        <v>10743.762000000001</v>
      </c>
      <c r="D1067" s="596" t="s">
        <v>1869</v>
      </c>
    </row>
    <row r="1068" spans="1:4" ht="11.25" customHeight="1">
      <c r="A1068" s="1424"/>
      <c r="B1068" s="597">
        <v>10778.67</v>
      </c>
      <c r="C1068" s="597">
        <v>10743.762000000001</v>
      </c>
      <c r="D1068" s="596" t="s">
        <v>1293</v>
      </c>
    </row>
    <row r="1069" spans="1:4" ht="11.25" customHeight="1">
      <c r="A1069" s="1424" t="s">
        <v>2125</v>
      </c>
      <c r="B1069" s="594">
        <v>710.37999999999988</v>
      </c>
      <c r="C1069" s="594">
        <v>710.34737999999993</v>
      </c>
      <c r="D1069" s="593" t="s">
        <v>1377</v>
      </c>
    </row>
    <row r="1070" spans="1:4" ht="11.25" customHeight="1">
      <c r="A1070" s="1424"/>
      <c r="B1070" s="597">
        <v>200</v>
      </c>
      <c r="C1070" s="597">
        <v>200</v>
      </c>
      <c r="D1070" s="596" t="s">
        <v>1541</v>
      </c>
    </row>
    <row r="1071" spans="1:4" ht="11.25" customHeight="1">
      <c r="A1071" s="1424"/>
      <c r="B1071" s="592">
        <v>910.37999999999988</v>
      </c>
      <c r="C1071" s="592">
        <v>910.34737999999993</v>
      </c>
      <c r="D1071" s="591" t="s">
        <v>1293</v>
      </c>
    </row>
    <row r="1072" spans="1:4" ht="11.25" customHeight="1">
      <c r="A1072" s="1424" t="s">
        <v>2124</v>
      </c>
      <c r="B1072" s="597">
        <v>1432.46</v>
      </c>
      <c r="C1072" s="597">
        <v>1432.4365599999999</v>
      </c>
      <c r="D1072" s="596" t="s">
        <v>1362</v>
      </c>
    </row>
    <row r="1073" spans="1:4" ht="11.25" customHeight="1">
      <c r="A1073" s="1424"/>
      <c r="B1073" s="597">
        <v>1432.46</v>
      </c>
      <c r="C1073" s="597">
        <v>1432.4365599999999</v>
      </c>
      <c r="D1073" s="596" t="s">
        <v>1293</v>
      </c>
    </row>
    <row r="1074" spans="1:4" ht="11.25" customHeight="1">
      <c r="A1074" s="1424" t="s">
        <v>2123</v>
      </c>
      <c r="B1074" s="594">
        <v>72</v>
      </c>
      <c r="C1074" s="594">
        <v>72</v>
      </c>
      <c r="D1074" s="593" t="s">
        <v>1840</v>
      </c>
    </row>
    <row r="1075" spans="1:4" ht="11.25" customHeight="1">
      <c r="A1075" s="1424"/>
      <c r="B1075" s="592">
        <v>72</v>
      </c>
      <c r="C1075" s="592">
        <v>72</v>
      </c>
      <c r="D1075" s="591" t="s">
        <v>1293</v>
      </c>
    </row>
    <row r="1076" spans="1:4" ht="11.25" customHeight="1">
      <c r="A1076" s="1424" t="s">
        <v>2122</v>
      </c>
      <c r="B1076" s="597">
        <v>10</v>
      </c>
      <c r="C1076" s="597">
        <v>10</v>
      </c>
      <c r="D1076" s="596" t="s">
        <v>1710</v>
      </c>
    </row>
    <row r="1077" spans="1:4" ht="11.25" customHeight="1">
      <c r="A1077" s="1424"/>
      <c r="B1077" s="597">
        <v>10</v>
      </c>
      <c r="C1077" s="597">
        <v>10</v>
      </c>
      <c r="D1077" s="596" t="s">
        <v>1293</v>
      </c>
    </row>
    <row r="1078" spans="1:4" ht="11.25" customHeight="1">
      <c r="A1078" s="1424" t="s">
        <v>4665</v>
      </c>
      <c r="B1078" s="594">
        <v>350</v>
      </c>
      <c r="C1078" s="594">
        <v>350</v>
      </c>
      <c r="D1078" s="593" t="s">
        <v>1596</v>
      </c>
    </row>
    <row r="1079" spans="1:4" ht="11.25" customHeight="1">
      <c r="A1079" s="1424"/>
      <c r="B1079" s="592">
        <v>350</v>
      </c>
      <c r="C1079" s="592">
        <v>350</v>
      </c>
      <c r="D1079" s="591" t="s">
        <v>1293</v>
      </c>
    </row>
    <row r="1080" spans="1:4" ht="11.25" customHeight="1">
      <c r="A1080" s="1424" t="s">
        <v>2121</v>
      </c>
      <c r="B1080" s="597">
        <v>2819</v>
      </c>
      <c r="C1080" s="597">
        <v>2818.9791999999998</v>
      </c>
      <c r="D1080" s="596" t="s">
        <v>1354</v>
      </c>
    </row>
    <row r="1081" spans="1:4" ht="11.25" customHeight="1">
      <c r="A1081" s="1424"/>
      <c r="B1081" s="597">
        <v>2819</v>
      </c>
      <c r="C1081" s="597">
        <v>2818.9791999999998</v>
      </c>
      <c r="D1081" s="596" t="s">
        <v>1293</v>
      </c>
    </row>
    <row r="1082" spans="1:4" ht="11.25" customHeight="1">
      <c r="A1082" s="1424" t="s">
        <v>2120</v>
      </c>
      <c r="B1082" s="594">
        <v>480.08</v>
      </c>
      <c r="C1082" s="594">
        <v>480.06766000000005</v>
      </c>
      <c r="D1082" s="593" t="s">
        <v>1377</v>
      </c>
    </row>
    <row r="1083" spans="1:4" ht="11.25" customHeight="1">
      <c r="A1083" s="1424"/>
      <c r="B1083" s="592">
        <v>480.08</v>
      </c>
      <c r="C1083" s="592">
        <v>480.06766000000005</v>
      </c>
      <c r="D1083" s="591" t="s">
        <v>1293</v>
      </c>
    </row>
    <row r="1084" spans="1:4" ht="11.25" customHeight="1">
      <c r="A1084" s="1424" t="s">
        <v>2119</v>
      </c>
      <c r="B1084" s="597">
        <v>56.2</v>
      </c>
      <c r="C1084" s="597">
        <v>56.2</v>
      </c>
      <c r="D1084" s="596" t="s">
        <v>1912</v>
      </c>
    </row>
    <row r="1085" spans="1:4" ht="11.25" customHeight="1">
      <c r="A1085" s="1424"/>
      <c r="B1085" s="597">
        <v>50</v>
      </c>
      <c r="C1085" s="597">
        <v>5.2340000000000018</v>
      </c>
      <c r="D1085" s="596" t="s">
        <v>1881</v>
      </c>
    </row>
    <row r="1086" spans="1:4" ht="11.25" customHeight="1">
      <c r="A1086" s="1424"/>
      <c r="B1086" s="597">
        <v>1620</v>
      </c>
      <c r="C1086" s="597">
        <v>1620</v>
      </c>
      <c r="D1086" s="596" t="s">
        <v>2118</v>
      </c>
    </row>
    <row r="1087" spans="1:4" ht="11.25" customHeight="1">
      <c r="A1087" s="1424"/>
      <c r="B1087" s="597">
        <v>1726.2</v>
      </c>
      <c r="C1087" s="597">
        <v>1681.434</v>
      </c>
      <c r="D1087" s="596" t="s">
        <v>1293</v>
      </c>
    </row>
    <row r="1088" spans="1:4" ht="11.25" customHeight="1">
      <c r="A1088" s="1424" t="s">
        <v>2117</v>
      </c>
      <c r="B1088" s="594">
        <v>328.3</v>
      </c>
      <c r="C1088" s="594">
        <v>164.15</v>
      </c>
      <c r="D1088" s="593" t="s">
        <v>1522</v>
      </c>
    </row>
    <row r="1089" spans="1:4" ht="11.25" customHeight="1">
      <c r="A1089" s="1424"/>
      <c r="B1089" s="592">
        <v>328.3</v>
      </c>
      <c r="C1089" s="592">
        <v>164.15</v>
      </c>
      <c r="D1089" s="591" t="s">
        <v>1293</v>
      </c>
    </row>
    <row r="1090" spans="1:4" ht="11.25" customHeight="1">
      <c r="A1090" s="1424" t="s">
        <v>2116</v>
      </c>
      <c r="B1090" s="597">
        <v>200</v>
      </c>
      <c r="C1090" s="597">
        <v>200</v>
      </c>
      <c r="D1090" s="596" t="s">
        <v>1862</v>
      </c>
    </row>
    <row r="1091" spans="1:4" ht="11.25" customHeight="1">
      <c r="A1091" s="1424"/>
      <c r="B1091" s="597">
        <v>200</v>
      </c>
      <c r="C1091" s="597">
        <v>200</v>
      </c>
      <c r="D1091" s="596" t="s">
        <v>1293</v>
      </c>
    </row>
    <row r="1092" spans="1:4" ht="11.25" customHeight="1">
      <c r="A1092" s="1424" t="s">
        <v>2115</v>
      </c>
      <c r="B1092" s="594">
        <v>10</v>
      </c>
      <c r="C1092" s="594">
        <v>0</v>
      </c>
      <c r="D1092" s="593" t="s">
        <v>2114</v>
      </c>
    </row>
    <row r="1093" spans="1:4" ht="11.25" customHeight="1">
      <c r="A1093" s="1424"/>
      <c r="B1093" s="592">
        <v>10</v>
      </c>
      <c r="C1093" s="592">
        <v>0</v>
      </c>
      <c r="D1093" s="591" t="s">
        <v>1293</v>
      </c>
    </row>
    <row r="1094" spans="1:4" ht="11.25" customHeight="1">
      <c r="A1094" s="1424" t="s">
        <v>2113</v>
      </c>
      <c r="B1094" s="597">
        <v>49</v>
      </c>
      <c r="C1094" s="597">
        <v>49</v>
      </c>
      <c r="D1094" s="596" t="s">
        <v>1881</v>
      </c>
    </row>
    <row r="1095" spans="1:4" ht="11.25" customHeight="1">
      <c r="A1095" s="1424"/>
      <c r="B1095" s="597">
        <v>49</v>
      </c>
      <c r="C1095" s="597">
        <v>49</v>
      </c>
      <c r="D1095" s="596" t="s">
        <v>1293</v>
      </c>
    </row>
    <row r="1096" spans="1:4" ht="21.75">
      <c r="A1096" s="1424" t="s">
        <v>2112</v>
      </c>
      <c r="B1096" s="594">
        <v>50</v>
      </c>
      <c r="C1096" s="594">
        <v>50</v>
      </c>
      <c r="D1096" s="593" t="s">
        <v>2042</v>
      </c>
    </row>
    <row r="1097" spans="1:4" ht="11.25" customHeight="1">
      <c r="A1097" s="1424"/>
      <c r="B1097" s="592">
        <v>50</v>
      </c>
      <c r="C1097" s="592">
        <v>50</v>
      </c>
      <c r="D1097" s="591" t="s">
        <v>1293</v>
      </c>
    </row>
    <row r="1098" spans="1:4" ht="21.75">
      <c r="A1098" s="1424" t="s">
        <v>2111</v>
      </c>
      <c r="B1098" s="597">
        <v>50</v>
      </c>
      <c r="C1098" s="597">
        <v>45.5</v>
      </c>
      <c r="D1098" s="596" t="s">
        <v>2042</v>
      </c>
    </row>
    <row r="1099" spans="1:4" ht="11.25" customHeight="1">
      <c r="A1099" s="1424"/>
      <c r="B1099" s="597">
        <v>50</v>
      </c>
      <c r="C1099" s="597">
        <v>45.5</v>
      </c>
      <c r="D1099" s="596" t="s">
        <v>1293</v>
      </c>
    </row>
    <row r="1100" spans="1:4" ht="11.25" customHeight="1">
      <c r="A1100" s="1424" t="s">
        <v>2110</v>
      </c>
      <c r="B1100" s="594">
        <v>5</v>
      </c>
      <c r="C1100" s="594">
        <v>5</v>
      </c>
      <c r="D1100" s="593" t="s">
        <v>2109</v>
      </c>
    </row>
    <row r="1101" spans="1:4" ht="11.25" customHeight="1">
      <c r="A1101" s="1424"/>
      <c r="B1101" s="592">
        <v>5</v>
      </c>
      <c r="C1101" s="592">
        <v>5</v>
      </c>
      <c r="D1101" s="591" t="s">
        <v>1293</v>
      </c>
    </row>
    <row r="1102" spans="1:4" ht="21.75">
      <c r="A1102" s="1424" t="s">
        <v>2108</v>
      </c>
      <c r="B1102" s="597">
        <v>100</v>
      </c>
      <c r="C1102" s="597">
        <v>100</v>
      </c>
      <c r="D1102" s="596" t="s">
        <v>1806</v>
      </c>
    </row>
    <row r="1103" spans="1:4" ht="11.25" customHeight="1">
      <c r="A1103" s="1424"/>
      <c r="B1103" s="597">
        <v>100</v>
      </c>
      <c r="C1103" s="597">
        <v>100</v>
      </c>
      <c r="D1103" s="596" t="s">
        <v>1293</v>
      </c>
    </row>
    <row r="1104" spans="1:4" ht="11.25" customHeight="1">
      <c r="A1104" s="1424" t="s">
        <v>2107</v>
      </c>
      <c r="B1104" s="594">
        <v>673.04000000000008</v>
      </c>
      <c r="C1104" s="594">
        <v>673.02830000000006</v>
      </c>
      <c r="D1104" s="593" t="s">
        <v>1377</v>
      </c>
    </row>
    <row r="1105" spans="1:4" ht="21.75">
      <c r="A1105" s="1424"/>
      <c r="B1105" s="597">
        <v>636.04999999999995</v>
      </c>
      <c r="C1105" s="597">
        <v>636.03541000000007</v>
      </c>
      <c r="D1105" s="596" t="s">
        <v>781</v>
      </c>
    </row>
    <row r="1106" spans="1:4" ht="11.25" customHeight="1">
      <c r="A1106" s="1424"/>
      <c r="B1106" s="592">
        <v>1309.0900000000001</v>
      </c>
      <c r="C1106" s="592">
        <v>1309.0637100000001</v>
      </c>
      <c r="D1106" s="591" t="s">
        <v>1293</v>
      </c>
    </row>
    <row r="1107" spans="1:4" ht="11.25" customHeight="1">
      <c r="A1107" s="1424" t="s">
        <v>2106</v>
      </c>
      <c r="B1107" s="597">
        <v>114.7</v>
      </c>
      <c r="C1107" s="597">
        <v>57.35</v>
      </c>
      <c r="D1107" s="596" t="s">
        <v>1867</v>
      </c>
    </row>
    <row r="1108" spans="1:4" ht="11.25" customHeight="1">
      <c r="A1108" s="1424"/>
      <c r="B1108" s="597">
        <v>114.7</v>
      </c>
      <c r="C1108" s="597">
        <v>57.35</v>
      </c>
      <c r="D1108" s="596" t="s">
        <v>1293</v>
      </c>
    </row>
    <row r="1109" spans="1:4" ht="11.25" customHeight="1">
      <c r="A1109" s="1424" t="s">
        <v>2105</v>
      </c>
      <c r="B1109" s="594">
        <v>258</v>
      </c>
      <c r="C1109" s="594">
        <v>129</v>
      </c>
      <c r="D1109" s="593" t="s">
        <v>1862</v>
      </c>
    </row>
    <row r="1110" spans="1:4" ht="11.25" customHeight="1">
      <c r="A1110" s="1424"/>
      <c r="B1110" s="592">
        <v>258</v>
      </c>
      <c r="C1110" s="592">
        <v>129</v>
      </c>
      <c r="D1110" s="591" t="s">
        <v>1293</v>
      </c>
    </row>
    <row r="1111" spans="1:4" ht="11.25" customHeight="1">
      <c r="A1111" s="1424" t="s">
        <v>4665</v>
      </c>
      <c r="B1111" s="597">
        <v>20</v>
      </c>
      <c r="C1111" s="597">
        <v>10</v>
      </c>
      <c r="D1111" s="596" t="s">
        <v>851</v>
      </c>
    </row>
    <row r="1112" spans="1:4" ht="11.25" customHeight="1">
      <c r="A1112" s="1424"/>
      <c r="B1112" s="597">
        <v>20</v>
      </c>
      <c r="C1112" s="597">
        <v>10</v>
      </c>
      <c r="D1112" s="596" t="s">
        <v>1293</v>
      </c>
    </row>
    <row r="1113" spans="1:4" ht="21.75">
      <c r="A1113" s="1424" t="s">
        <v>2104</v>
      </c>
      <c r="B1113" s="594">
        <v>45.6</v>
      </c>
      <c r="C1113" s="594">
        <v>45.6</v>
      </c>
      <c r="D1113" s="593" t="s">
        <v>1806</v>
      </c>
    </row>
    <row r="1114" spans="1:4" ht="11.25" customHeight="1">
      <c r="A1114" s="1424"/>
      <c r="B1114" s="592">
        <v>45.6</v>
      </c>
      <c r="C1114" s="592">
        <v>45.6</v>
      </c>
      <c r="D1114" s="591" t="s">
        <v>1293</v>
      </c>
    </row>
    <row r="1115" spans="1:4" ht="11.25" customHeight="1">
      <c r="A1115" s="1424" t="s">
        <v>2103</v>
      </c>
      <c r="B1115" s="597">
        <v>199</v>
      </c>
      <c r="C1115" s="597">
        <v>199</v>
      </c>
      <c r="D1115" s="596" t="s">
        <v>1561</v>
      </c>
    </row>
    <row r="1116" spans="1:4" ht="11.25" customHeight="1">
      <c r="A1116" s="1424"/>
      <c r="B1116" s="597">
        <v>199</v>
      </c>
      <c r="C1116" s="597">
        <v>199</v>
      </c>
      <c r="D1116" s="596" t="s">
        <v>1293</v>
      </c>
    </row>
    <row r="1117" spans="1:4" ht="11.25" customHeight="1">
      <c r="A1117" s="1424" t="s">
        <v>2102</v>
      </c>
      <c r="B1117" s="594">
        <v>200</v>
      </c>
      <c r="C1117" s="594">
        <v>200</v>
      </c>
      <c r="D1117" s="593" t="s">
        <v>1710</v>
      </c>
    </row>
    <row r="1118" spans="1:4" ht="11.25" customHeight="1">
      <c r="A1118" s="1424"/>
      <c r="B1118" s="592">
        <v>200</v>
      </c>
      <c r="C1118" s="592">
        <v>200</v>
      </c>
      <c r="D1118" s="591" t="s">
        <v>1293</v>
      </c>
    </row>
    <row r="1119" spans="1:4" ht="11.25" customHeight="1">
      <c r="A1119" s="1424" t="s">
        <v>2101</v>
      </c>
      <c r="B1119" s="597">
        <v>25</v>
      </c>
      <c r="C1119" s="597">
        <v>25</v>
      </c>
      <c r="D1119" s="596" t="s">
        <v>1522</v>
      </c>
    </row>
    <row r="1120" spans="1:4" ht="11.25" customHeight="1">
      <c r="A1120" s="1424"/>
      <c r="B1120" s="597">
        <v>25</v>
      </c>
      <c r="C1120" s="597">
        <v>25</v>
      </c>
      <c r="D1120" s="596" t="s">
        <v>1293</v>
      </c>
    </row>
    <row r="1121" spans="1:4" ht="11.25" customHeight="1">
      <c r="A1121" s="1424" t="s">
        <v>2100</v>
      </c>
      <c r="B1121" s="594">
        <v>70</v>
      </c>
      <c r="C1121" s="594">
        <v>70</v>
      </c>
      <c r="D1121" s="593" t="s">
        <v>1572</v>
      </c>
    </row>
    <row r="1122" spans="1:4" ht="11.25" customHeight="1">
      <c r="A1122" s="1424"/>
      <c r="B1122" s="592">
        <v>70</v>
      </c>
      <c r="C1122" s="592">
        <v>70</v>
      </c>
      <c r="D1122" s="591" t="s">
        <v>1293</v>
      </c>
    </row>
    <row r="1123" spans="1:4" ht="11.25" customHeight="1">
      <c r="A1123" s="1424" t="s">
        <v>2099</v>
      </c>
      <c r="B1123" s="597">
        <v>69</v>
      </c>
      <c r="C1123" s="597">
        <v>67.052999999999997</v>
      </c>
      <c r="D1123" s="596" t="s">
        <v>1572</v>
      </c>
    </row>
    <row r="1124" spans="1:4" ht="11.25" customHeight="1">
      <c r="A1124" s="1424"/>
      <c r="B1124" s="597">
        <v>69</v>
      </c>
      <c r="C1124" s="597">
        <v>67.052999999999997</v>
      </c>
      <c r="D1124" s="596" t="s">
        <v>1293</v>
      </c>
    </row>
    <row r="1125" spans="1:4" ht="11.25" customHeight="1">
      <c r="A1125" s="1424" t="s">
        <v>2098</v>
      </c>
      <c r="B1125" s="594">
        <v>89.1</v>
      </c>
      <c r="C1125" s="594">
        <v>89.1</v>
      </c>
      <c r="D1125" s="593" t="s">
        <v>1596</v>
      </c>
    </row>
    <row r="1126" spans="1:4" ht="11.25" customHeight="1">
      <c r="A1126" s="1424"/>
      <c r="B1126" s="592">
        <v>89.1</v>
      </c>
      <c r="C1126" s="592">
        <v>89.1</v>
      </c>
      <c r="D1126" s="591" t="s">
        <v>1293</v>
      </c>
    </row>
    <row r="1127" spans="1:4" ht="11.25" customHeight="1">
      <c r="A1127" s="1424" t="s">
        <v>2097</v>
      </c>
      <c r="B1127" s="597">
        <v>290</v>
      </c>
      <c r="C1127" s="597">
        <v>290</v>
      </c>
      <c r="D1127" s="596" t="s">
        <v>1596</v>
      </c>
    </row>
    <row r="1128" spans="1:4" ht="11.25" customHeight="1">
      <c r="A1128" s="1424"/>
      <c r="B1128" s="597">
        <v>290</v>
      </c>
      <c r="C1128" s="597">
        <v>290</v>
      </c>
      <c r="D1128" s="596" t="s">
        <v>1293</v>
      </c>
    </row>
    <row r="1129" spans="1:4" ht="11.25" customHeight="1">
      <c r="A1129" s="1424" t="s">
        <v>2096</v>
      </c>
      <c r="B1129" s="594">
        <v>350</v>
      </c>
      <c r="C1129" s="594">
        <v>350</v>
      </c>
      <c r="D1129" s="593" t="s">
        <v>1596</v>
      </c>
    </row>
    <row r="1130" spans="1:4" ht="11.25" customHeight="1">
      <c r="A1130" s="1424"/>
      <c r="B1130" s="592">
        <v>350</v>
      </c>
      <c r="C1130" s="592">
        <v>350</v>
      </c>
      <c r="D1130" s="591" t="s">
        <v>1293</v>
      </c>
    </row>
    <row r="1131" spans="1:4" ht="11.25" customHeight="1">
      <c r="A1131" s="1424" t="s">
        <v>2095</v>
      </c>
      <c r="B1131" s="597">
        <v>350</v>
      </c>
      <c r="C1131" s="597">
        <v>350</v>
      </c>
      <c r="D1131" s="596" t="s">
        <v>1596</v>
      </c>
    </row>
    <row r="1132" spans="1:4" ht="11.25" customHeight="1">
      <c r="A1132" s="1424"/>
      <c r="B1132" s="597">
        <v>350</v>
      </c>
      <c r="C1132" s="597">
        <v>350</v>
      </c>
      <c r="D1132" s="596" t="s">
        <v>1293</v>
      </c>
    </row>
    <row r="1133" spans="1:4" ht="11.25" customHeight="1">
      <c r="A1133" s="1424" t="s">
        <v>2094</v>
      </c>
      <c r="B1133" s="594">
        <v>100</v>
      </c>
      <c r="C1133" s="594">
        <v>100</v>
      </c>
      <c r="D1133" s="593" t="s">
        <v>1596</v>
      </c>
    </row>
    <row r="1134" spans="1:4" ht="11.25" customHeight="1">
      <c r="A1134" s="1424"/>
      <c r="B1134" s="592">
        <v>100</v>
      </c>
      <c r="C1134" s="592">
        <v>100</v>
      </c>
      <c r="D1134" s="591" t="s">
        <v>1293</v>
      </c>
    </row>
    <row r="1135" spans="1:4" ht="11.25" customHeight="1">
      <c r="A1135" s="1424" t="s">
        <v>2093</v>
      </c>
      <c r="B1135" s="594">
        <v>207.8</v>
      </c>
      <c r="C1135" s="594">
        <v>207.8</v>
      </c>
      <c r="D1135" s="593" t="s">
        <v>1596</v>
      </c>
    </row>
    <row r="1136" spans="1:4" ht="11.25" customHeight="1">
      <c r="A1136" s="1424"/>
      <c r="B1136" s="592">
        <v>207.8</v>
      </c>
      <c r="C1136" s="592">
        <v>207.8</v>
      </c>
      <c r="D1136" s="591" t="s">
        <v>1293</v>
      </c>
    </row>
    <row r="1137" spans="1:4" ht="11.25" customHeight="1">
      <c r="A1137" s="1424" t="s">
        <v>2092</v>
      </c>
      <c r="B1137" s="594">
        <v>196.8</v>
      </c>
      <c r="C1137" s="594">
        <v>196.8</v>
      </c>
      <c r="D1137" s="593" t="s">
        <v>1513</v>
      </c>
    </row>
    <row r="1138" spans="1:4" ht="11.25" customHeight="1">
      <c r="A1138" s="1424"/>
      <c r="B1138" s="592">
        <v>196.8</v>
      </c>
      <c r="C1138" s="592">
        <v>196.8</v>
      </c>
      <c r="D1138" s="591" t="s">
        <v>1293</v>
      </c>
    </row>
    <row r="1139" spans="1:4" ht="21.75">
      <c r="A1139" s="1424" t="s">
        <v>2091</v>
      </c>
      <c r="B1139" s="597">
        <v>150</v>
      </c>
      <c r="C1139" s="597">
        <v>150</v>
      </c>
      <c r="D1139" s="596" t="s">
        <v>2042</v>
      </c>
    </row>
    <row r="1140" spans="1:4" ht="11.25" customHeight="1">
      <c r="A1140" s="1424"/>
      <c r="B1140" s="597">
        <v>150</v>
      </c>
      <c r="C1140" s="597">
        <v>150</v>
      </c>
      <c r="D1140" s="596" t="s">
        <v>1293</v>
      </c>
    </row>
    <row r="1141" spans="1:4" ht="11.25" customHeight="1">
      <c r="A1141" s="1424" t="s">
        <v>2090</v>
      </c>
      <c r="B1141" s="594">
        <v>531.24</v>
      </c>
      <c r="C1141" s="594">
        <v>531.24</v>
      </c>
      <c r="D1141" s="593" t="s">
        <v>688</v>
      </c>
    </row>
    <row r="1142" spans="1:4" ht="11.25" customHeight="1">
      <c r="A1142" s="1424"/>
      <c r="B1142" s="592">
        <v>531.24</v>
      </c>
      <c r="C1142" s="592">
        <v>531.24</v>
      </c>
      <c r="D1142" s="591" t="s">
        <v>1293</v>
      </c>
    </row>
    <row r="1143" spans="1:4" ht="21.75">
      <c r="A1143" s="1424" t="s">
        <v>2089</v>
      </c>
      <c r="B1143" s="597">
        <v>70</v>
      </c>
      <c r="C1143" s="597">
        <v>70</v>
      </c>
      <c r="D1143" s="596" t="s">
        <v>1806</v>
      </c>
    </row>
    <row r="1144" spans="1:4" ht="11.25" customHeight="1">
      <c r="A1144" s="1424"/>
      <c r="B1144" s="597">
        <v>70</v>
      </c>
      <c r="C1144" s="597">
        <v>70</v>
      </c>
      <c r="D1144" s="596" t="s">
        <v>1293</v>
      </c>
    </row>
    <row r="1145" spans="1:4" ht="11.25" customHeight="1">
      <c r="A1145" s="1424" t="s">
        <v>2088</v>
      </c>
      <c r="B1145" s="594">
        <v>94.95</v>
      </c>
      <c r="C1145" s="594">
        <v>94.946860000000001</v>
      </c>
      <c r="D1145" s="593" t="s">
        <v>1596</v>
      </c>
    </row>
    <row r="1146" spans="1:4" ht="11.25" customHeight="1">
      <c r="A1146" s="1424"/>
      <c r="B1146" s="592">
        <v>94.95</v>
      </c>
      <c r="C1146" s="592">
        <v>94.946860000000001</v>
      </c>
      <c r="D1146" s="591" t="s">
        <v>1293</v>
      </c>
    </row>
    <row r="1147" spans="1:4" ht="11.25" customHeight="1">
      <c r="A1147" s="1424" t="s">
        <v>2087</v>
      </c>
      <c r="B1147" s="597">
        <v>24.5</v>
      </c>
      <c r="C1147" s="597">
        <v>24.5</v>
      </c>
      <c r="D1147" s="596" t="s">
        <v>1881</v>
      </c>
    </row>
    <row r="1148" spans="1:4" ht="11.25" customHeight="1">
      <c r="A1148" s="1424"/>
      <c r="B1148" s="597">
        <v>24.5</v>
      </c>
      <c r="C1148" s="597">
        <v>24.5</v>
      </c>
      <c r="D1148" s="596" t="s">
        <v>1293</v>
      </c>
    </row>
    <row r="1149" spans="1:4" ht="11.25" customHeight="1">
      <c r="A1149" s="1424" t="s">
        <v>2086</v>
      </c>
      <c r="B1149" s="594">
        <v>50</v>
      </c>
      <c r="C1149" s="594">
        <v>50</v>
      </c>
      <c r="D1149" s="593" t="s">
        <v>1536</v>
      </c>
    </row>
    <row r="1150" spans="1:4" ht="11.25" customHeight="1">
      <c r="A1150" s="1424"/>
      <c r="B1150" s="592">
        <v>50</v>
      </c>
      <c r="C1150" s="592">
        <v>50</v>
      </c>
      <c r="D1150" s="591" t="s">
        <v>1293</v>
      </c>
    </row>
    <row r="1151" spans="1:4" ht="11.25" customHeight="1">
      <c r="A1151" s="1424" t="s">
        <v>2085</v>
      </c>
      <c r="B1151" s="597">
        <v>30</v>
      </c>
      <c r="C1151" s="597">
        <v>30</v>
      </c>
      <c r="D1151" s="596" t="s">
        <v>2084</v>
      </c>
    </row>
    <row r="1152" spans="1:4" ht="11.25" customHeight="1">
      <c r="A1152" s="1424"/>
      <c r="B1152" s="597">
        <v>30</v>
      </c>
      <c r="C1152" s="597">
        <v>30</v>
      </c>
      <c r="D1152" s="596" t="s">
        <v>1293</v>
      </c>
    </row>
    <row r="1153" spans="1:4" ht="21.75">
      <c r="A1153" s="1424" t="s">
        <v>2083</v>
      </c>
      <c r="B1153" s="594">
        <v>30.1</v>
      </c>
      <c r="C1153" s="594">
        <v>30.1</v>
      </c>
      <c r="D1153" s="593" t="s">
        <v>1806</v>
      </c>
    </row>
    <row r="1154" spans="1:4" ht="11.25" customHeight="1">
      <c r="A1154" s="1424"/>
      <c r="B1154" s="592">
        <v>30.1</v>
      </c>
      <c r="C1154" s="592">
        <v>30.1</v>
      </c>
      <c r="D1154" s="591" t="s">
        <v>1293</v>
      </c>
    </row>
    <row r="1155" spans="1:4" ht="21.75">
      <c r="A1155" s="1424" t="s">
        <v>2082</v>
      </c>
      <c r="B1155" s="597">
        <v>30.1</v>
      </c>
      <c r="C1155" s="597">
        <v>30.1</v>
      </c>
      <c r="D1155" s="596" t="s">
        <v>1806</v>
      </c>
    </row>
    <row r="1156" spans="1:4" ht="11.25" customHeight="1">
      <c r="A1156" s="1424"/>
      <c r="B1156" s="597">
        <v>30.1</v>
      </c>
      <c r="C1156" s="597">
        <v>30.1</v>
      </c>
      <c r="D1156" s="596" t="s">
        <v>1293</v>
      </c>
    </row>
    <row r="1157" spans="1:4" ht="11.25" customHeight="1">
      <c r="A1157" s="1424" t="s">
        <v>2081</v>
      </c>
      <c r="B1157" s="594">
        <v>450</v>
      </c>
      <c r="C1157" s="594">
        <v>450</v>
      </c>
      <c r="D1157" s="593" t="s">
        <v>1840</v>
      </c>
    </row>
    <row r="1158" spans="1:4" ht="11.25" customHeight="1">
      <c r="A1158" s="1424"/>
      <c r="B1158" s="592">
        <v>450</v>
      </c>
      <c r="C1158" s="592">
        <v>450</v>
      </c>
      <c r="D1158" s="591" t="s">
        <v>1293</v>
      </c>
    </row>
    <row r="1159" spans="1:4" ht="11.25" customHeight="1">
      <c r="A1159" s="1424" t="s">
        <v>2080</v>
      </c>
      <c r="B1159" s="597">
        <v>100</v>
      </c>
      <c r="C1159" s="597">
        <v>100</v>
      </c>
      <c r="D1159" s="596" t="s">
        <v>1840</v>
      </c>
    </row>
    <row r="1160" spans="1:4" ht="11.25" customHeight="1">
      <c r="A1160" s="1424"/>
      <c r="B1160" s="597">
        <v>100</v>
      </c>
      <c r="C1160" s="597">
        <v>100</v>
      </c>
      <c r="D1160" s="596" t="s">
        <v>1293</v>
      </c>
    </row>
    <row r="1161" spans="1:4" ht="11.25" customHeight="1">
      <c r="A1161" s="1424" t="s">
        <v>2079</v>
      </c>
      <c r="B1161" s="594">
        <v>556.70000000000005</v>
      </c>
      <c r="C1161" s="594">
        <v>556.67119000000002</v>
      </c>
      <c r="D1161" s="593" t="s">
        <v>1354</v>
      </c>
    </row>
    <row r="1162" spans="1:4" ht="11.25" customHeight="1">
      <c r="A1162" s="1424"/>
      <c r="B1162" s="592">
        <v>556.70000000000005</v>
      </c>
      <c r="C1162" s="592">
        <v>556.67119000000002</v>
      </c>
      <c r="D1162" s="591" t="s">
        <v>1293</v>
      </c>
    </row>
    <row r="1163" spans="1:4" ht="11.25" customHeight="1">
      <c r="A1163" s="1424" t="s">
        <v>2078</v>
      </c>
      <c r="B1163" s="597">
        <v>15</v>
      </c>
      <c r="C1163" s="597">
        <v>15</v>
      </c>
      <c r="D1163" s="596" t="s">
        <v>1965</v>
      </c>
    </row>
    <row r="1164" spans="1:4" ht="11.25" customHeight="1">
      <c r="A1164" s="1424"/>
      <c r="B1164" s="597">
        <v>15</v>
      </c>
      <c r="C1164" s="597">
        <v>15</v>
      </c>
      <c r="D1164" s="596" t="s">
        <v>1293</v>
      </c>
    </row>
    <row r="1165" spans="1:4" ht="11.25" customHeight="1">
      <c r="A1165" s="1424" t="s">
        <v>2077</v>
      </c>
      <c r="B1165" s="594">
        <v>50</v>
      </c>
      <c r="C1165" s="594">
        <v>49</v>
      </c>
      <c r="D1165" s="593" t="s">
        <v>1562</v>
      </c>
    </row>
    <row r="1166" spans="1:4" ht="11.25" customHeight="1">
      <c r="A1166" s="1424"/>
      <c r="B1166" s="592">
        <v>50</v>
      </c>
      <c r="C1166" s="592">
        <v>49</v>
      </c>
      <c r="D1166" s="591" t="s">
        <v>1293</v>
      </c>
    </row>
    <row r="1167" spans="1:4" ht="11.25" customHeight="1">
      <c r="A1167" s="1424" t="s">
        <v>2076</v>
      </c>
      <c r="B1167" s="597">
        <v>50</v>
      </c>
      <c r="C1167" s="597">
        <v>50</v>
      </c>
      <c r="D1167" s="596" t="s">
        <v>1567</v>
      </c>
    </row>
    <row r="1168" spans="1:4" ht="11.25" customHeight="1">
      <c r="A1168" s="1424"/>
      <c r="B1168" s="597">
        <v>50</v>
      </c>
      <c r="C1168" s="597">
        <v>50</v>
      </c>
      <c r="D1168" s="596" t="s">
        <v>1293</v>
      </c>
    </row>
    <row r="1169" spans="1:4" ht="11.25" customHeight="1">
      <c r="A1169" s="1424" t="s">
        <v>2075</v>
      </c>
      <c r="B1169" s="594">
        <v>1382.53</v>
      </c>
      <c r="C1169" s="594">
        <v>1177.3862600000002</v>
      </c>
      <c r="D1169" s="593" t="s">
        <v>1377</v>
      </c>
    </row>
    <row r="1170" spans="1:4" ht="11.25" customHeight="1">
      <c r="A1170" s="1424"/>
      <c r="B1170" s="597">
        <v>492.28</v>
      </c>
      <c r="C1170" s="597">
        <v>492.26683000000003</v>
      </c>
      <c r="D1170" s="596" t="s">
        <v>1362</v>
      </c>
    </row>
    <row r="1171" spans="1:4" ht="11.25" customHeight="1">
      <c r="A1171" s="1424"/>
      <c r="B1171" s="592">
        <v>1874.81</v>
      </c>
      <c r="C1171" s="592">
        <v>1669.6530900000002</v>
      </c>
      <c r="D1171" s="591" t="s">
        <v>1293</v>
      </c>
    </row>
    <row r="1172" spans="1:4" ht="21.75">
      <c r="A1172" s="1424" t="s">
        <v>2074</v>
      </c>
      <c r="B1172" s="597">
        <v>70.099999999999994</v>
      </c>
      <c r="C1172" s="597">
        <v>70.099999999999994</v>
      </c>
      <c r="D1172" s="596" t="s">
        <v>2042</v>
      </c>
    </row>
    <row r="1173" spans="1:4" ht="11.25" customHeight="1">
      <c r="A1173" s="1424"/>
      <c r="B1173" s="597">
        <v>70.099999999999994</v>
      </c>
      <c r="C1173" s="597">
        <v>70.099999999999994</v>
      </c>
      <c r="D1173" s="596" t="s">
        <v>1293</v>
      </c>
    </row>
    <row r="1174" spans="1:4" ht="11.25" customHeight="1">
      <c r="A1174" s="1424" t="s">
        <v>2073</v>
      </c>
      <c r="B1174" s="594">
        <v>50</v>
      </c>
      <c r="C1174" s="594">
        <v>50</v>
      </c>
      <c r="D1174" s="593" t="s">
        <v>2072</v>
      </c>
    </row>
    <row r="1175" spans="1:4" ht="11.25" customHeight="1">
      <c r="A1175" s="1424"/>
      <c r="B1175" s="592">
        <v>50</v>
      </c>
      <c r="C1175" s="592">
        <v>50</v>
      </c>
      <c r="D1175" s="591" t="s">
        <v>1293</v>
      </c>
    </row>
    <row r="1176" spans="1:4" ht="11.25" customHeight="1">
      <c r="A1176" s="1424" t="s">
        <v>2071</v>
      </c>
      <c r="B1176" s="594">
        <v>49.7</v>
      </c>
      <c r="C1176" s="594">
        <v>49.7</v>
      </c>
      <c r="D1176" s="593" t="s">
        <v>1881</v>
      </c>
    </row>
    <row r="1177" spans="1:4" ht="11.25" customHeight="1">
      <c r="A1177" s="1424"/>
      <c r="B1177" s="597">
        <v>50</v>
      </c>
      <c r="C1177" s="597">
        <v>50</v>
      </c>
      <c r="D1177" s="596" t="s">
        <v>1725</v>
      </c>
    </row>
    <row r="1178" spans="1:4" ht="11.25" customHeight="1">
      <c r="A1178" s="1424"/>
      <c r="B1178" s="592">
        <v>99.7</v>
      </c>
      <c r="C1178" s="592">
        <v>99.7</v>
      </c>
      <c r="D1178" s="591" t="s">
        <v>1293</v>
      </c>
    </row>
    <row r="1179" spans="1:4" ht="11.25" customHeight="1">
      <c r="A1179" s="1424" t="s">
        <v>2070</v>
      </c>
      <c r="B1179" s="594">
        <v>40</v>
      </c>
      <c r="C1179" s="594">
        <v>40</v>
      </c>
      <c r="D1179" s="593" t="s">
        <v>1572</v>
      </c>
    </row>
    <row r="1180" spans="1:4" ht="11.25" customHeight="1">
      <c r="A1180" s="1424"/>
      <c r="B1180" s="592">
        <v>40</v>
      </c>
      <c r="C1180" s="592">
        <v>40</v>
      </c>
      <c r="D1180" s="591" t="s">
        <v>1293</v>
      </c>
    </row>
    <row r="1181" spans="1:4" ht="11.25" customHeight="1">
      <c r="A1181" s="1424" t="s">
        <v>2069</v>
      </c>
      <c r="B1181" s="597">
        <v>180.85</v>
      </c>
      <c r="C1181" s="597">
        <v>180.84441000000001</v>
      </c>
      <c r="D1181" s="596" t="s">
        <v>2068</v>
      </c>
    </row>
    <row r="1182" spans="1:4" ht="11.25" customHeight="1">
      <c r="A1182" s="1424"/>
      <c r="B1182" s="597">
        <v>2293.56</v>
      </c>
      <c r="C1182" s="597">
        <v>2293.5446899999997</v>
      </c>
      <c r="D1182" s="596" t="s">
        <v>782</v>
      </c>
    </row>
    <row r="1183" spans="1:4" ht="11.25" customHeight="1">
      <c r="A1183" s="1424"/>
      <c r="B1183" s="597">
        <v>350</v>
      </c>
      <c r="C1183" s="597">
        <v>350</v>
      </c>
      <c r="D1183" s="596" t="s">
        <v>1725</v>
      </c>
    </row>
    <row r="1184" spans="1:4" ht="11.25" customHeight="1">
      <c r="A1184" s="1424"/>
      <c r="B1184" s="597">
        <v>90</v>
      </c>
      <c r="C1184" s="597">
        <v>82.472460000000012</v>
      </c>
      <c r="D1184" s="596" t="s">
        <v>1859</v>
      </c>
    </row>
    <row r="1185" spans="1:4" ht="11.25" customHeight="1">
      <c r="A1185" s="1424"/>
      <c r="B1185" s="597">
        <v>2914.41</v>
      </c>
      <c r="C1185" s="597">
        <v>2906.8615599999998</v>
      </c>
      <c r="D1185" s="596" t="s">
        <v>1293</v>
      </c>
    </row>
    <row r="1186" spans="1:4" ht="11.25" customHeight="1">
      <c r="A1186" s="1424" t="s">
        <v>2067</v>
      </c>
      <c r="B1186" s="594">
        <v>100</v>
      </c>
      <c r="C1186" s="594">
        <v>100</v>
      </c>
      <c r="D1186" s="593" t="s">
        <v>1566</v>
      </c>
    </row>
    <row r="1187" spans="1:4" ht="11.25" customHeight="1">
      <c r="A1187" s="1424"/>
      <c r="B1187" s="592">
        <v>100</v>
      </c>
      <c r="C1187" s="592">
        <v>100</v>
      </c>
      <c r="D1187" s="591" t="s">
        <v>1293</v>
      </c>
    </row>
    <row r="1188" spans="1:4" ht="11.25" customHeight="1">
      <c r="A1188" s="1424" t="s">
        <v>2066</v>
      </c>
      <c r="B1188" s="597">
        <v>40</v>
      </c>
      <c r="C1188" s="597">
        <v>40</v>
      </c>
      <c r="D1188" s="596" t="s">
        <v>1572</v>
      </c>
    </row>
    <row r="1189" spans="1:4" ht="11.25" customHeight="1">
      <c r="A1189" s="1424"/>
      <c r="B1189" s="597">
        <v>40</v>
      </c>
      <c r="C1189" s="597">
        <v>40</v>
      </c>
      <c r="D1189" s="596" t="s">
        <v>1293</v>
      </c>
    </row>
    <row r="1190" spans="1:4" ht="11.25" customHeight="1">
      <c r="A1190" s="1424" t="s">
        <v>2065</v>
      </c>
      <c r="B1190" s="594">
        <v>300</v>
      </c>
      <c r="C1190" s="594">
        <v>300</v>
      </c>
      <c r="D1190" s="593" t="s">
        <v>1840</v>
      </c>
    </row>
    <row r="1191" spans="1:4" ht="11.25" customHeight="1">
      <c r="A1191" s="1424"/>
      <c r="B1191" s="597">
        <v>5000</v>
      </c>
      <c r="C1191" s="597">
        <v>5000</v>
      </c>
      <c r="D1191" s="596" t="s">
        <v>1710</v>
      </c>
    </row>
    <row r="1192" spans="1:4" ht="11.25" customHeight="1">
      <c r="A1192" s="1424"/>
      <c r="B1192" s="592">
        <v>5300</v>
      </c>
      <c r="C1192" s="592">
        <v>5300</v>
      </c>
      <c r="D1192" s="591" t="s">
        <v>1293</v>
      </c>
    </row>
    <row r="1193" spans="1:4" ht="11.25" customHeight="1">
      <c r="A1193" s="1424" t="s">
        <v>2064</v>
      </c>
      <c r="B1193" s="597">
        <v>100</v>
      </c>
      <c r="C1193" s="597">
        <v>93.433999999999997</v>
      </c>
      <c r="D1193" s="596" t="s">
        <v>1502</v>
      </c>
    </row>
    <row r="1194" spans="1:4" ht="11.25" customHeight="1">
      <c r="A1194" s="1424"/>
      <c r="B1194" s="597">
        <v>100</v>
      </c>
      <c r="C1194" s="597">
        <v>0</v>
      </c>
      <c r="D1194" s="596" t="s">
        <v>2063</v>
      </c>
    </row>
    <row r="1195" spans="1:4" ht="11.25" customHeight="1">
      <c r="A1195" s="1424"/>
      <c r="B1195" s="597">
        <v>200</v>
      </c>
      <c r="C1195" s="597">
        <v>93.433999999999997</v>
      </c>
      <c r="D1195" s="596" t="s">
        <v>1293</v>
      </c>
    </row>
    <row r="1196" spans="1:4" ht="11.25" customHeight="1">
      <c r="A1196" s="1424" t="s">
        <v>2062</v>
      </c>
      <c r="B1196" s="594">
        <v>453.2</v>
      </c>
      <c r="C1196" s="594">
        <v>452.76010000000002</v>
      </c>
      <c r="D1196" s="593" t="s">
        <v>1369</v>
      </c>
    </row>
    <row r="1197" spans="1:4" ht="11.25" customHeight="1">
      <c r="A1197" s="1424"/>
      <c r="B1197" s="597">
        <v>285.7</v>
      </c>
      <c r="C1197" s="597">
        <v>285.68486999999999</v>
      </c>
      <c r="D1197" s="596" t="s">
        <v>1377</v>
      </c>
    </row>
    <row r="1198" spans="1:4" ht="11.25" customHeight="1">
      <c r="A1198" s="1424"/>
      <c r="B1198" s="592">
        <v>738.9</v>
      </c>
      <c r="C1198" s="592">
        <v>738.44497000000001</v>
      </c>
      <c r="D1198" s="591" t="s">
        <v>1293</v>
      </c>
    </row>
    <row r="1199" spans="1:4" ht="11.25" customHeight="1">
      <c r="A1199" s="1424" t="s">
        <v>2061</v>
      </c>
      <c r="B1199" s="597">
        <v>50</v>
      </c>
      <c r="C1199" s="597">
        <v>36.564999999999998</v>
      </c>
      <c r="D1199" s="596" t="s">
        <v>1840</v>
      </c>
    </row>
    <row r="1200" spans="1:4" ht="11.25" customHeight="1">
      <c r="A1200" s="1424"/>
      <c r="B1200" s="597">
        <v>50</v>
      </c>
      <c r="C1200" s="597">
        <v>36.564999999999998</v>
      </c>
      <c r="D1200" s="596" t="s">
        <v>1293</v>
      </c>
    </row>
    <row r="1201" spans="1:4" ht="11.25" customHeight="1">
      <c r="A1201" s="1424" t="s">
        <v>2060</v>
      </c>
      <c r="B1201" s="594">
        <v>100</v>
      </c>
      <c r="C1201" s="594">
        <v>100</v>
      </c>
      <c r="D1201" s="593" t="s">
        <v>1536</v>
      </c>
    </row>
    <row r="1202" spans="1:4" ht="11.25" customHeight="1">
      <c r="A1202" s="1424"/>
      <c r="B1202" s="592">
        <v>100</v>
      </c>
      <c r="C1202" s="592">
        <v>100</v>
      </c>
      <c r="D1202" s="591" t="s">
        <v>1293</v>
      </c>
    </row>
    <row r="1203" spans="1:4" ht="11.25" customHeight="1">
      <c r="A1203" s="1424" t="s">
        <v>2059</v>
      </c>
      <c r="B1203" s="597">
        <v>150</v>
      </c>
      <c r="C1203" s="597">
        <v>150</v>
      </c>
      <c r="D1203" s="596" t="s">
        <v>1536</v>
      </c>
    </row>
    <row r="1204" spans="1:4" ht="11.25" customHeight="1">
      <c r="A1204" s="1424"/>
      <c r="B1204" s="597">
        <v>150</v>
      </c>
      <c r="C1204" s="597">
        <v>150</v>
      </c>
      <c r="D1204" s="596" t="s">
        <v>1293</v>
      </c>
    </row>
    <row r="1205" spans="1:4" ht="11.25" customHeight="1">
      <c r="A1205" s="1424" t="s">
        <v>2058</v>
      </c>
      <c r="B1205" s="594">
        <v>50</v>
      </c>
      <c r="C1205" s="594">
        <v>50</v>
      </c>
      <c r="D1205" s="593" t="s">
        <v>1840</v>
      </c>
    </row>
    <row r="1206" spans="1:4" ht="11.25" customHeight="1">
      <c r="A1206" s="1424"/>
      <c r="B1206" s="592">
        <v>50</v>
      </c>
      <c r="C1206" s="592">
        <v>50</v>
      </c>
      <c r="D1206" s="591" t="s">
        <v>1293</v>
      </c>
    </row>
    <row r="1207" spans="1:4" ht="11.25" customHeight="1">
      <c r="A1207" s="1424" t="s">
        <v>2057</v>
      </c>
      <c r="B1207" s="597">
        <v>273</v>
      </c>
      <c r="C1207" s="597">
        <v>136.5</v>
      </c>
      <c r="D1207" s="596" t="s">
        <v>1862</v>
      </c>
    </row>
    <row r="1208" spans="1:4" ht="11.25" customHeight="1">
      <c r="A1208" s="1424"/>
      <c r="B1208" s="597">
        <v>273</v>
      </c>
      <c r="C1208" s="597">
        <v>136.5</v>
      </c>
      <c r="D1208" s="596" t="s">
        <v>1293</v>
      </c>
    </row>
    <row r="1209" spans="1:4" ht="11.25" customHeight="1">
      <c r="A1209" s="1424" t="s">
        <v>2056</v>
      </c>
      <c r="B1209" s="594">
        <v>1500</v>
      </c>
      <c r="C1209" s="594">
        <v>1500</v>
      </c>
      <c r="D1209" s="593" t="s">
        <v>2055</v>
      </c>
    </row>
    <row r="1210" spans="1:4" ht="11.25" customHeight="1">
      <c r="A1210" s="1424"/>
      <c r="B1210" s="592">
        <v>1500</v>
      </c>
      <c r="C1210" s="592">
        <v>1500</v>
      </c>
      <c r="D1210" s="591" t="s">
        <v>1293</v>
      </c>
    </row>
    <row r="1211" spans="1:4" ht="11.25" customHeight="1">
      <c r="A1211" s="1424" t="s">
        <v>2054</v>
      </c>
      <c r="B1211" s="597">
        <v>36.5</v>
      </c>
      <c r="C1211" s="597">
        <v>36.5</v>
      </c>
      <c r="D1211" s="596" t="s">
        <v>1562</v>
      </c>
    </row>
    <row r="1212" spans="1:4" ht="11.25" customHeight="1">
      <c r="A1212" s="1424"/>
      <c r="B1212" s="597">
        <v>36.5</v>
      </c>
      <c r="C1212" s="597">
        <v>36.5</v>
      </c>
      <c r="D1212" s="596" t="s">
        <v>1293</v>
      </c>
    </row>
    <row r="1213" spans="1:4" ht="11.25" customHeight="1">
      <c r="A1213" s="1424" t="s">
        <v>2053</v>
      </c>
      <c r="B1213" s="594">
        <v>100</v>
      </c>
      <c r="C1213" s="594">
        <v>100</v>
      </c>
      <c r="D1213" s="593" t="s">
        <v>1807</v>
      </c>
    </row>
    <row r="1214" spans="1:4" ht="11.25" customHeight="1">
      <c r="A1214" s="1424"/>
      <c r="B1214" s="597">
        <v>300</v>
      </c>
      <c r="C1214" s="597">
        <v>300</v>
      </c>
      <c r="D1214" s="596" t="s">
        <v>1710</v>
      </c>
    </row>
    <row r="1215" spans="1:4" ht="11.25" customHeight="1">
      <c r="A1215" s="1424"/>
      <c r="B1215" s="592">
        <v>400</v>
      </c>
      <c r="C1215" s="592">
        <v>400</v>
      </c>
      <c r="D1215" s="591" t="s">
        <v>1293</v>
      </c>
    </row>
    <row r="1216" spans="1:4" ht="21.75">
      <c r="A1216" s="1424" t="s">
        <v>2052</v>
      </c>
      <c r="B1216" s="597">
        <v>29.5</v>
      </c>
      <c r="C1216" s="597">
        <v>29.5</v>
      </c>
      <c r="D1216" s="596" t="s">
        <v>1806</v>
      </c>
    </row>
    <row r="1217" spans="1:4" ht="11.25" customHeight="1">
      <c r="A1217" s="1424"/>
      <c r="B1217" s="597">
        <v>29.5</v>
      </c>
      <c r="C1217" s="597">
        <v>29.5</v>
      </c>
      <c r="D1217" s="596" t="s">
        <v>1293</v>
      </c>
    </row>
    <row r="1218" spans="1:4" ht="11.25" customHeight="1">
      <c r="A1218" s="1424" t="s">
        <v>2051</v>
      </c>
      <c r="B1218" s="594">
        <v>30</v>
      </c>
      <c r="C1218" s="594">
        <v>30</v>
      </c>
      <c r="D1218" s="593" t="s">
        <v>1710</v>
      </c>
    </row>
    <row r="1219" spans="1:4" ht="11.25" customHeight="1">
      <c r="A1219" s="1424"/>
      <c r="B1219" s="592">
        <v>30</v>
      </c>
      <c r="C1219" s="592">
        <v>30</v>
      </c>
      <c r="D1219" s="591" t="s">
        <v>1293</v>
      </c>
    </row>
    <row r="1220" spans="1:4" ht="11.25" customHeight="1">
      <c r="A1220" s="1424" t="s">
        <v>2050</v>
      </c>
      <c r="B1220" s="597">
        <v>329.7</v>
      </c>
      <c r="C1220" s="597">
        <v>197.82</v>
      </c>
      <c r="D1220" s="596" t="s">
        <v>1610</v>
      </c>
    </row>
    <row r="1221" spans="1:4" ht="11.25" customHeight="1">
      <c r="A1221" s="1424"/>
      <c r="B1221" s="597">
        <v>190</v>
      </c>
      <c r="C1221" s="597">
        <v>127.45699999999999</v>
      </c>
      <c r="D1221" s="596" t="s">
        <v>1545</v>
      </c>
    </row>
    <row r="1222" spans="1:4" ht="11.25" customHeight="1">
      <c r="A1222" s="1424"/>
      <c r="B1222" s="597">
        <v>519.70000000000005</v>
      </c>
      <c r="C1222" s="597">
        <v>325.27699999999999</v>
      </c>
      <c r="D1222" s="596" t="s">
        <v>1293</v>
      </c>
    </row>
    <row r="1223" spans="1:4" ht="11.25" customHeight="1">
      <c r="A1223" s="1424" t="s">
        <v>2049</v>
      </c>
      <c r="B1223" s="594">
        <v>80</v>
      </c>
      <c r="C1223" s="594">
        <v>80</v>
      </c>
      <c r="D1223" s="593" t="s">
        <v>1710</v>
      </c>
    </row>
    <row r="1224" spans="1:4" ht="11.25" customHeight="1">
      <c r="A1224" s="1424"/>
      <c r="B1224" s="592">
        <v>80</v>
      </c>
      <c r="C1224" s="592">
        <v>80</v>
      </c>
      <c r="D1224" s="591" t="s">
        <v>1293</v>
      </c>
    </row>
    <row r="1225" spans="1:4" ht="11.25" customHeight="1">
      <c r="A1225" s="1424" t="s">
        <v>2048</v>
      </c>
      <c r="B1225" s="597">
        <v>154.80000000000001</v>
      </c>
      <c r="C1225" s="597">
        <v>92.88</v>
      </c>
      <c r="D1225" s="596" t="s">
        <v>1610</v>
      </c>
    </row>
    <row r="1226" spans="1:4" ht="11.25" customHeight="1">
      <c r="A1226" s="1424"/>
      <c r="B1226" s="597">
        <v>10</v>
      </c>
      <c r="C1226" s="597">
        <v>0</v>
      </c>
      <c r="D1226" s="596" t="s">
        <v>1498</v>
      </c>
    </row>
    <row r="1227" spans="1:4" ht="11.25" customHeight="1">
      <c r="A1227" s="1424"/>
      <c r="B1227" s="597">
        <v>164.8</v>
      </c>
      <c r="C1227" s="597">
        <v>92.88</v>
      </c>
      <c r="D1227" s="596" t="s">
        <v>1293</v>
      </c>
    </row>
    <row r="1228" spans="1:4" ht="11.25" customHeight="1">
      <c r="A1228" s="1424" t="s">
        <v>2047</v>
      </c>
      <c r="B1228" s="594">
        <v>83.5</v>
      </c>
      <c r="C1228" s="594">
        <v>83.5</v>
      </c>
      <c r="D1228" s="593" t="s">
        <v>1807</v>
      </c>
    </row>
    <row r="1229" spans="1:4" ht="11.25" customHeight="1">
      <c r="A1229" s="1424"/>
      <c r="B1229" s="597">
        <v>208.5</v>
      </c>
      <c r="C1229" s="597">
        <v>208.5</v>
      </c>
      <c r="D1229" s="596" t="s">
        <v>1840</v>
      </c>
    </row>
    <row r="1230" spans="1:4" ht="11.25" customHeight="1">
      <c r="A1230" s="1424"/>
      <c r="B1230" s="597">
        <v>20</v>
      </c>
      <c r="C1230" s="597">
        <v>10</v>
      </c>
      <c r="D1230" s="596" t="s">
        <v>1498</v>
      </c>
    </row>
    <row r="1231" spans="1:4" ht="11.25" customHeight="1">
      <c r="A1231" s="1424"/>
      <c r="B1231" s="592">
        <v>312</v>
      </c>
      <c r="C1231" s="592">
        <v>302</v>
      </c>
      <c r="D1231" s="591" t="s">
        <v>1293</v>
      </c>
    </row>
    <row r="1232" spans="1:4" ht="11.25" customHeight="1">
      <c r="A1232" s="1424" t="s">
        <v>2046</v>
      </c>
      <c r="B1232" s="597">
        <v>400</v>
      </c>
      <c r="C1232" s="597">
        <v>400</v>
      </c>
      <c r="D1232" s="596" t="s">
        <v>1840</v>
      </c>
    </row>
    <row r="1233" spans="1:4" ht="11.25" customHeight="1">
      <c r="A1233" s="1424"/>
      <c r="B1233" s="597">
        <v>400</v>
      </c>
      <c r="C1233" s="597">
        <v>400</v>
      </c>
      <c r="D1233" s="596" t="s">
        <v>1293</v>
      </c>
    </row>
    <row r="1234" spans="1:4" ht="11.25" customHeight="1">
      <c r="A1234" s="1424" t="s">
        <v>2045</v>
      </c>
      <c r="B1234" s="594">
        <v>284.8</v>
      </c>
      <c r="C1234" s="594">
        <v>142.4</v>
      </c>
      <c r="D1234" s="593" t="s">
        <v>1862</v>
      </c>
    </row>
    <row r="1235" spans="1:4" ht="11.25" customHeight="1">
      <c r="A1235" s="1424"/>
      <c r="B1235" s="592">
        <v>284.8</v>
      </c>
      <c r="C1235" s="592">
        <v>142.4</v>
      </c>
      <c r="D1235" s="591" t="s">
        <v>1293</v>
      </c>
    </row>
    <row r="1236" spans="1:4" ht="11.25" customHeight="1">
      <c r="A1236" s="1424" t="s">
        <v>2044</v>
      </c>
      <c r="B1236" s="597">
        <v>919.9</v>
      </c>
      <c r="C1236" s="597">
        <v>919.9</v>
      </c>
      <c r="D1236" s="596" t="s">
        <v>1912</v>
      </c>
    </row>
    <row r="1237" spans="1:4" ht="21.75">
      <c r="A1237" s="1424"/>
      <c r="B1237" s="597">
        <v>120</v>
      </c>
      <c r="C1237" s="597">
        <v>120</v>
      </c>
      <c r="D1237" s="596" t="s">
        <v>1882</v>
      </c>
    </row>
    <row r="1238" spans="1:4" ht="11.25" customHeight="1">
      <c r="A1238" s="1424"/>
      <c r="B1238" s="597">
        <v>160</v>
      </c>
      <c r="C1238" s="597">
        <v>160</v>
      </c>
      <c r="D1238" s="596" t="s">
        <v>2043</v>
      </c>
    </row>
    <row r="1239" spans="1:4" ht="11.25" customHeight="1">
      <c r="A1239" s="1424"/>
      <c r="B1239" s="597">
        <v>339.6</v>
      </c>
      <c r="C1239" s="597">
        <v>339.6</v>
      </c>
      <c r="D1239" s="596" t="s">
        <v>1819</v>
      </c>
    </row>
    <row r="1240" spans="1:4" ht="21.75">
      <c r="A1240" s="1424"/>
      <c r="B1240" s="597">
        <v>265.5</v>
      </c>
      <c r="C1240" s="597">
        <v>264.5</v>
      </c>
      <c r="D1240" s="596" t="s">
        <v>1865</v>
      </c>
    </row>
    <row r="1241" spans="1:4" ht="21.75">
      <c r="A1241" s="1424"/>
      <c r="B1241" s="597">
        <v>200</v>
      </c>
      <c r="C1241" s="597">
        <v>150</v>
      </c>
      <c r="D1241" s="596" t="s">
        <v>2042</v>
      </c>
    </row>
    <row r="1242" spans="1:4" ht="11.25" customHeight="1">
      <c r="A1242" s="1424"/>
      <c r="B1242" s="597">
        <v>1500</v>
      </c>
      <c r="C1242" s="597">
        <v>0</v>
      </c>
      <c r="D1242" s="596" t="s">
        <v>2041</v>
      </c>
    </row>
    <row r="1243" spans="1:4" ht="11.25" customHeight="1">
      <c r="A1243" s="1424"/>
      <c r="B1243" s="597">
        <v>528.20000000000005</v>
      </c>
      <c r="C1243" s="597">
        <v>528.20000000000005</v>
      </c>
      <c r="D1243" s="596" t="s">
        <v>688</v>
      </c>
    </row>
    <row r="1244" spans="1:4" ht="11.25" customHeight="1">
      <c r="A1244" s="1424"/>
      <c r="B1244" s="597">
        <v>4033.2</v>
      </c>
      <c r="C1244" s="597">
        <v>2482.1999999999998</v>
      </c>
      <c r="D1244" s="596" t="s">
        <v>1293</v>
      </c>
    </row>
    <row r="1245" spans="1:4" ht="11.25" customHeight="1">
      <c r="A1245" s="1424" t="s">
        <v>2040</v>
      </c>
      <c r="B1245" s="594">
        <v>4134.55</v>
      </c>
      <c r="C1245" s="594">
        <v>1709.2600000000002</v>
      </c>
      <c r="D1245" s="593" t="s">
        <v>1513</v>
      </c>
    </row>
    <row r="1246" spans="1:4" ht="11.25" customHeight="1">
      <c r="A1246" s="1424"/>
      <c r="B1246" s="597">
        <v>280.36</v>
      </c>
      <c r="C1246" s="597">
        <v>280.34879999999998</v>
      </c>
      <c r="D1246" s="596" t="s">
        <v>1377</v>
      </c>
    </row>
    <row r="1247" spans="1:4" ht="11.25" customHeight="1">
      <c r="A1247" s="1424"/>
      <c r="B1247" s="597">
        <v>1786.18</v>
      </c>
      <c r="C1247" s="597">
        <v>1786.1661300000001</v>
      </c>
      <c r="D1247" s="596" t="s">
        <v>1354</v>
      </c>
    </row>
    <row r="1248" spans="1:4" ht="11.25" customHeight="1">
      <c r="A1248" s="1424"/>
      <c r="B1248" s="597">
        <v>50</v>
      </c>
      <c r="C1248" s="597">
        <v>50</v>
      </c>
      <c r="D1248" s="596" t="s">
        <v>1725</v>
      </c>
    </row>
    <row r="1249" spans="1:4" ht="11.25" customHeight="1">
      <c r="A1249" s="1424"/>
      <c r="B1249" s="592">
        <v>6251.09</v>
      </c>
      <c r="C1249" s="592">
        <v>3825.7749300000005</v>
      </c>
      <c r="D1249" s="591" t="s">
        <v>1293</v>
      </c>
    </row>
    <row r="1250" spans="1:4" ht="11.25" customHeight="1">
      <c r="A1250" s="1424" t="s">
        <v>2039</v>
      </c>
      <c r="B1250" s="597">
        <v>299.7</v>
      </c>
      <c r="C1250" s="597">
        <v>59.879999999999995</v>
      </c>
      <c r="D1250" s="596" t="s">
        <v>1502</v>
      </c>
    </row>
    <row r="1251" spans="1:4" ht="11.25" customHeight="1">
      <c r="A1251" s="1424"/>
      <c r="B1251" s="597">
        <v>673</v>
      </c>
      <c r="C1251" s="597">
        <v>673</v>
      </c>
      <c r="D1251" s="596" t="s">
        <v>2038</v>
      </c>
    </row>
    <row r="1252" spans="1:4" ht="11.25" customHeight="1">
      <c r="A1252" s="1424"/>
      <c r="B1252" s="597">
        <v>972.7</v>
      </c>
      <c r="C1252" s="597">
        <v>732.88</v>
      </c>
      <c r="D1252" s="596" t="s">
        <v>1293</v>
      </c>
    </row>
    <row r="1253" spans="1:4" ht="11.25" customHeight="1">
      <c r="A1253" s="1424" t="s">
        <v>2037</v>
      </c>
      <c r="B1253" s="594">
        <v>100</v>
      </c>
      <c r="C1253" s="594">
        <v>100</v>
      </c>
      <c r="D1253" s="593" t="s">
        <v>1562</v>
      </c>
    </row>
    <row r="1254" spans="1:4" ht="11.25" customHeight="1">
      <c r="A1254" s="1424"/>
      <c r="B1254" s="592">
        <v>100</v>
      </c>
      <c r="C1254" s="592">
        <v>100</v>
      </c>
      <c r="D1254" s="591" t="s">
        <v>1293</v>
      </c>
    </row>
    <row r="1255" spans="1:4" ht="11.25" customHeight="1">
      <c r="A1255" s="1424" t="s">
        <v>2036</v>
      </c>
      <c r="B1255" s="597">
        <v>400</v>
      </c>
      <c r="C1255" s="597">
        <v>400</v>
      </c>
      <c r="D1255" s="596" t="s">
        <v>1862</v>
      </c>
    </row>
    <row r="1256" spans="1:4" ht="11.25" customHeight="1">
      <c r="A1256" s="1424"/>
      <c r="B1256" s="597">
        <v>200</v>
      </c>
      <c r="C1256" s="597">
        <v>200</v>
      </c>
      <c r="D1256" s="596" t="s">
        <v>1513</v>
      </c>
    </row>
    <row r="1257" spans="1:4" ht="11.25" customHeight="1">
      <c r="A1257" s="1424"/>
      <c r="B1257" s="597">
        <v>600</v>
      </c>
      <c r="C1257" s="597">
        <v>600</v>
      </c>
      <c r="D1257" s="596" t="s">
        <v>1293</v>
      </c>
    </row>
    <row r="1258" spans="1:4" ht="11.25" customHeight="1">
      <c r="A1258" s="1424" t="s">
        <v>2035</v>
      </c>
      <c r="B1258" s="594">
        <v>715.99</v>
      </c>
      <c r="C1258" s="594">
        <v>715.91255999999998</v>
      </c>
      <c r="D1258" s="593" t="s">
        <v>1377</v>
      </c>
    </row>
    <row r="1259" spans="1:4" ht="11.25" customHeight="1">
      <c r="A1259" s="1424"/>
      <c r="B1259" s="592">
        <v>715.99</v>
      </c>
      <c r="C1259" s="592">
        <v>715.91255999999998</v>
      </c>
      <c r="D1259" s="591" t="s">
        <v>1293</v>
      </c>
    </row>
    <row r="1260" spans="1:4" ht="11.25" customHeight="1">
      <c r="A1260" s="1424" t="s">
        <v>2034</v>
      </c>
      <c r="B1260" s="597">
        <v>300</v>
      </c>
      <c r="C1260" s="597">
        <v>0</v>
      </c>
      <c r="D1260" s="596" t="s">
        <v>1862</v>
      </c>
    </row>
    <row r="1261" spans="1:4" ht="11.25" customHeight="1">
      <c r="A1261" s="1424"/>
      <c r="B1261" s="597">
        <v>300</v>
      </c>
      <c r="C1261" s="597">
        <v>0</v>
      </c>
      <c r="D1261" s="596" t="s">
        <v>1293</v>
      </c>
    </row>
    <row r="1262" spans="1:4" ht="11.25" customHeight="1">
      <c r="A1262" s="1424" t="s">
        <v>2033</v>
      </c>
      <c r="B1262" s="594">
        <v>2355.15</v>
      </c>
      <c r="C1262" s="594">
        <v>2355.15</v>
      </c>
      <c r="D1262" s="593" t="s">
        <v>1869</v>
      </c>
    </row>
    <row r="1263" spans="1:4" ht="11.25" customHeight="1">
      <c r="A1263" s="1424"/>
      <c r="B1263" s="592">
        <v>2355.15</v>
      </c>
      <c r="C1263" s="592">
        <v>2355.15</v>
      </c>
      <c r="D1263" s="591" t="s">
        <v>1293</v>
      </c>
    </row>
    <row r="1264" spans="1:4" ht="11.25" customHeight="1">
      <c r="A1264" s="1424" t="s">
        <v>2032</v>
      </c>
      <c r="B1264" s="597">
        <v>1499.06</v>
      </c>
      <c r="C1264" s="597">
        <v>1499.0619999999999</v>
      </c>
      <c r="D1264" s="596" t="s">
        <v>1869</v>
      </c>
    </row>
    <row r="1265" spans="1:4" ht="11.25" customHeight="1">
      <c r="A1265" s="1424"/>
      <c r="B1265" s="597">
        <v>1499.06</v>
      </c>
      <c r="C1265" s="597">
        <v>1499.0619999999999</v>
      </c>
      <c r="D1265" s="596" t="s">
        <v>1293</v>
      </c>
    </row>
    <row r="1266" spans="1:4" ht="11.25" customHeight="1">
      <c r="A1266" s="1424" t="s">
        <v>2031</v>
      </c>
      <c r="B1266" s="594">
        <v>23</v>
      </c>
      <c r="C1266" s="594">
        <v>0</v>
      </c>
      <c r="D1266" s="593" t="s">
        <v>1869</v>
      </c>
    </row>
    <row r="1267" spans="1:4" ht="11.25" customHeight="1">
      <c r="A1267" s="1424"/>
      <c r="B1267" s="592">
        <v>23</v>
      </c>
      <c r="C1267" s="592">
        <v>0</v>
      </c>
      <c r="D1267" s="591" t="s">
        <v>1293</v>
      </c>
    </row>
    <row r="1268" spans="1:4" ht="11.25" customHeight="1">
      <c r="A1268" s="1424" t="s">
        <v>2030</v>
      </c>
      <c r="B1268" s="594">
        <v>286.61</v>
      </c>
      <c r="C1268" s="594">
        <v>282.21100000000001</v>
      </c>
      <c r="D1268" s="593" t="s">
        <v>1869</v>
      </c>
    </row>
    <row r="1269" spans="1:4" ht="11.25" customHeight="1">
      <c r="A1269" s="1424"/>
      <c r="B1269" s="592">
        <v>286.61</v>
      </c>
      <c r="C1269" s="592">
        <v>282.21100000000001</v>
      </c>
      <c r="D1269" s="591" t="s">
        <v>1293</v>
      </c>
    </row>
    <row r="1270" spans="1:4" ht="11.25" customHeight="1">
      <c r="A1270" s="1424" t="s">
        <v>2029</v>
      </c>
      <c r="B1270" s="594">
        <v>4488.04</v>
      </c>
      <c r="C1270" s="594">
        <v>4482.674</v>
      </c>
      <c r="D1270" s="593" t="s">
        <v>1869</v>
      </c>
    </row>
    <row r="1271" spans="1:4" ht="11.25" customHeight="1">
      <c r="A1271" s="1424"/>
      <c r="B1271" s="592">
        <v>4488.04</v>
      </c>
      <c r="C1271" s="592">
        <v>4482.674</v>
      </c>
      <c r="D1271" s="591" t="s">
        <v>1293</v>
      </c>
    </row>
    <row r="1272" spans="1:4" ht="11.25" customHeight="1">
      <c r="A1272" s="1424" t="s">
        <v>2028</v>
      </c>
      <c r="B1272" s="597">
        <v>4969.71</v>
      </c>
      <c r="C1272" s="597">
        <v>4969.7079999999996</v>
      </c>
      <c r="D1272" s="596" t="s">
        <v>1869</v>
      </c>
    </row>
    <row r="1273" spans="1:4" ht="11.25" customHeight="1">
      <c r="A1273" s="1424"/>
      <c r="B1273" s="597">
        <v>4969.71</v>
      </c>
      <c r="C1273" s="597">
        <v>4969.7079999999996</v>
      </c>
      <c r="D1273" s="596" t="s">
        <v>1293</v>
      </c>
    </row>
    <row r="1274" spans="1:4" ht="11.25" customHeight="1">
      <c r="A1274" s="1424" t="s">
        <v>2027</v>
      </c>
      <c r="B1274" s="594">
        <v>6190.9900000000007</v>
      </c>
      <c r="C1274" s="594">
        <v>6184.1969999999992</v>
      </c>
      <c r="D1274" s="593" t="s">
        <v>1869</v>
      </c>
    </row>
    <row r="1275" spans="1:4" ht="11.25" customHeight="1">
      <c r="A1275" s="1424"/>
      <c r="B1275" s="592">
        <v>6190.9900000000007</v>
      </c>
      <c r="C1275" s="592">
        <v>6184.1969999999992</v>
      </c>
      <c r="D1275" s="591" t="s">
        <v>1293</v>
      </c>
    </row>
    <row r="1276" spans="1:4" ht="11.25" customHeight="1">
      <c r="A1276" s="1424" t="s">
        <v>2026</v>
      </c>
      <c r="B1276" s="597">
        <v>5296.89</v>
      </c>
      <c r="C1276" s="597">
        <v>5275.4120000000003</v>
      </c>
      <c r="D1276" s="596" t="s">
        <v>1869</v>
      </c>
    </row>
    <row r="1277" spans="1:4" ht="11.25" customHeight="1">
      <c r="A1277" s="1424"/>
      <c r="B1277" s="597">
        <v>5296.89</v>
      </c>
      <c r="C1277" s="597">
        <v>5275.4120000000003</v>
      </c>
      <c r="D1277" s="596" t="s">
        <v>1293</v>
      </c>
    </row>
    <row r="1278" spans="1:4" ht="11.25" customHeight="1">
      <c r="A1278" s="1424" t="s">
        <v>2025</v>
      </c>
      <c r="B1278" s="594">
        <v>11223.42</v>
      </c>
      <c r="C1278" s="594">
        <v>11209.804</v>
      </c>
      <c r="D1278" s="593" t="s">
        <v>1869</v>
      </c>
    </row>
    <row r="1279" spans="1:4" ht="11.25" customHeight="1">
      <c r="A1279" s="1424"/>
      <c r="B1279" s="597">
        <v>202</v>
      </c>
      <c r="C1279" s="597">
        <v>202</v>
      </c>
      <c r="D1279" s="596" t="s">
        <v>655</v>
      </c>
    </row>
    <row r="1280" spans="1:4" ht="11.25" customHeight="1">
      <c r="A1280" s="1424"/>
      <c r="B1280" s="592">
        <v>11425.42</v>
      </c>
      <c r="C1280" s="592">
        <v>11411.804</v>
      </c>
      <c r="D1280" s="591" t="s">
        <v>1293</v>
      </c>
    </row>
    <row r="1281" spans="1:4" ht="11.25" customHeight="1">
      <c r="A1281" s="1424" t="s">
        <v>2024</v>
      </c>
      <c r="B1281" s="597">
        <v>5467.81</v>
      </c>
      <c r="C1281" s="597">
        <v>5467.8119999999999</v>
      </c>
      <c r="D1281" s="596" t="s">
        <v>1869</v>
      </c>
    </row>
    <row r="1282" spans="1:4" ht="21.75">
      <c r="A1282" s="1424"/>
      <c r="B1282" s="597">
        <v>24.12</v>
      </c>
      <c r="C1282" s="597">
        <v>24.12</v>
      </c>
      <c r="D1282" s="596" t="s">
        <v>665</v>
      </c>
    </row>
    <row r="1283" spans="1:4" ht="11.25" customHeight="1">
      <c r="A1283" s="1424"/>
      <c r="B1283" s="597">
        <v>5491.93</v>
      </c>
      <c r="C1283" s="597">
        <v>5491.9319999999998</v>
      </c>
      <c r="D1283" s="596" t="s">
        <v>1293</v>
      </c>
    </row>
    <row r="1284" spans="1:4" ht="11.25" customHeight="1">
      <c r="A1284" s="1424" t="s">
        <v>2023</v>
      </c>
      <c r="B1284" s="594">
        <v>5051.82</v>
      </c>
      <c r="C1284" s="594">
        <v>5038.2870000000003</v>
      </c>
      <c r="D1284" s="593" t="s">
        <v>1869</v>
      </c>
    </row>
    <row r="1285" spans="1:4" ht="11.25" customHeight="1">
      <c r="A1285" s="1424"/>
      <c r="B1285" s="592">
        <v>5051.82</v>
      </c>
      <c r="C1285" s="592">
        <v>5038.2870000000003</v>
      </c>
      <c r="D1285" s="591" t="s">
        <v>1293</v>
      </c>
    </row>
    <row r="1286" spans="1:4" ht="11.25" customHeight="1">
      <c r="A1286" s="1424" t="s">
        <v>2022</v>
      </c>
      <c r="B1286" s="597">
        <v>9651.4699999999993</v>
      </c>
      <c r="C1286" s="597">
        <v>9651.4730000000018</v>
      </c>
      <c r="D1286" s="596" t="s">
        <v>1869</v>
      </c>
    </row>
    <row r="1287" spans="1:4" ht="11.25" customHeight="1">
      <c r="A1287" s="1424"/>
      <c r="B1287" s="597">
        <v>36</v>
      </c>
      <c r="C1287" s="597">
        <v>32.369999999999997</v>
      </c>
      <c r="D1287" s="596" t="s">
        <v>668</v>
      </c>
    </row>
    <row r="1288" spans="1:4" ht="11.25" customHeight="1">
      <c r="A1288" s="1424"/>
      <c r="B1288" s="597">
        <v>9687.4699999999993</v>
      </c>
      <c r="C1288" s="597">
        <v>9683.8430000000026</v>
      </c>
      <c r="D1288" s="596" t="s">
        <v>1293</v>
      </c>
    </row>
    <row r="1289" spans="1:4" ht="11.25" customHeight="1">
      <c r="A1289" s="1424" t="s">
        <v>2021</v>
      </c>
      <c r="B1289" s="594">
        <v>874.45</v>
      </c>
      <c r="C1289" s="594">
        <v>844.46</v>
      </c>
      <c r="D1289" s="593" t="s">
        <v>1869</v>
      </c>
    </row>
    <row r="1290" spans="1:4" ht="11.25" customHeight="1">
      <c r="A1290" s="1424"/>
      <c r="B1290" s="592">
        <v>874.45</v>
      </c>
      <c r="C1290" s="592">
        <v>844.46</v>
      </c>
      <c r="D1290" s="591" t="s">
        <v>1293</v>
      </c>
    </row>
    <row r="1291" spans="1:4" ht="11.25" customHeight="1">
      <c r="A1291" s="1424" t="s">
        <v>2020</v>
      </c>
      <c r="B1291" s="597">
        <v>8866.92</v>
      </c>
      <c r="C1291" s="597">
        <v>8866.91</v>
      </c>
      <c r="D1291" s="596" t="s">
        <v>1869</v>
      </c>
    </row>
    <row r="1292" spans="1:4" ht="11.25" customHeight="1">
      <c r="A1292" s="1424"/>
      <c r="B1292" s="597">
        <v>1346.74</v>
      </c>
      <c r="C1292" s="597">
        <v>1346.72523</v>
      </c>
      <c r="D1292" s="596" t="s">
        <v>1354</v>
      </c>
    </row>
    <row r="1293" spans="1:4" ht="11.25" customHeight="1">
      <c r="A1293" s="1424"/>
      <c r="B1293" s="597">
        <v>10213.66</v>
      </c>
      <c r="C1293" s="597">
        <v>10213.63523</v>
      </c>
      <c r="D1293" s="596" t="s">
        <v>1293</v>
      </c>
    </row>
    <row r="1294" spans="1:4" ht="11.25" customHeight="1">
      <c r="A1294" s="1424" t="s">
        <v>2019</v>
      </c>
      <c r="B1294" s="594">
        <v>266.52</v>
      </c>
      <c r="C1294" s="594">
        <v>266.52</v>
      </c>
      <c r="D1294" s="593" t="s">
        <v>664</v>
      </c>
    </row>
    <row r="1295" spans="1:4" ht="11.25" customHeight="1">
      <c r="A1295" s="1424"/>
      <c r="B1295" s="597">
        <v>3.8</v>
      </c>
      <c r="C1295" s="597">
        <v>3.8</v>
      </c>
      <c r="D1295" s="596" t="s">
        <v>661</v>
      </c>
    </row>
    <row r="1296" spans="1:4" ht="11.25" customHeight="1">
      <c r="A1296" s="1424"/>
      <c r="B1296" s="597">
        <v>8461.19</v>
      </c>
      <c r="C1296" s="597">
        <v>8461.1949999999997</v>
      </c>
      <c r="D1296" s="596" t="s">
        <v>1869</v>
      </c>
    </row>
    <row r="1297" spans="1:4" ht="11.25" customHeight="1">
      <c r="A1297" s="1424"/>
      <c r="B1297" s="592">
        <v>8731.51</v>
      </c>
      <c r="C1297" s="592">
        <v>8731.5149999999994</v>
      </c>
      <c r="D1297" s="591" t="s">
        <v>1293</v>
      </c>
    </row>
    <row r="1298" spans="1:4" ht="11.25" customHeight="1">
      <c r="A1298" s="1424" t="s">
        <v>2018</v>
      </c>
      <c r="B1298" s="597">
        <v>4006.82</v>
      </c>
      <c r="C1298" s="597">
        <v>4006.8220000000001</v>
      </c>
      <c r="D1298" s="596" t="s">
        <v>1869</v>
      </c>
    </row>
    <row r="1299" spans="1:4" ht="11.25" customHeight="1">
      <c r="A1299" s="1424"/>
      <c r="B1299" s="597">
        <v>4006.82</v>
      </c>
      <c r="C1299" s="597">
        <v>4006.8220000000001</v>
      </c>
      <c r="D1299" s="596" t="s">
        <v>1293</v>
      </c>
    </row>
    <row r="1300" spans="1:4" ht="11.25" customHeight="1">
      <c r="A1300" s="1424" t="s">
        <v>2017</v>
      </c>
      <c r="B1300" s="594">
        <v>6563.7</v>
      </c>
      <c r="C1300" s="594">
        <v>6563.6959999999999</v>
      </c>
      <c r="D1300" s="593" t="s">
        <v>1869</v>
      </c>
    </row>
    <row r="1301" spans="1:4" ht="11.25" customHeight="1">
      <c r="A1301" s="1424"/>
      <c r="B1301" s="592">
        <v>6563.7</v>
      </c>
      <c r="C1301" s="592">
        <v>6563.6959999999999</v>
      </c>
      <c r="D1301" s="591" t="s">
        <v>1293</v>
      </c>
    </row>
    <row r="1302" spans="1:4" ht="11.25" customHeight="1">
      <c r="A1302" s="1424" t="s">
        <v>2016</v>
      </c>
      <c r="B1302" s="597">
        <v>3545.58</v>
      </c>
      <c r="C1302" s="597">
        <v>3534.83</v>
      </c>
      <c r="D1302" s="596" t="s">
        <v>1869</v>
      </c>
    </row>
    <row r="1303" spans="1:4" ht="11.25" customHeight="1">
      <c r="A1303" s="1424"/>
      <c r="B1303" s="597">
        <v>3545.58</v>
      </c>
      <c r="C1303" s="597">
        <v>3534.83</v>
      </c>
      <c r="D1303" s="596" t="s">
        <v>1293</v>
      </c>
    </row>
    <row r="1304" spans="1:4" ht="11.25" customHeight="1">
      <c r="A1304" s="1424" t="s">
        <v>2015</v>
      </c>
      <c r="B1304" s="594">
        <v>827.8599999999999</v>
      </c>
      <c r="C1304" s="594">
        <v>827.8302799999999</v>
      </c>
      <c r="D1304" s="593" t="s">
        <v>1354</v>
      </c>
    </row>
    <row r="1305" spans="1:4" ht="11.25" customHeight="1">
      <c r="A1305" s="1424"/>
      <c r="B1305" s="592">
        <v>827.8599999999999</v>
      </c>
      <c r="C1305" s="592">
        <v>827.8302799999999</v>
      </c>
      <c r="D1305" s="591" t="s">
        <v>1293</v>
      </c>
    </row>
    <row r="1306" spans="1:4" ht="11.25" customHeight="1">
      <c r="A1306" s="1424" t="s">
        <v>2014</v>
      </c>
      <c r="B1306" s="597">
        <v>287.3</v>
      </c>
      <c r="C1306" s="597">
        <v>143.65</v>
      </c>
      <c r="D1306" s="596" t="s">
        <v>1862</v>
      </c>
    </row>
    <row r="1307" spans="1:4" ht="11.25" customHeight="1">
      <c r="A1307" s="1424"/>
      <c r="B1307" s="597">
        <v>287.3</v>
      </c>
      <c r="C1307" s="597">
        <v>143.65</v>
      </c>
      <c r="D1307" s="596" t="s">
        <v>1293</v>
      </c>
    </row>
    <row r="1308" spans="1:4" ht="11.25" customHeight="1">
      <c r="A1308" s="1424" t="s">
        <v>2013</v>
      </c>
      <c r="B1308" s="594">
        <v>43</v>
      </c>
      <c r="C1308" s="594">
        <v>43</v>
      </c>
      <c r="D1308" s="593" t="s">
        <v>1881</v>
      </c>
    </row>
    <row r="1309" spans="1:4" ht="11.25" customHeight="1">
      <c r="A1309" s="1424"/>
      <c r="B1309" s="592">
        <v>43</v>
      </c>
      <c r="C1309" s="592">
        <v>43</v>
      </c>
      <c r="D1309" s="591" t="s">
        <v>1293</v>
      </c>
    </row>
    <row r="1310" spans="1:4" ht="11.25" customHeight="1">
      <c r="A1310" s="1424" t="s">
        <v>2012</v>
      </c>
      <c r="B1310" s="597">
        <v>2220.73</v>
      </c>
      <c r="C1310" s="597">
        <v>1851.0628400000001</v>
      </c>
      <c r="D1310" s="596" t="s">
        <v>1369</v>
      </c>
    </row>
    <row r="1311" spans="1:4" ht="11.25" customHeight="1">
      <c r="A1311" s="1424"/>
      <c r="B1311" s="597">
        <v>2220.73</v>
      </c>
      <c r="C1311" s="597">
        <v>1851.0628400000001</v>
      </c>
      <c r="D1311" s="596" t="s">
        <v>1293</v>
      </c>
    </row>
    <row r="1312" spans="1:4" ht="16.5" customHeight="1">
      <c r="A1312" s="1424" t="s">
        <v>2011</v>
      </c>
      <c r="B1312" s="594">
        <v>200</v>
      </c>
      <c r="C1312" s="594">
        <v>200</v>
      </c>
      <c r="D1312" s="593" t="s">
        <v>1710</v>
      </c>
    </row>
    <row r="1313" spans="1:4" ht="16.5" customHeight="1">
      <c r="A1313" s="1424"/>
      <c r="B1313" s="592">
        <v>200</v>
      </c>
      <c r="C1313" s="592">
        <v>200</v>
      </c>
      <c r="D1313" s="591" t="s">
        <v>1293</v>
      </c>
    </row>
    <row r="1314" spans="1:4" ht="11.25" customHeight="1">
      <c r="A1314" s="1424" t="s">
        <v>2010</v>
      </c>
      <c r="B1314" s="597">
        <v>99</v>
      </c>
      <c r="C1314" s="597">
        <v>99</v>
      </c>
      <c r="D1314" s="596" t="s">
        <v>1563</v>
      </c>
    </row>
    <row r="1315" spans="1:4" ht="11.25" customHeight="1">
      <c r="A1315" s="1424"/>
      <c r="B1315" s="597">
        <v>100</v>
      </c>
      <c r="C1315" s="597">
        <v>100</v>
      </c>
      <c r="D1315" s="596" t="s">
        <v>2009</v>
      </c>
    </row>
    <row r="1316" spans="1:4" ht="11.25" customHeight="1">
      <c r="A1316" s="1424"/>
      <c r="B1316" s="597">
        <v>199</v>
      </c>
      <c r="C1316" s="597">
        <v>199</v>
      </c>
      <c r="D1316" s="596" t="s">
        <v>1293</v>
      </c>
    </row>
    <row r="1317" spans="1:4" ht="11.25" customHeight="1">
      <c r="A1317" s="1424" t="s">
        <v>2008</v>
      </c>
      <c r="B1317" s="594">
        <v>495</v>
      </c>
      <c r="C1317" s="594">
        <v>495</v>
      </c>
      <c r="D1317" s="593" t="s">
        <v>1840</v>
      </c>
    </row>
    <row r="1318" spans="1:4" ht="11.25" customHeight="1">
      <c r="A1318" s="1424"/>
      <c r="B1318" s="597">
        <v>400</v>
      </c>
      <c r="C1318" s="597">
        <v>400</v>
      </c>
      <c r="D1318" s="596" t="s">
        <v>1710</v>
      </c>
    </row>
    <row r="1319" spans="1:4" ht="11.25" customHeight="1">
      <c r="A1319" s="1424"/>
      <c r="B1319" s="592">
        <v>895</v>
      </c>
      <c r="C1319" s="592">
        <v>895</v>
      </c>
      <c r="D1319" s="591" t="s">
        <v>1293</v>
      </c>
    </row>
    <row r="1320" spans="1:4" ht="11.25" customHeight="1">
      <c r="A1320" s="1424" t="s">
        <v>2007</v>
      </c>
      <c r="B1320" s="597">
        <v>80</v>
      </c>
      <c r="C1320" s="597">
        <v>80</v>
      </c>
      <c r="D1320" s="596" t="s">
        <v>1807</v>
      </c>
    </row>
    <row r="1321" spans="1:4" ht="11.25" customHeight="1">
      <c r="A1321" s="1424"/>
      <c r="B1321" s="597">
        <v>187</v>
      </c>
      <c r="C1321" s="597">
        <v>187</v>
      </c>
      <c r="D1321" s="596" t="s">
        <v>1840</v>
      </c>
    </row>
    <row r="1322" spans="1:4" ht="11.25" customHeight="1">
      <c r="A1322" s="1424"/>
      <c r="B1322" s="597">
        <v>267</v>
      </c>
      <c r="C1322" s="597">
        <v>267</v>
      </c>
      <c r="D1322" s="596" t="s">
        <v>1293</v>
      </c>
    </row>
    <row r="1323" spans="1:4" ht="11.25" customHeight="1">
      <c r="A1323" s="1424" t="s">
        <v>2006</v>
      </c>
      <c r="B1323" s="594">
        <v>120</v>
      </c>
      <c r="C1323" s="594">
        <v>120</v>
      </c>
      <c r="D1323" s="593" t="s">
        <v>2005</v>
      </c>
    </row>
    <row r="1324" spans="1:4" ht="11.25" customHeight="1">
      <c r="A1324" s="1424"/>
      <c r="B1324" s="592">
        <v>120</v>
      </c>
      <c r="C1324" s="592">
        <v>120</v>
      </c>
      <c r="D1324" s="591" t="s">
        <v>1293</v>
      </c>
    </row>
    <row r="1325" spans="1:4" ht="11.25" customHeight="1">
      <c r="A1325" s="1424" t="s">
        <v>2004</v>
      </c>
      <c r="B1325" s="597">
        <v>100</v>
      </c>
      <c r="C1325" s="597">
        <v>100</v>
      </c>
      <c r="D1325" s="596" t="s">
        <v>1710</v>
      </c>
    </row>
    <row r="1326" spans="1:4" ht="11.25" customHeight="1">
      <c r="A1326" s="1424"/>
      <c r="B1326" s="597">
        <v>100</v>
      </c>
      <c r="C1326" s="597">
        <v>100</v>
      </c>
      <c r="D1326" s="596" t="s">
        <v>1293</v>
      </c>
    </row>
    <row r="1327" spans="1:4" ht="11.25" customHeight="1">
      <c r="A1327" s="1424" t="s">
        <v>2003</v>
      </c>
      <c r="B1327" s="594">
        <v>37.1</v>
      </c>
      <c r="C1327" s="594">
        <v>37.1</v>
      </c>
      <c r="D1327" s="593" t="s">
        <v>1807</v>
      </c>
    </row>
    <row r="1328" spans="1:4" ht="11.25" customHeight="1">
      <c r="A1328" s="1424"/>
      <c r="B1328" s="592">
        <v>37.1</v>
      </c>
      <c r="C1328" s="592">
        <v>37.1</v>
      </c>
      <c r="D1328" s="591" t="s">
        <v>1293</v>
      </c>
    </row>
    <row r="1329" spans="1:4" ht="11.25" customHeight="1">
      <c r="A1329" s="1424" t="s">
        <v>2002</v>
      </c>
      <c r="B1329" s="597">
        <v>45</v>
      </c>
      <c r="C1329" s="597">
        <v>45</v>
      </c>
      <c r="D1329" s="596" t="s">
        <v>1710</v>
      </c>
    </row>
    <row r="1330" spans="1:4" ht="11.25" customHeight="1">
      <c r="A1330" s="1424"/>
      <c r="B1330" s="597">
        <v>45</v>
      </c>
      <c r="C1330" s="597">
        <v>45</v>
      </c>
      <c r="D1330" s="596" t="s">
        <v>1293</v>
      </c>
    </row>
    <row r="1331" spans="1:4" ht="11.25" customHeight="1">
      <c r="A1331" s="1424" t="s">
        <v>2001</v>
      </c>
      <c r="B1331" s="594">
        <v>20.399999999999999</v>
      </c>
      <c r="C1331" s="594">
        <v>20.399999999999999</v>
      </c>
      <c r="D1331" s="593" t="s">
        <v>1840</v>
      </c>
    </row>
    <row r="1332" spans="1:4" ht="11.25" customHeight="1">
      <c r="A1332" s="1424"/>
      <c r="B1332" s="592">
        <v>20.399999999999999</v>
      </c>
      <c r="C1332" s="592">
        <v>20.399999999999999</v>
      </c>
      <c r="D1332" s="591" t="s">
        <v>1293</v>
      </c>
    </row>
    <row r="1333" spans="1:4" ht="11.25" customHeight="1">
      <c r="A1333" s="1424" t="s">
        <v>2000</v>
      </c>
      <c r="B1333" s="597">
        <v>139.80000000000001</v>
      </c>
      <c r="C1333" s="597">
        <v>83.88</v>
      </c>
      <c r="D1333" s="596" t="s">
        <v>1610</v>
      </c>
    </row>
    <row r="1334" spans="1:4" ht="11.25" customHeight="1">
      <c r="A1334" s="1424"/>
      <c r="B1334" s="597">
        <v>139.80000000000001</v>
      </c>
      <c r="C1334" s="597">
        <v>83.88</v>
      </c>
      <c r="D1334" s="596" t="s">
        <v>1293</v>
      </c>
    </row>
    <row r="1335" spans="1:4" ht="11.25" customHeight="1">
      <c r="A1335" s="1424" t="s">
        <v>1999</v>
      </c>
      <c r="B1335" s="594">
        <v>176.9</v>
      </c>
      <c r="C1335" s="594">
        <v>106.14</v>
      </c>
      <c r="D1335" s="593" t="s">
        <v>1610</v>
      </c>
    </row>
    <row r="1336" spans="1:4" ht="11.25" customHeight="1">
      <c r="A1336" s="1424"/>
      <c r="B1336" s="592">
        <v>176.9</v>
      </c>
      <c r="C1336" s="592">
        <v>106.14</v>
      </c>
      <c r="D1336" s="591" t="s">
        <v>1293</v>
      </c>
    </row>
    <row r="1337" spans="1:4" ht="11.25" customHeight="1">
      <c r="A1337" s="1424" t="s">
        <v>1998</v>
      </c>
      <c r="B1337" s="597">
        <v>120</v>
      </c>
      <c r="C1337" s="597">
        <v>120</v>
      </c>
      <c r="D1337" s="596" t="s">
        <v>1840</v>
      </c>
    </row>
    <row r="1338" spans="1:4" ht="11.25" customHeight="1">
      <c r="A1338" s="1424"/>
      <c r="B1338" s="597">
        <v>120</v>
      </c>
      <c r="C1338" s="597">
        <v>120</v>
      </c>
      <c r="D1338" s="596" t="s">
        <v>1293</v>
      </c>
    </row>
    <row r="1339" spans="1:4" ht="11.25" customHeight="1">
      <c r="A1339" s="1424" t="s">
        <v>1997</v>
      </c>
      <c r="B1339" s="594">
        <v>20</v>
      </c>
      <c r="C1339" s="594">
        <v>20</v>
      </c>
      <c r="D1339" s="593" t="s">
        <v>1710</v>
      </c>
    </row>
    <row r="1340" spans="1:4" ht="11.25" customHeight="1">
      <c r="A1340" s="1424"/>
      <c r="B1340" s="592">
        <v>20</v>
      </c>
      <c r="C1340" s="592">
        <v>20</v>
      </c>
      <c r="D1340" s="591" t="s">
        <v>1293</v>
      </c>
    </row>
    <row r="1341" spans="1:4" ht="11.25" customHeight="1">
      <c r="A1341" s="1424" t="s">
        <v>1996</v>
      </c>
      <c r="B1341" s="597">
        <v>160</v>
      </c>
      <c r="C1341" s="597">
        <v>160</v>
      </c>
      <c r="D1341" s="596" t="s">
        <v>1840</v>
      </c>
    </row>
    <row r="1342" spans="1:4" ht="11.25" customHeight="1">
      <c r="A1342" s="1424"/>
      <c r="B1342" s="597">
        <v>160</v>
      </c>
      <c r="C1342" s="597">
        <v>160</v>
      </c>
      <c r="D1342" s="596" t="s">
        <v>1293</v>
      </c>
    </row>
    <row r="1343" spans="1:4" ht="11.25" customHeight="1">
      <c r="A1343" s="1424" t="s">
        <v>1995</v>
      </c>
      <c r="B1343" s="594">
        <v>100</v>
      </c>
      <c r="C1343" s="594">
        <v>100</v>
      </c>
      <c r="D1343" s="593" t="s">
        <v>1840</v>
      </c>
    </row>
    <row r="1344" spans="1:4" ht="11.25" customHeight="1">
      <c r="A1344" s="1424"/>
      <c r="B1344" s="592">
        <v>100</v>
      </c>
      <c r="C1344" s="592">
        <v>100</v>
      </c>
      <c r="D1344" s="591" t="s">
        <v>1293</v>
      </c>
    </row>
    <row r="1345" spans="1:4" ht="11.25" customHeight="1">
      <c r="A1345" s="1424" t="s">
        <v>1994</v>
      </c>
      <c r="B1345" s="597">
        <v>50</v>
      </c>
      <c r="C1345" s="597">
        <v>50</v>
      </c>
      <c r="D1345" s="596" t="s">
        <v>1840</v>
      </c>
    </row>
    <row r="1346" spans="1:4" ht="11.25" customHeight="1">
      <c r="A1346" s="1424"/>
      <c r="B1346" s="597">
        <v>50</v>
      </c>
      <c r="C1346" s="597">
        <v>50</v>
      </c>
      <c r="D1346" s="596" t="s">
        <v>1293</v>
      </c>
    </row>
    <row r="1347" spans="1:4" ht="11.25" customHeight="1">
      <c r="A1347" s="1424" t="s">
        <v>1993</v>
      </c>
      <c r="B1347" s="594">
        <v>502.06</v>
      </c>
      <c r="C1347" s="594">
        <v>493.07655</v>
      </c>
      <c r="D1347" s="593" t="s">
        <v>1377</v>
      </c>
    </row>
    <row r="1348" spans="1:4" ht="11.25" customHeight="1">
      <c r="A1348" s="1424"/>
      <c r="B1348" s="592">
        <v>502.06</v>
      </c>
      <c r="C1348" s="592">
        <v>493.07655</v>
      </c>
      <c r="D1348" s="591" t="s">
        <v>1293</v>
      </c>
    </row>
    <row r="1349" spans="1:4" ht="11.25" customHeight="1">
      <c r="A1349" s="1424" t="s">
        <v>4665</v>
      </c>
      <c r="B1349" s="597">
        <v>60</v>
      </c>
      <c r="C1349" s="597">
        <v>60</v>
      </c>
      <c r="D1349" s="596" t="s">
        <v>1710</v>
      </c>
    </row>
    <row r="1350" spans="1:4" ht="11.25" customHeight="1">
      <c r="A1350" s="1424"/>
      <c r="B1350" s="597">
        <v>60</v>
      </c>
      <c r="C1350" s="597">
        <v>60</v>
      </c>
      <c r="D1350" s="596" t="s">
        <v>1293</v>
      </c>
    </row>
    <row r="1351" spans="1:4" ht="11.25" customHeight="1">
      <c r="A1351" s="1424" t="s">
        <v>1992</v>
      </c>
      <c r="B1351" s="594">
        <v>8.56</v>
      </c>
      <c r="C1351" s="594">
        <v>8.56</v>
      </c>
      <c r="D1351" s="593" t="s">
        <v>1537</v>
      </c>
    </row>
    <row r="1352" spans="1:4" ht="11.25" customHeight="1">
      <c r="A1352" s="1424"/>
      <c r="B1352" s="592">
        <v>8.56</v>
      </c>
      <c r="C1352" s="592">
        <v>8.56</v>
      </c>
      <c r="D1352" s="591" t="s">
        <v>1293</v>
      </c>
    </row>
    <row r="1353" spans="1:4" ht="11.25" customHeight="1">
      <c r="A1353" s="1424" t="s">
        <v>1991</v>
      </c>
      <c r="B1353" s="597">
        <v>466.8</v>
      </c>
      <c r="C1353" s="597">
        <v>233.4</v>
      </c>
      <c r="D1353" s="596" t="s">
        <v>1522</v>
      </c>
    </row>
    <row r="1354" spans="1:4" ht="11.25" customHeight="1">
      <c r="A1354" s="1424"/>
      <c r="B1354" s="597">
        <v>466.8</v>
      </c>
      <c r="C1354" s="597">
        <v>233.4</v>
      </c>
      <c r="D1354" s="596" t="s">
        <v>1293</v>
      </c>
    </row>
    <row r="1355" spans="1:4" ht="11.25" customHeight="1">
      <c r="A1355" s="1424" t="s">
        <v>1990</v>
      </c>
      <c r="B1355" s="594">
        <v>370.14</v>
      </c>
      <c r="C1355" s="594">
        <v>370.137</v>
      </c>
      <c r="D1355" s="593" t="s">
        <v>1869</v>
      </c>
    </row>
    <row r="1356" spans="1:4" ht="11.25" customHeight="1">
      <c r="A1356" s="1424"/>
      <c r="B1356" s="592">
        <v>370.14</v>
      </c>
      <c r="C1356" s="592">
        <v>370.137</v>
      </c>
      <c r="D1356" s="591" t="s">
        <v>1293</v>
      </c>
    </row>
    <row r="1357" spans="1:4" ht="11.25" customHeight="1">
      <c r="A1357" s="1424" t="s">
        <v>1989</v>
      </c>
      <c r="B1357" s="594">
        <v>180</v>
      </c>
      <c r="C1357" s="594">
        <v>180</v>
      </c>
      <c r="D1357" s="593" t="s">
        <v>1912</v>
      </c>
    </row>
    <row r="1358" spans="1:4" ht="11.25" customHeight="1">
      <c r="A1358" s="1424"/>
      <c r="B1358" s="592">
        <v>180</v>
      </c>
      <c r="C1358" s="592">
        <v>180</v>
      </c>
      <c r="D1358" s="591" t="s">
        <v>1293</v>
      </c>
    </row>
    <row r="1359" spans="1:4" ht="11.25" customHeight="1">
      <c r="A1359" s="1424" t="s">
        <v>1988</v>
      </c>
      <c r="B1359" s="594">
        <v>39997.730000000003</v>
      </c>
      <c r="C1359" s="594">
        <v>39997.722999999998</v>
      </c>
      <c r="D1359" s="593" t="s">
        <v>1869</v>
      </c>
    </row>
    <row r="1360" spans="1:4" ht="11.25" customHeight="1">
      <c r="A1360" s="1424"/>
      <c r="B1360" s="597">
        <v>1152.24</v>
      </c>
      <c r="C1360" s="597">
        <v>1151.47775</v>
      </c>
      <c r="D1360" s="596" t="s">
        <v>1377</v>
      </c>
    </row>
    <row r="1361" spans="1:4" ht="11.25" customHeight="1">
      <c r="A1361" s="1424"/>
      <c r="B1361" s="597">
        <v>949</v>
      </c>
      <c r="C1361" s="597">
        <v>949</v>
      </c>
      <c r="D1361" s="596" t="s">
        <v>655</v>
      </c>
    </row>
    <row r="1362" spans="1:4" ht="11.25" customHeight="1">
      <c r="A1362" s="1424"/>
      <c r="B1362" s="592">
        <v>42098.97</v>
      </c>
      <c r="C1362" s="592">
        <v>42098.200749999996</v>
      </c>
      <c r="D1362" s="591" t="s">
        <v>1293</v>
      </c>
    </row>
    <row r="1363" spans="1:4" ht="11.25" customHeight="1">
      <c r="A1363" s="1424" t="s">
        <v>1987</v>
      </c>
      <c r="B1363" s="597">
        <v>4395.0600000000004</v>
      </c>
      <c r="C1363" s="597">
        <v>4395.0630000000001</v>
      </c>
      <c r="D1363" s="596" t="s">
        <v>1869</v>
      </c>
    </row>
    <row r="1364" spans="1:4" ht="11.25" customHeight="1">
      <c r="A1364" s="1424"/>
      <c r="B1364" s="597">
        <v>4395.0600000000004</v>
      </c>
      <c r="C1364" s="597">
        <v>4395.0630000000001</v>
      </c>
      <c r="D1364" s="596" t="s">
        <v>1293</v>
      </c>
    </row>
    <row r="1365" spans="1:4" ht="11.25" customHeight="1">
      <c r="A1365" s="1424" t="s">
        <v>1986</v>
      </c>
      <c r="B1365" s="594">
        <v>8097.97</v>
      </c>
      <c r="C1365" s="594">
        <v>8097.9749999999995</v>
      </c>
      <c r="D1365" s="593" t="s">
        <v>1869</v>
      </c>
    </row>
    <row r="1366" spans="1:4" ht="11.25" customHeight="1">
      <c r="A1366" s="1424"/>
      <c r="B1366" s="592">
        <v>8097.97</v>
      </c>
      <c r="C1366" s="592">
        <v>8097.9749999999995</v>
      </c>
      <c r="D1366" s="591" t="s">
        <v>1293</v>
      </c>
    </row>
    <row r="1367" spans="1:4" ht="11.25" customHeight="1">
      <c r="A1367" s="1424" t="s">
        <v>1985</v>
      </c>
      <c r="B1367" s="597">
        <v>6704.98</v>
      </c>
      <c r="C1367" s="597">
        <v>6704.9740000000002</v>
      </c>
      <c r="D1367" s="596" t="s">
        <v>1869</v>
      </c>
    </row>
    <row r="1368" spans="1:4" ht="11.25" customHeight="1">
      <c r="A1368" s="1424"/>
      <c r="B1368" s="597">
        <v>6704.98</v>
      </c>
      <c r="C1368" s="597">
        <v>6704.9740000000002</v>
      </c>
      <c r="D1368" s="596" t="s">
        <v>1293</v>
      </c>
    </row>
    <row r="1369" spans="1:4" ht="11.25" customHeight="1">
      <c r="A1369" s="1424" t="s">
        <v>1984</v>
      </c>
      <c r="B1369" s="594">
        <v>11526.08</v>
      </c>
      <c r="C1369" s="594">
        <v>11526.08</v>
      </c>
      <c r="D1369" s="593" t="s">
        <v>1869</v>
      </c>
    </row>
    <row r="1370" spans="1:4" ht="11.25" customHeight="1">
      <c r="A1370" s="1424"/>
      <c r="B1370" s="592">
        <v>11526.08</v>
      </c>
      <c r="C1370" s="592">
        <v>11526.08</v>
      </c>
      <c r="D1370" s="591" t="s">
        <v>1293</v>
      </c>
    </row>
    <row r="1371" spans="1:4" ht="11.25" customHeight="1">
      <c r="A1371" s="1424" t="s">
        <v>1983</v>
      </c>
      <c r="B1371" s="597">
        <v>25485.5</v>
      </c>
      <c r="C1371" s="597">
        <v>25485.498</v>
      </c>
      <c r="D1371" s="596" t="s">
        <v>1869</v>
      </c>
    </row>
    <row r="1372" spans="1:4" ht="11.25" customHeight="1">
      <c r="A1372" s="1424"/>
      <c r="B1372" s="597">
        <v>1106.8499999999999</v>
      </c>
      <c r="C1372" s="597">
        <v>1106.82375</v>
      </c>
      <c r="D1372" s="596" t="s">
        <v>1377</v>
      </c>
    </row>
    <row r="1373" spans="1:4" ht="11.25" customHeight="1">
      <c r="A1373" s="1424"/>
      <c r="B1373" s="597">
        <v>1237.77</v>
      </c>
      <c r="C1373" s="597">
        <v>1237.7366699999998</v>
      </c>
      <c r="D1373" s="596" t="s">
        <v>1362</v>
      </c>
    </row>
    <row r="1374" spans="1:4" ht="11.25" customHeight="1">
      <c r="A1374" s="1424"/>
      <c r="B1374" s="597">
        <v>682</v>
      </c>
      <c r="C1374" s="597">
        <v>682</v>
      </c>
      <c r="D1374" s="596" t="s">
        <v>655</v>
      </c>
    </row>
    <row r="1375" spans="1:4" ht="11.25" customHeight="1">
      <c r="A1375" s="1424"/>
      <c r="B1375" s="597">
        <v>28512.12</v>
      </c>
      <c r="C1375" s="597">
        <v>28512.058419999998</v>
      </c>
      <c r="D1375" s="596" t="s">
        <v>1293</v>
      </c>
    </row>
    <row r="1376" spans="1:4" ht="11.25" customHeight="1">
      <c r="A1376" s="1424" t="s">
        <v>1982</v>
      </c>
      <c r="B1376" s="594">
        <v>150</v>
      </c>
      <c r="C1376" s="594">
        <v>150</v>
      </c>
      <c r="D1376" s="593" t="s">
        <v>1562</v>
      </c>
    </row>
    <row r="1377" spans="1:4" ht="11.25" customHeight="1">
      <c r="A1377" s="1424"/>
      <c r="B1377" s="592">
        <v>150</v>
      </c>
      <c r="C1377" s="592">
        <v>150</v>
      </c>
      <c r="D1377" s="591" t="s">
        <v>1293</v>
      </c>
    </row>
    <row r="1378" spans="1:4" ht="11.25" customHeight="1">
      <c r="A1378" s="1424" t="s">
        <v>1981</v>
      </c>
      <c r="B1378" s="597">
        <v>3880.3900000000003</v>
      </c>
      <c r="C1378" s="597">
        <v>3880.3940000000002</v>
      </c>
      <c r="D1378" s="596" t="s">
        <v>1869</v>
      </c>
    </row>
    <row r="1379" spans="1:4" ht="11.25" customHeight="1">
      <c r="A1379" s="1424"/>
      <c r="B1379" s="597">
        <v>1167.56</v>
      </c>
      <c r="C1379" s="597">
        <v>1167.5527999999999</v>
      </c>
      <c r="D1379" s="596" t="s">
        <v>1377</v>
      </c>
    </row>
    <row r="1380" spans="1:4" ht="11.25" customHeight="1">
      <c r="A1380" s="1424"/>
      <c r="B1380" s="597">
        <v>5047.9500000000007</v>
      </c>
      <c r="C1380" s="597">
        <v>5047.9467999999997</v>
      </c>
      <c r="D1380" s="596" t="s">
        <v>1293</v>
      </c>
    </row>
    <row r="1381" spans="1:4" ht="11.25" customHeight="1">
      <c r="A1381" s="1424" t="s">
        <v>1980</v>
      </c>
      <c r="B1381" s="594">
        <v>25252.260000000002</v>
      </c>
      <c r="C1381" s="594">
        <v>25137.944</v>
      </c>
      <c r="D1381" s="593" t="s">
        <v>1869</v>
      </c>
    </row>
    <row r="1382" spans="1:4" ht="11.25" customHeight="1">
      <c r="A1382" s="1424"/>
      <c r="B1382" s="597">
        <v>188.9</v>
      </c>
      <c r="C1382" s="597">
        <v>188.85899999999998</v>
      </c>
      <c r="D1382" s="596" t="s">
        <v>1369</v>
      </c>
    </row>
    <row r="1383" spans="1:4" ht="11.25" customHeight="1">
      <c r="A1383" s="1424"/>
      <c r="B1383" s="597">
        <v>27</v>
      </c>
      <c r="C1383" s="597">
        <v>27</v>
      </c>
      <c r="D1383" s="596" t="s">
        <v>655</v>
      </c>
    </row>
    <row r="1384" spans="1:4" ht="11.25" customHeight="1">
      <c r="A1384" s="1424"/>
      <c r="B1384" s="592">
        <v>25468.160000000003</v>
      </c>
      <c r="C1384" s="592">
        <v>25353.803</v>
      </c>
      <c r="D1384" s="591" t="s">
        <v>1293</v>
      </c>
    </row>
    <row r="1385" spans="1:4" ht="11.25" customHeight="1">
      <c r="A1385" s="1424" t="s">
        <v>1979</v>
      </c>
      <c r="B1385" s="597">
        <v>15476.16</v>
      </c>
      <c r="C1385" s="597">
        <v>15468.627999999999</v>
      </c>
      <c r="D1385" s="596" t="s">
        <v>1869</v>
      </c>
    </row>
    <row r="1386" spans="1:4" ht="11.25" customHeight="1">
      <c r="A1386" s="1424"/>
      <c r="B1386" s="597">
        <v>15476.16</v>
      </c>
      <c r="C1386" s="597">
        <v>15468.627999999999</v>
      </c>
      <c r="D1386" s="596" t="s">
        <v>1293</v>
      </c>
    </row>
    <row r="1387" spans="1:4" ht="11.25" customHeight="1">
      <c r="A1387" s="1424" t="s">
        <v>1978</v>
      </c>
      <c r="B1387" s="594">
        <v>354.33</v>
      </c>
      <c r="C1387" s="594">
        <v>354.32600000000002</v>
      </c>
      <c r="D1387" s="593" t="s">
        <v>1869</v>
      </c>
    </row>
    <row r="1388" spans="1:4" ht="11.25" customHeight="1">
      <c r="A1388" s="1424"/>
      <c r="B1388" s="592">
        <v>354.33</v>
      </c>
      <c r="C1388" s="592">
        <v>354.32600000000002</v>
      </c>
      <c r="D1388" s="591" t="s">
        <v>1293</v>
      </c>
    </row>
    <row r="1389" spans="1:4" ht="11.25" customHeight="1">
      <c r="A1389" s="1424" t="s">
        <v>1977</v>
      </c>
      <c r="B1389" s="597">
        <v>10055.42</v>
      </c>
      <c r="C1389" s="597">
        <v>10055.421</v>
      </c>
      <c r="D1389" s="596" t="s">
        <v>1869</v>
      </c>
    </row>
    <row r="1390" spans="1:4" ht="11.25" customHeight="1">
      <c r="A1390" s="1424"/>
      <c r="B1390" s="597">
        <v>10055.42</v>
      </c>
      <c r="C1390" s="597">
        <v>10055.421</v>
      </c>
      <c r="D1390" s="596" t="s">
        <v>1293</v>
      </c>
    </row>
    <row r="1391" spans="1:4" ht="11.25" customHeight="1">
      <c r="A1391" s="1424" t="s">
        <v>1976</v>
      </c>
      <c r="B1391" s="594">
        <v>1869.85</v>
      </c>
      <c r="C1391" s="594">
        <v>1869.85</v>
      </c>
      <c r="D1391" s="593" t="s">
        <v>1869</v>
      </c>
    </row>
    <row r="1392" spans="1:4" ht="11.25" customHeight="1">
      <c r="A1392" s="1424"/>
      <c r="B1392" s="592">
        <v>1869.85</v>
      </c>
      <c r="C1392" s="592">
        <v>1869.85</v>
      </c>
      <c r="D1392" s="591" t="s">
        <v>1293</v>
      </c>
    </row>
    <row r="1393" spans="1:4" ht="11.25" customHeight="1">
      <c r="A1393" s="1424" t="s">
        <v>1975</v>
      </c>
      <c r="B1393" s="597">
        <v>8347.6200000000008</v>
      </c>
      <c r="C1393" s="597">
        <v>8347.6209999999992</v>
      </c>
      <c r="D1393" s="596" t="s">
        <v>1869</v>
      </c>
    </row>
    <row r="1394" spans="1:4" ht="11.25" customHeight="1">
      <c r="A1394" s="1424"/>
      <c r="B1394" s="597">
        <v>8347.6200000000008</v>
      </c>
      <c r="C1394" s="597">
        <v>8347.6209999999992</v>
      </c>
      <c r="D1394" s="596" t="s">
        <v>1293</v>
      </c>
    </row>
    <row r="1395" spans="1:4" ht="11.25" customHeight="1">
      <c r="A1395" s="1424" t="s">
        <v>1974</v>
      </c>
      <c r="B1395" s="594">
        <v>10</v>
      </c>
      <c r="C1395" s="594">
        <v>10</v>
      </c>
      <c r="D1395" s="593" t="s">
        <v>1557</v>
      </c>
    </row>
    <row r="1396" spans="1:4" ht="11.25" customHeight="1">
      <c r="A1396" s="1424"/>
      <c r="B1396" s="592">
        <v>10</v>
      </c>
      <c r="C1396" s="592">
        <v>10</v>
      </c>
      <c r="D1396" s="591" t="s">
        <v>1293</v>
      </c>
    </row>
    <row r="1397" spans="1:4" ht="11.25" customHeight="1">
      <c r="A1397" s="1424" t="s">
        <v>4665</v>
      </c>
      <c r="B1397" s="597">
        <v>40</v>
      </c>
      <c r="C1397" s="597">
        <v>20</v>
      </c>
      <c r="D1397" s="596" t="s">
        <v>851</v>
      </c>
    </row>
    <row r="1398" spans="1:4" ht="11.25" customHeight="1">
      <c r="A1398" s="1424"/>
      <c r="B1398" s="597">
        <v>40</v>
      </c>
      <c r="C1398" s="597">
        <v>20</v>
      </c>
      <c r="D1398" s="596" t="s">
        <v>1293</v>
      </c>
    </row>
    <row r="1399" spans="1:4" ht="11.25" customHeight="1">
      <c r="A1399" s="1424" t="s">
        <v>1973</v>
      </c>
      <c r="B1399" s="594">
        <v>200</v>
      </c>
      <c r="C1399" s="594">
        <v>200</v>
      </c>
      <c r="D1399" s="593" t="s">
        <v>1862</v>
      </c>
    </row>
    <row r="1400" spans="1:4" ht="11.25" customHeight="1">
      <c r="A1400" s="1424"/>
      <c r="B1400" s="592">
        <v>200</v>
      </c>
      <c r="C1400" s="592">
        <v>200</v>
      </c>
      <c r="D1400" s="591" t="s">
        <v>1293</v>
      </c>
    </row>
    <row r="1401" spans="1:4" ht="11.25" customHeight="1">
      <c r="A1401" s="1424" t="s">
        <v>1972</v>
      </c>
      <c r="B1401" s="597">
        <v>400</v>
      </c>
      <c r="C1401" s="597">
        <v>400</v>
      </c>
      <c r="D1401" s="596" t="s">
        <v>1862</v>
      </c>
    </row>
    <row r="1402" spans="1:4" ht="11.25" customHeight="1">
      <c r="A1402" s="1424"/>
      <c r="B1402" s="597">
        <v>400</v>
      </c>
      <c r="C1402" s="597">
        <v>400</v>
      </c>
      <c r="D1402" s="596" t="s">
        <v>1293</v>
      </c>
    </row>
    <row r="1403" spans="1:4" ht="11.25" customHeight="1">
      <c r="A1403" s="1424" t="s">
        <v>1971</v>
      </c>
      <c r="B1403" s="594">
        <v>1611.31</v>
      </c>
      <c r="C1403" s="594">
        <v>1585.837</v>
      </c>
      <c r="D1403" s="593" t="s">
        <v>1377</v>
      </c>
    </row>
    <row r="1404" spans="1:4" ht="11.25" customHeight="1">
      <c r="A1404" s="1424"/>
      <c r="B1404" s="592">
        <v>1611.31</v>
      </c>
      <c r="C1404" s="592">
        <v>1585.837</v>
      </c>
      <c r="D1404" s="591" t="s">
        <v>1293</v>
      </c>
    </row>
    <row r="1405" spans="1:4" ht="11.25" customHeight="1">
      <c r="A1405" s="1424" t="s">
        <v>1970</v>
      </c>
      <c r="B1405" s="597">
        <v>150</v>
      </c>
      <c r="C1405" s="597">
        <v>150</v>
      </c>
      <c r="D1405" s="596" t="s">
        <v>1562</v>
      </c>
    </row>
    <row r="1406" spans="1:4" ht="11.25" customHeight="1">
      <c r="A1406" s="1424"/>
      <c r="B1406" s="597">
        <v>600</v>
      </c>
      <c r="C1406" s="597">
        <v>600</v>
      </c>
      <c r="D1406" s="596" t="s">
        <v>1561</v>
      </c>
    </row>
    <row r="1407" spans="1:4" ht="11.25" customHeight="1">
      <c r="A1407" s="1424"/>
      <c r="B1407" s="597">
        <v>750</v>
      </c>
      <c r="C1407" s="597">
        <v>750</v>
      </c>
      <c r="D1407" s="596" t="s">
        <v>1293</v>
      </c>
    </row>
    <row r="1408" spans="1:4" ht="11.25" customHeight="1">
      <c r="A1408" s="1424" t="s">
        <v>1969</v>
      </c>
      <c r="B1408" s="594">
        <v>10</v>
      </c>
      <c r="C1408" s="594">
        <v>10</v>
      </c>
      <c r="D1408" s="593" t="s">
        <v>1968</v>
      </c>
    </row>
    <row r="1409" spans="1:4" ht="11.25" customHeight="1">
      <c r="A1409" s="1424"/>
      <c r="B1409" s="592">
        <v>10</v>
      </c>
      <c r="C1409" s="592">
        <v>10</v>
      </c>
      <c r="D1409" s="591" t="s">
        <v>1293</v>
      </c>
    </row>
    <row r="1410" spans="1:4" ht="11.25" customHeight="1">
      <c r="A1410" s="1424" t="s">
        <v>1967</v>
      </c>
      <c r="B1410" s="597">
        <v>70</v>
      </c>
      <c r="C1410" s="597">
        <v>70</v>
      </c>
      <c r="D1410" s="596" t="s">
        <v>1572</v>
      </c>
    </row>
    <row r="1411" spans="1:4" ht="11.25" customHeight="1">
      <c r="A1411" s="1424"/>
      <c r="B1411" s="597">
        <v>70</v>
      </c>
      <c r="C1411" s="597">
        <v>70</v>
      </c>
      <c r="D1411" s="596" t="s">
        <v>1293</v>
      </c>
    </row>
    <row r="1412" spans="1:4" ht="11.25" customHeight="1">
      <c r="A1412" s="1424" t="s">
        <v>1966</v>
      </c>
      <c r="B1412" s="594">
        <v>100</v>
      </c>
      <c r="C1412" s="594">
        <v>100</v>
      </c>
      <c r="D1412" s="593" t="s">
        <v>1965</v>
      </c>
    </row>
    <row r="1413" spans="1:4" ht="11.25" customHeight="1">
      <c r="A1413" s="1424"/>
      <c r="B1413" s="592">
        <v>100</v>
      </c>
      <c r="C1413" s="592">
        <v>100</v>
      </c>
      <c r="D1413" s="591" t="s">
        <v>1293</v>
      </c>
    </row>
    <row r="1414" spans="1:4" ht="11.25" customHeight="1">
      <c r="A1414" s="1424" t="s">
        <v>1964</v>
      </c>
      <c r="B1414" s="597">
        <v>1440.06</v>
      </c>
      <c r="C1414" s="597">
        <v>1440.0274400000001</v>
      </c>
      <c r="D1414" s="596" t="s">
        <v>1377</v>
      </c>
    </row>
    <row r="1415" spans="1:4" ht="11.25" customHeight="1">
      <c r="A1415" s="1424"/>
      <c r="B1415" s="597">
        <v>1440.06</v>
      </c>
      <c r="C1415" s="597">
        <v>1440.0274400000001</v>
      </c>
      <c r="D1415" s="596" t="s">
        <v>1293</v>
      </c>
    </row>
    <row r="1416" spans="1:4" ht="11.25" customHeight="1">
      <c r="A1416" s="1424" t="s">
        <v>1963</v>
      </c>
      <c r="B1416" s="594">
        <v>200</v>
      </c>
      <c r="C1416" s="594">
        <v>200</v>
      </c>
      <c r="D1416" s="593" t="s">
        <v>1513</v>
      </c>
    </row>
    <row r="1417" spans="1:4" ht="11.25" customHeight="1">
      <c r="A1417" s="1424"/>
      <c r="B1417" s="592">
        <v>200</v>
      </c>
      <c r="C1417" s="592">
        <v>200</v>
      </c>
      <c r="D1417" s="591" t="s">
        <v>1293</v>
      </c>
    </row>
    <row r="1418" spans="1:4" ht="11.25" customHeight="1">
      <c r="A1418" s="1424" t="s">
        <v>1962</v>
      </c>
      <c r="B1418" s="597">
        <v>80</v>
      </c>
      <c r="C1418" s="597">
        <v>80</v>
      </c>
      <c r="D1418" s="596" t="s">
        <v>1513</v>
      </c>
    </row>
    <row r="1419" spans="1:4" ht="11.25" customHeight="1">
      <c r="A1419" s="1424"/>
      <c r="B1419" s="597">
        <v>80</v>
      </c>
      <c r="C1419" s="597">
        <v>80</v>
      </c>
      <c r="D1419" s="596" t="s">
        <v>1293</v>
      </c>
    </row>
    <row r="1420" spans="1:4" ht="11.25" customHeight="1">
      <c r="A1420" s="1424" t="s">
        <v>1961</v>
      </c>
      <c r="B1420" s="594">
        <v>50</v>
      </c>
      <c r="C1420" s="594">
        <v>50</v>
      </c>
      <c r="D1420" s="593" t="s">
        <v>1566</v>
      </c>
    </row>
    <row r="1421" spans="1:4" ht="11.25" customHeight="1">
      <c r="A1421" s="1424"/>
      <c r="B1421" s="592">
        <v>50</v>
      </c>
      <c r="C1421" s="592">
        <v>50</v>
      </c>
      <c r="D1421" s="591" t="s">
        <v>1293</v>
      </c>
    </row>
    <row r="1422" spans="1:4" ht="11.25" customHeight="1">
      <c r="A1422" s="1424" t="s">
        <v>4665</v>
      </c>
      <c r="B1422" s="597">
        <v>20</v>
      </c>
      <c r="C1422" s="597">
        <v>0</v>
      </c>
      <c r="D1422" s="596" t="s">
        <v>851</v>
      </c>
    </row>
    <row r="1423" spans="1:4" ht="11.25" customHeight="1">
      <c r="A1423" s="1424"/>
      <c r="B1423" s="597">
        <v>20</v>
      </c>
      <c r="C1423" s="597">
        <v>0</v>
      </c>
      <c r="D1423" s="596" t="s">
        <v>1293</v>
      </c>
    </row>
    <row r="1424" spans="1:4" ht="11.25" customHeight="1">
      <c r="A1424" s="1424" t="s">
        <v>1960</v>
      </c>
      <c r="B1424" s="594">
        <v>1077.8399999999999</v>
      </c>
      <c r="C1424" s="594">
        <v>1058.4972400000001</v>
      </c>
      <c r="D1424" s="593" t="s">
        <v>1377</v>
      </c>
    </row>
    <row r="1425" spans="1:4" ht="11.25" customHeight="1">
      <c r="A1425" s="1424"/>
      <c r="B1425" s="597">
        <v>1018.25</v>
      </c>
      <c r="C1425" s="597">
        <v>1018.2189000000001</v>
      </c>
      <c r="D1425" s="596" t="s">
        <v>1354</v>
      </c>
    </row>
    <row r="1426" spans="1:4" ht="11.25" customHeight="1">
      <c r="A1426" s="1424"/>
      <c r="B1426" s="592">
        <v>2096.09</v>
      </c>
      <c r="C1426" s="592">
        <v>2076.7161400000005</v>
      </c>
      <c r="D1426" s="591" t="s">
        <v>1293</v>
      </c>
    </row>
    <row r="1427" spans="1:4" ht="11.25" customHeight="1">
      <c r="A1427" s="1424" t="s">
        <v>1959</v>
      </c>
      <c r="B1427" s="597">
        <v>54.5</v>
      </c>
      <c r="C1427" s="597">
        <v>54.5</v>
      </c>
      <c r="D1427" s="596" t="s">
        <v>1912</v>
      </c>
    </row>
    <row r="1428" spans="1:4" ht="11.25" customHeight="1">
      <c r="A1428" s="1424"/>
      <c r="B1428" s="597">
        <v>54.5</v>
      </c>
      <c r="C1428" s="597">
        <v>54.5</v>
      </c>
      <c r="D1428" s="596" t="s">
        <v>1293</v>
      </c>
    </row>
    <row r="1429" spans="1:4" ht="11.25" customHeight="1">
      <c r="A1429" s="1424" t="s">
        <v>4665</v>
      </c>
      <c r="B1429" s="594">
        <v>93.3</v>
      </c>
      <c r="C1429" s="594">
        <v>93.3</v>
      </c>
      <c r="D1429" s="593" t="s">
        <v>1596</v>
      </c>
    </row>
    <row r="1430" spans="1:4" ht="11.25" customHeight="1">
      <c r="A1430" s="1424"/>
      <c r="B1430" s="592">
        <v>93.3</v>
      </c>
      <c r="C1430" s="592">
        <v>93.3</v>
      </c>
      <c r="D1430" s="591" t="s">
        <v>1293</v>
      </c>
    </row>
    <row r="1431" spans="1:4" ht="11.25" customHeight="1">
      <c r="A1431" s="1424" t="s">
        <v>1958</v>
      </c>
      <c r="B1431" s="597">
        <v>50</v>
      </c>
      <c r="C1431" s="597">
        <v>50</v>
      </c>
      <c r="D1431" s="596" t="s">
        <v>1710</v>
      </c>
    </row>
    <row r="1432" spans="1:4" ht="11.25" customHeight="1">
      <c r="A1432" s="1424"/>
      <c r="B1432" s="597">
        <v>50</v>
      </c>
      <c r="C1432" s="597">
        <v>50</v>
      </c>
      <c r="D1432" s="596" t="s">
        <v>1293</v>
      </c>
    </row>
    <row r="1433" spans="1:4" ht="11.25" customHeight="1">
      <c r="A1433" s="1424" t="s">
        <v>1957</v>
      </c>
      <c r="B1433" s="594">
        <v>80</v>
      </c>
      <c r="C1433" s="594">
        <v>80</v>
      </c>
      <c r="D1433" s="593" t="s">
        <v>1807</v>
      </c>
    </row>
    <row r="1434" spans="1:4" ht="11.25" customHeight="1">
      <c r="A1434" s="1424"/>
      <c r="B1434" s="592">
        <v>80</v>
      </c>
      <c r="C1434" s="592">
        <v>80</v>
      </c>
      <c r="D1434" s="591" t="s">
        <v>1293</v>
      </c>
    </row>
    <row r="1435" spans="1:4" ht="11.25" customHeight="1">
      <c r="A1435" s="1424" t="s">
        <v>1956</v>
      </c>
      <c r="B1435" s="597">
        <v>70</v>
      </c>
      <c r="C1435" s="597">
        <v>70</v>
      </c>
      <c r="D1435" s="596" t="s">
        <v>1807</v>
      </c>
    </row>
    <row r="1436" spans="1:4" ht="11.25" customHeight="1">
      <c r="A1436" s="1424"/>
      <c r="B1436" s="597">
        <v>309.5</v>
      </c>
      <c r="C1436" s="597">
        <v>309.5</v>
      </c>
      <c r="D1436" s="596" t="s">
        <v>1840</v>
      </c>
    </row>
    <row r="1437" spans="1:4" ht="11.25" customHeight="1">
      <c r="A1437" s="1424"/>
      <c r="B1437" s="597">
        <v>379.5</v>
      </c>
      <c r="C1437" s="597">
        <v>379.5</v>
      </c>
      <c r="D1437" s="596" t="s">
        <v>1293</v>
      </c>
    </row>
    <row r="1438" spans="1:4" ht="21.75">
      <c r="A1438" s="1424" t="s">
        <v>1955</v>
      </c>
      <c r="B1438" s="594">
        <v>100</v>
      </c>
      <c r="C1438" s="594">
        <v>100</v>
      </c>
      <c r="D1438" s="593" t="s">
        <v>1806</v>
      </c>
    </row>
    <row r="1439" spans="1:4" ht="11.25" customHeight="1">
      <c r="A1439" s="1424"/>
      <c r="B1439" s="592">
        <v>100</v>
      </c>
      <c r="C1439" s="592">
        <v>100</v>
      </c>
      <c r="D1439" s="591" t="s">
        <v>1293</v>
      </c>
    </row>
    <row r="1440" spans="1:4" ht="11.25" customHeight="1">
      <c r="A1440" s="1424" t="s">
        <v>1954</v>
      </c>
      <c r="B1440" s="597">
        <v>30</v>
      </c>
      <c r="C1440" s="597">
        <v>30</v>
      </c>
      <c r="D1440" s="596" t="s">
        <v>1566</v>
      </c>
    </row>
    <row r="1441" spans="1:4" ht="11.25" customHeight="1">
      <c r="A1441" s="1424"/>
      <c r="B1441" s="597">
        <v>30</v>
      </c>
      <c r="C1441" s="597">
        <v>30</v>
      </c>
      <c r="D1441" s="596" t="s">
        <v>1293</v>
      </c>
    </row>
    <row r="1442" spans="1:4" ht="11.25" customHeight="1">
      <c r="A1442" s="1424" t="s">
        <v>1953</v>
      </c>
      <c r="B1442" s="594">
        <v>199.95</v>
      </c>
      <c r="C1442" s="594">
        <v>199.95</v>
      </c>
      <c r="D1442" s="593" t="s">
        <v>1862</v>
      </c>
    </row>
    <row r="1443" spans="1:4" ht="11.25" customHeight="1">
      <c r="A1443" s="1424"/>
      <c r="B1443" s="592">
        <v>199.95</v>
      </c>
      <c r="C1443" s="592">
        <v>199.95</v>
      </c>
      <c r="D1443" s="591" t="s">
        <v>1293</v>
      </c>
    </row>
    <row r="1444" spans="1:4" ht="11.25" customHeight="1">
      <c r="A1444" s="1424" t="s">
        <v>1952</v>
      </c>
      <c r="B1444" s="597">
        <v>310</v>
      </c>
      <c r="C1444" s="597">
        <v>0</v>
      </c>
      <c r="D1444" s="596" t="s">
        <v>1725</v>
      </c>
    </row>
    <row r="1445" spans="1:4" ht="11.25" customHeight="1">
      <c r="A1445" s="1424"/>
      <c r="B1445" s="597">
        <v>310</v>
      </c>
      <c r="C1445" s="597">
        <v>0</v>
      </c>
      <c r="D1445" s="596" t="s">
        <v>1293</v>
      </c>
    </row>
    <row r="1446" spans="1:4" ht="11.25" customHeight="1">
      <c r="A1446" s="1424" t="s">
        <v>1951</v>
      </c>
      <c r="B1446" s="594">
        <v>400</v>
      </c>
      <c r="C1446" s="594">
        <v>400</v>
      </c>
      <c r="D1446" s="593" t="s">
        <v>1840</v>
      </c>
    </row>
    <row r="1447" spans="1:4" ht="11.25" customHeight="1">
      <c r="A1447" s="1424"/>
      <c r="B1447" s="592">
        <v>400</v>
      </c>
      <c r="C1447" s="592">
        <v>400</v>
      </c>
      <c r="D1447" s="591" t="s">
        <v>1293</v>
      </c>
    </row>
    <row r="1448" spans="1:4" ht="11.25" customHeight="1">
      <c r="A1448" s="1424" t="s">
        <v>1950</v>
      </c>
      <c r="B1448" s="594">
        <v>776.64</v>
      </c>
      <c r="C1448" s="594">
        <v>776.62576999999999</v>
      </c>
      <c r="D1448" s="593" t="s">
        <v>1377</v>
      </c>
    </row>
    <row r="1449" spans="1:4" ht="11.25" customHeight="1">
      <c r="A1449" s="1424"/>
      <c r="B1449" s="592">
        <v>776.64</v>
      </c>
      <c r="C1449" s="592">
        <v>776.62576999999999</v>
      </c>
      <c r="D1449" s="591" t="s">
        <v>1293</v>
      </c>
    </row>
    <row r="1450" spans="1:4" ht="21.75">
      <c r="A1450" s="1424" t="s">
        <v>1949</v>
      </c>
      <c r="B1450" s="594">
        <v>100</v>
      </c>
      <c r="C1450" s="594">
        <v>100</v>
      </c>
      <c r="D1450" s="593" t="s">
        <v>1806</v>
      </c>
    </row>
    <row r="1451" spans="1:4" ht="11.25" customHeight="1">
      <c r="A1451" s="1424"/>
      <c r="B1451" s="592">
        <v>100</v>
      </c>
      <c r="C1451" s="592">
        <v>100</v>
      </c>
      <c r="D1451" s="591" t="s">
        <v>1293</v>
      </c>
    </row>
    <row r="1452" spans="1:4" ht="11.25" customHeight="1">
      <c r="A1452" s="1424" t="s">
        <v>1948</v>
      </c>
      <c r="B1452" s="597">
        <v>10</v>
      </c>
      <c r="C1452" s="597">
        <v>10</v>
      </c>
      <c r="D1452" s="596" t="s">
        <v>1617</v>
      </c>
    </row>
    <row r="1453" spans="1:4" ht="11.25" customHeight="1">
      <c r="A1453" s="1424"/>
      <c r="B1453" s="597">
        <v>10</v>
      </c>
      <c r="C1453" s="597">
        <v>10</v>
      </c>
      <c r="D1453" s="596" t="s">
        <v>1293</v>
      </c>
    </row>
    <row r="1454" spans="1:4" ht="11.25" customHeight="1">
      <c r="A1454" s="1424" t="s">
        <v>1947</v>
      </c>
      <c r="B1454" s="594">
        <v>30</v>
      </c>
      <c r="C1454" s="594">
        <v>30</v>
      </c>
      <c r="D1454" s="593" t="s">
        <v>1946</v>
      </c>
    </row>
    <row r="1455" spans="1:4" ht="11.25" customHeight="1">
      <c r="A1455" s="1424"/>
      <c r="B1455" s="592">
        <v>30</v>
      </c>
      <c r="C1455" s="592">
        <v>30</v>
      </c>
      <c r="D1455" s="591" t="s">
        <v>1293</v>
      </c>
    </row>
    <row r="1456" spans="1:4" ht="11.25" customHeight="1">
      <c r="A1456" s="1424" t="s">
        <v>1945</v>
      </c>
      <c r="B1456" s="597">
        <v>250</v>
      </c>
      <c r="C1456" s="597">
        <v>250</v>
      </c>
      <c r="D1456" s="596" t="s">
        <v>1840</v>
      </c>
    </row>
    <row r="1457" spans="1:4" ht="11.25" customHeight="1">
      <c r="A1457" s="1424"/>
      <c r="B1457" s="597">
        <v>250</v>
      </c>
      <c r="C1457" s="597">
        <v>250</v>
      </c>
      <c r="D1457" s="596" t="s">
        <v>1293</v>
      </c>
    </row>
    <row r="1458" spans="1:4" ht="11.25" customHeight="1">
      <c r="A1458" s="1424" t="s">
        <v>1944</v>
      </c>
      <c r="B1458" s="594">
        <v>60</v>
      </c>
      <c r="C1458" s="594">
        <v>60</v>
      </c>
      <c r="D1458" s="593" t="s">
        <v>1807</v>
      </c>
    </row>
    <row r="1459" spans="1:4" ht="11.25" customHeight="1">
      <c r="A1459" s="1424"/>
      <c r="B1459" s="592">
        <v>60</v>
      </c>
      <c r="C1459" s="592">
        <v>60</v>
      </c>
      <c r="D1459" s="591" t="s">
        <v>1293</v>
      </c>
    </row>
    <row r="1460" spans="1:4" ht="11.25" customHeight="1">
      <c r="A1460" s="1424" t="s">
        <v>1943</v>
      </c>
      <c r="B1460" s="597">
        <v>20</v>
      </c>
      <c r="C1460" s="597">
        <v>20</v>
      </c>
      <c r="D1460" s="596" t="s">
        <v>1710</v>
      </c>
    </row>
    <row r="1461" spans="1:4" ht="11.25" customHeight="1">
      <c r="A1461" s="1424"/>
      <c r="B1461" s="597">
        <v>20</v>
      </c>
      <c r="C1461" s="597">
        <v>20</v>
      </c>
      <c r="D1461" s="596" t="s">
        <v>1293</v>
      </c>
    </row>
    <row r="1462" spans="1:4" ht="11.25" customHeight="1">
      <c r="A1462" s="1424" t="s">
        <v>1942</v>
      </c>
      <c r="B1462" s="594">
        <v>200</v>
      </c>
      <c r="C1462" s="594">
        <v>200</v>
      </c>
      <c r="D1462" s="593" t="s">
        <v>1840</v>
      </c>
    </row>
    <row r="1463" spans="1:4" ht="11.25" customHeight="1">
      <c r="A1463" s="1424"/>
      <c r="B1463" s="592">
        <v>200</v>
      </c>
      <c r="C1463" s="592">
        <v>200</v>
      </c>
      <c r="D1463" s="591" t="s">
        <v>1293</v>
      </c>
    </row>
    <row r="1464" spans="1:4" ht="11.25" customHeight="1">
      <c r="A1464" s="1424" t="s">
        <v>1941</v>
      </c>
      <c r="B1464" s="597">
        <v>20</v>
      </c>
      <c r="C1464" s="597">
        <v>20</v>
      </c>
      <c r="D1464" s="596" t="s">
        <v>1807</v>
      </c>
    </row>
    <row r="1465" spans="1:4" ht="21.75">
      <c r="A1465" s="1424"/>
      <c r="B1465" s="597">
        <v>100</v>
      </c>
      <c r="C1465" s="597">
        <v>100</v>
      </c>
      <c r="D1465" s="596" t="s">
        <v>1806</v>
      </c>
    </row>
    <row r="1466" spans="1:4" ht="11.25" customHeight="1">
      <c r="A1466" s="1424"/>
      <c r="B1466" s="597">
        <v>120</v>
      </c>
      <c r="C1466" s="597">
        <v>120</v>
      </c>
      <c r="D1466" s="596" t="s">
        <v>1293</v>
      </c>
    </row>
    <row r="1467" spans="1:4" ht="11.25" customHeight="1">
      <c r="A1467" s="1424" t="s">
        <v>1940</v>
      </c>
      <c r="B1467" s="594">
        <v>36</v>
      </c>
      <c r="C1467" s="594">
        <v>36</v>
      </c>
      <c r="D1467" s="593" t="s">
        <v>1807</v>
      </c>
    </row>
    <row r="1468" spans="1:4" ht="11.25" customHeight="1">
      <c r="A1468" s="1424"/>
      <c r="B1468" s="592">
        <v>36</v>
      </c>
      <c r="C1468" s="592">
        <v>36</v>
      </c>
      <c r="D1468" s="591" t="s">
        <v>1293</v>
      </c>
    </row>
    <row r="1469" spans="1:4" ht="11.25" customHeight="1">
      <c r="A1469" s="1424" t="s">
        <v>1939</v>
      </c>
      <c r="B1469" s="597">
        <v>150</v>
      </c>
      <c r="C1469" s="597">
        <v>150</v>
      </c>
      <c r="D1469" s="596" t="s">
        <v>1840</v>
      </c>
    </row>
    <row r="1470" spans="1:4" ht="11.25" customHeight="1">
      <c r="A1470" s="1424"/>
      <c r="B1470" s="597">
        <v>150</v>
      </c>
      <c r="C1470" s="597">
        <v>150</v>
      </c>
      <c r="D1470" s="596" t="s">
        <v>1293</v>
      </c>
    </row>
    <row r="1471" spans="1:4" ht="11.25" customHeight="1">
      <c r="A1471" s="1424" t="s">
        <v>1938</v>
      </c>
      <c r="B1471" s="594">
        <v>819.46999999999991</v>
      </c>
      <c r="C1471" s="594">
        <v>819.46048000000008</v>
      </c>
      <c r="D1471" s="593" t="s">
        <v>1377</v>
      </c>
    </row>
    <row r="1472" spans="1:4" ht="11.25" customHeight="1">
      <c r="A1472" s="1424"/>
      <c r="B1472" s="592">
        <v>819.46999999999991</v>
      </c>
      <c r="C1472" s="592">
        <v>819.46048000000008</v>
      </c>
      <c r="D1472" s="591" t="s">
        <v>1293</v>
      </c>
    </row>
    <row r="1473" spans="1:4" ht="11.25" customHeight="1">
      <c r="A1473" s="1424" t="s">
        <v>1937</v>
      </c>
      <c r="B1473" s="597">
        <v>1756.49</v>
      </c>
      <c r="C1473" s="597">
        <v>1756.4652799999999</v>
      </c>
      <c r="D1473" s="596" t="s">
        <v>1377</v>
      </c>
    </row>
    <row r="1474" spans="1:4" ht="11.25" customHeight="1">
      <c r="A1474" s="1424"/>
      <c r="B1474" s="597">
        <v>1756.49</v>
      </c>
      <c r="C1474" s="597">
        <v>1756.4652799999999</v>
      </c>
      <c r="D1474" s="596" t="s">
        <v>1293</v>
      </c>
    </row>
    <row r="1475" spans="1:4" ht="11.25" customHeight="1">
      <c r="A1475" s="1424" t="s">
        <v>1936</v>
      </c>
      <c r="B1475" s="594">
        <v>165</v>
      </c>
      <c r="C1475" s="594">
        <v>82.5</v>
      </c>
      <c r="D1475" s="593" t="s">
        <v>1862</v>
      </c>
    </row>
    <row r="1476" spans="1:4" ht="11.25" customHeight="1">
      <c r="A1476" s="1424"/>
      <c r="B1476" s="592">
        <v>165</v>
      </c>
      <c r="C1476" s="592">
        <v>82.5</v>
      </c>
      <c r="D1476" s="591" t="s">
        <v>1293</v>
      </c>
    </row>
    <row r="1477" spans="1:4" ht="11.25" customHeight="1">
      <c r="A1477" s="1424" t="s">
        <v>1935</v>
      </c>
      <c r="B1477" s="597">
        <v>1770.5500000000002</v>
      </c>
      <c r="C1477" s="597">
        <v>1767.07006</v>
      </c>
      <c r="D1477" s="596" t="s">
        <v>1369</v>
      </c>
    </row>
    <row r="1478" spans="1:4" ht="11.25" customHeight="1">
      <c r="A1478" s="1424"/>
      <c r="B1478" s="597">
        <v>1770.5500000000002</v>
      </c>
      <c r="C1478" s="597">
        <v>1767.07006</v>
      </c>
      <c r="D1478" s="596" t="s">
        <v>1293</v>
      </c>
    </row>
    <row r="1479" spans="1:4" ht="11.25" customHeight="1">
      <c r="A1479" s="1424" t="s">
        <v>1934</v>
      </c>
      <c r="B1479" s="594">
        <v>400</v>
      </c>
      <c r="C1479" s="594">
        <v>400</v>
      </c>
      <c r="D1479" s="593" t="s">
        <v>1862</v>
      </c>
    </row>
    <row r="1480" spans="1:4" ht="11.25" customHeight="1">
      <c r="A1480" s="1424"/>
      <c r="B1480" s="592">
        <v>400</v>
      </c>
      <c r="C1480" s="592">
        <v>400</v>
      </c>
      <c r="D1480" s="591" t="s">
        <v>1293</v>
      </c>
    </row>
    <row r="1481" spans="1:4" ht="11.25" customHeight="1">
      <c r="A1481" s="1424" t="s">
        <v>1933</v>
      </c>
      <c r="B1481" s="597">
        <v>200</v>
      </c>
      <c r="C1481" s="597">
        <v>200</v>
      </c>
      <c r="D1481" s="596" t="s">
        <v>1862</v>
      </c>
    </row>
    <row r="1482" spans="1:4" ht="11.25" customHeight="1">
      <c r="A1482" s="1424"/>
      <c r="B1482" s="597">
        <v>200</v>
      </c>
      <c r="C1482" s="597">
        <v>200</v>
      </c>
      <c r="D1482" s="596" t="s">
        <v>1293</v>
      </c>
    </row>
    <row r="1483" spans="1:4" ht="11.25" customHeight="1">
      <c r="A1483" s="1424" t="s">
        <v>1932</v>
      </c>
      <c r="B1483" s="594">
        <v>100</v>
      </c>
      <c r="C1483" s="594">
        <v>100</v>
      </c>
      <c r="D1483" s="593" t="s">
        <v>1840</v>
      </c>
    </row>
    <row r="1484" spans="1:4" ht="11.25" customHeight="1">
      <c r="A1484" s="1424"/>
      <c r="B1484" s="592">
        <v>100</v>
      </c>
      <c r="C1484" s="592">
        <v>100</v>
      </c>
      <c r="D1484" s="591" t="s">
        <v>1293</v>
      </c>
    </row>
    <row r="1485" spans="1:4" ht="11.25" customHeight="1">
      <c r="A1485" s="1424" t="s">
        <v>1931</v>
      </c>
      <c r="B1485" s="597">
        <v>100</v>
      </c>
      <c r="C1485" s="597">
        <v>100</v>
      </c>
      <c r="D1485" s="596" t="s">
        <v>1710</v>
      </c>
    </row>
    <row r="1486" spans="1:4" ht="11.25" customHeight="1">
      <c r="A1486" s="1424"/>
      <c r="B1486" s="597">
        <v>100</v>
      </c>
      <c r="C1486" s="597">
        <v>100</v>
      </c>
      <c r="D1486" s="596" t="s">
        <v>1293</v>
      </c>
    </row>
    <row r="1487" spans="1:4" ht="11.25" customHeight="1">
      <c r="A1487" s="1424" t="s">
        <v>1930</v>
      </c>
      <c r="B1487" s="594">
        <v>110</v>
      </c>
      <c r="C1487" s="594">
        <v>110</v>
      </c>
      <c r="D1487" s="593" t="s">
        <v>1840</v>
      </c>
    </row>
    <row r="1488" spans="1:4" ht="11.25" customHeight="1">
      <c r="A1488" s="1424"/>
      <c r="B1488" s="592">
        <v>110</v>
      </c>
      <c r="C1488" s="592">
        <v>110</v>
      </c>
      <c r="D1488" s="591" t="s">
        <v>1293</v>
      </c>
    </row>
    <row r="1489" spans="1:4" ht="11.25" customHeight="1">
      <c r="A1489" s="1424" t="s">
        <v>1929</v>
      </c>
      <c r="B1489" s="597">
        <v>37</v>
      </c>
      <c r="C1489" s="597">
        <v>37</v>
      </c>
      <c r="D1489" s="596" t="s">
        <v>1840</v>
      </c>
    </row>
    <row r="1490" spans="1:4" ht="11.25" customHeight="1">
      <c r="A1490" s="1424"/>
      <c r="B1490" s="597">
        <v>37</v>
      </c>
      <c r="C1490" s="597">
        <v>37</v>
      </c>
      <c r="D1490" s="596" t="s">
        <v>1293</v>
      </c>
    </row>
    <row r="1491" spans="1:4" ht="11.25" customHeight="1">
      <c r="A1491" s="1424" t="s">
        <v>1928</v>
      </c>
      <c r="B1491" s="594">
        <v>90</v>
      </c>
      <c r="C1491" s="594">
        <v>90</v>
      </c>
      <c r="D1491" s="593" t="s">
        <v>1807</v>
      </c>
    </row>
    <row r="1492" spans="1:4" ht="11.25" customHeight="1">
      <c r="A1492" s="1424"/>
      <c r="B1492" s="592">
        <v>90</v>
      </c>
      <c r="C1492" s="592">
        <v>90</v>
      </c>
      <c r="D1492" s="591" t="s">
        <v>1293</v>
      </c>
    </row>
    <row r="1493" spans="1:4" ht="11.25" customHeight="1">
      <c r="A1493" s="1424" t="s">
        <v>1927</v>
      </c>
      <c r="B1493" s="594">
        <v>147</v>
      </c>
      <c r="C1493" s="594">
        <v>147</v>
      </c>
      <c r="D1493" s="593" t="s">
        <v>1862</v>
      </c>
    </row>
    <row r="1494" spans="1:4" ht="11.25" customHeight="1">
      <c r="A1494" s="1424"/>
      <c r="B1494" s="592">
        <v>147</v>
      </c>
      <c r="C1494" s="592">
        <v>147</v>
      </c>
      <c r="D1494" s="591" t="s">
        <v>1293</v>
      </c>
    </row>
    <row r="1495" spans="1:4" ht="11.25" customHeight="1">
      <c r="A1495" s="1424" t="s">
        <v>1926</v>
      </c>
      <c r="B1495" s="594">
        <v>350</v>
      </c>
      <c r="C1495" s="594">
        <v>350</v>
      </c>
      <c r="D1495" s="593" t="s">
        <v>1561</v>
      </c>
    </row>
    <row r="1496" spans="1:4" ht="11.25" customHeight="1">
      <c r="A1496" s="1424"/>
      <c r="B1496" s="592">
        <v>350</v>
      </c>
      <c r="C1496" s="592">
        <v>350</v>
      </c>
      <c r="D1496" s="591" t="s">
        <v>1293</v>
      </c>
    </row>
    <row r="1497" spans="1:4" ht="11.25" customHeight="1">
      <c r="A1497" s="1424" t="s">
        <v>4665</v>
      </c>
      <c r="B1497" s="597">
        <v>80</v>
      </c>
      <c r="C1497" s="597">
        <v>80</v>
      </c>
      <c r="D1497" s="596" t="s">
        <v>1710</v>
      </c>
    </row>
    <row r="1498" spans="1:4" ht="11.25" customHeight="1">
      <c r="A1498" s="1424"/>
      <c r="B1498" s="597">
        <v>80</v>
      </c>
      <c r="C1498" s="597">
        <v>80</v>
      </c>
      <c r="D1498" s="596" t="s">
        <v>1293</v>
      </c>
    </row>
    <row r="1499" spans="1:4" ht="11.25" customHeight="1">
      <c r="A1499" s="1424" t="s">
        <v>1925</v>
      </c>
      <c r="B1499" s="594">
        <v>25</v>
      </c>
      <c r="C1499" s="594">
        <v>20</v>
      </c>
      <c r="D1499" s="593" t="s">
        <v>1536</v>
      </c>
    </row>
    <row r="1500" spans="1:4" ht="11.25" customHeight="1">
      <c r="A1500" s="1424"/>
      <c r="B1500" s="592">
        <v>25</v>
      </c>
      <c r="C1500" s="592">
        <v>20</v>
      </c>
      <c r="D1500" s="591" t="s">
        <v>1293</v>
      </c>
    </row>
    <row r="1501" spans="1:4" ht="11.25" customHeight="1">
      <c r="A1501" s="1424" t="s">
        <v>1924</v>
      </c>
      <c r="B1501" s="597">
        <v>208</v>
      </c>
      <c r="C1501" s="597">
        <v>104</v>
      </c>
      <c r="D1501" s="596" t="s">
        <v>1862</v>
      </c>
    </row>
    <row r="1502" spans="1:4" ht="11.25" customHeight="1">
      <c r="A1502" s="1424"/>
      <c r="B1502" s="597">
        <v>35.5</v>
      </c>
      <c r="C1502" s="597">
        <v>17.75</v>
      </c>
      <c r="D1502" s="596" t="s">
        <v>1867</v>
      </c>
    </row>
    <row r="1503" spans="1:4" ht="11.25" customHeight="1">
      <c r="A1503" s="1424"/>
      <c r="B1503" s="597">
        <v>243.5</v>
      </c>
      <c r="C1503" s="597">
        <v>121.75</v>
      </c>
      <c r="D1503" s="596" t="s">
        <v>1293</v>
      </c>
    </row>
    <row r="1504" spans="1:4" ht="11.25" customHeight="1">
      <c r="A1504" s="1424" t="s">
        <v>1923</v>
      </c>
      <c r="B1504" s="594">
        <v>410.64</v>
      </c>
      <c r="C1504" s="594">
        <v>410.6112</v>
      </c>
      <c r="D1504" s="593" t="s">
        <v>1377</v>
      </c>
    </row>
    <row r="1505" spans="1:4" ht="11.25" customHeight="1">
      <c r="A1505" s="1424"/>
      <c r="B1505" s="592">
        <v>410.64</v>
      </c>
      <c r="C1505" s="592">
        <v>410.6112</v>
      </c>
      <c r="D1505" s="591" t="s">
        <v>1293</v>
      </c>
    </row>
    <row r="1506" spans="1:4" ht="11.25" customHeight="1">
      <c r="A1506" s="1424" t="s">
        <v>1922</v>
      </c>
      <c r="B1506" s="597">
        <v>30</v>
      </c>
      <c r="C1506" s="597">
        <v>30</v>
      </c>
      <c r="D1506" s="596" t="s">
        <v>1536</v>
      </c>
    </row>
    <row r="1507" spans="1:4" ht="11.25" customHeight="1">
      <c r="A1507" s="1424"/>
      <c r="B1507" s="597">
        <v>30</v>
      </c>
      <c r="C1507" s="597">
        <v>30</v>
      </c>
      <c r="D1507" s="596" t="s">
        <v>1293</v>
      </c>
    </row>
    <row r="1508" spans="1:4" ht="11.25" customHeight="1">
      <c r="A1508" s="1424" t="s">
        <v>1921</v>
      </c>
      <c r="B1508" s="594">
        <v>82555</v>
      </c>
      <c r="C1508" s="594">
        <v>82555</v>
      </c>
      <c r="D1508" s="593" t="s">
        <v>1900</v>
      </c>
    </row>
    <row r="1509" spans="1:4" ht="11.25" customHeight="1">
      <c r="A1509" s="1424"/>
      <c r="B1509" s="592">
        <v>82555</v>
      </c>
      <c r="C1509" s="592">
        <v>82555</v>
      </c>
      <c r="D1509" s="591" t="s">
        <v>1293</v>
      </c>
    </row>
    <row r="1510" spans="1:4" ht="11.25" customHeight="1">
      <c r="A1510" s="1424" t="s">
        <v>1920</v>
      </c>
      <c r="B1510" s="597">
        <v>203.9</v>
      </c>
      <c r="C1510" s="597">
        <v>0</v>
      </c>
      <c r="D1510" s="596" t="s">
        <v>1862</v>
      </c>
    </row>
    <row r="1511" spans="1:4" ht="11.25" customHeight="1">
      <c r="A1511" s="1424"/>
      <c r="B1511" s="597">
        <v>203.9</v>
      </c>
      <c r="C1511" s="597">
        <v>0</v>
      </c>
      <c r="D1511" s="596" t="s">
        <v>1293</v>
      </c>
    </row>
    <row r="1512" spans="1:4" ht="11.25" customHeight="1">
      <c r="A1512" s="1424" t="s">
        <v>1919</v>
      </c>
      <c r="B1512" s="594">
        <v>89.95</v>
      </c>
      <c r="C1512" s="594">
        <v>89.95</v>
      </c>
      <c r="D1512" s="593" t="s">
        <v>1862</v>
      </c>
    </row>
    <row r="1513" spans="1:4" ht="11.25" customHeight="1">
      <c r="A1513" s="1424"/>
      <c r="B1513" s="592">
        <v>89.95</v>
      </c>
      <c r="C1513" s="592">
        <v>89.95</v>
      </c>
      <c r="D1513" s="591" t="s">
        <v>1293</v>
      </c>
    </row>
    <row r="1514" spans="1:4" ht="11.25" customHeight="1">
      <c r="A1514" s="1424" t="s">
        <v>1918</v>
      </c>
      <c r="B1514" s="597">
        <v>1574.69</v>
      </c>
      <c r="C1514" s="597">
        <v>1574.6450800000002</v>
      </c>
      <c r="D1514" s="596" t="s">
        <v>1377</v>
      </c>
    </row>
    <row r="1515" spans="1:4" ht="11.25" customHeight="1">
      <c r="A1515" s="1424"/>
      <c r="B1515" s="597">
        <v>1574.69</v>
      </c>
      <c r="C1515" s="597">
        <v>1574.6450800000002</v>
      </c>
      <c r="D1515" s="596" t="s">
        <v>1293</v>
      </c>
    </row>
    <row r="1516" spans="1:4" ht="11.25" customHeight="1">
      <c r="A1516" s="1424" t="s">
        <v>1917</v>
      </c>
      <c r="B1516" s="594">
        <v>360.25</v>
      </c>
      <c r="C1516" s="594">
        <v>360.24681000000004</v>
      </c>
      <c r="D1516" s="593" t="s">
        <v>1377</v>
      </c>
    </row>
    <row r="1517" spans="1:4" ht="11.25" customHeight="1">
      <c r="A1517" s="1424"/>
      <c r="B1517" s="592">
        <v>360.25</v>
      </c>
      <c r="C1517" s="592">
        <v>360.24681000000004</v>
      </c>
      <c r="D1517" s="591" t="s">
        <v>1293</v>
      </c>
    </row>
    <row r="1518" spans="1:4" ht="11.25" customHeight="1">
      <c r="A1518" s="1424" t="s">
        <v>1916</v>
      </c>
      <c r="B1518" s="597">
        <v>1176.3699999999999</v>
      </c>
      <c r="C1518" s="597">
        <v>1176.3507199999999</v>
      </c>
      <c r="D1518" s="596" t="s">
        <v>1377</v>
      </c>
    </row>
    <row r="1519" spans="1:4" ht="11.25" customHeight="1">
      <c r="A1519" s="1424"/>
      <c r="B1519" s="597">
        <v>1176.3699999999999</v>
      </c>
      <c r="C1519" s="597">
        <v>1176.3507199999999</v>
      </c>
      <c r="D1519" s="596" t="s">
        <v>1293</v>
      </c>
    </row>
    <row r="1520" spans="1:4" ht="11.25" customHeight="1">
      <c r="A1520" s="1424" t="s">
        <v>1915</v>
      </c>
      <c r="B1520" s="594">
        <v>200</v>
      </c>
      <c r="C1520" s="594">
        <v>200</v>
      </c>
      <c r="D1520" s="593" t="s">
        <v>1710</v>
      </c>
    </row>
    <row r="1521" spans="1:4" ht="11.25" customHeight="1">
      <c r="A1521" s="1424"/>
      <c r="B1521" s="592">
        <v>200</v>
      </c>
      <c r="C1521" s="592">
        <v>200</v>
      </c>
      <c r="D1521" s="591" t="s">
        <v>1293</v>
      </c>
    </row>
    <row r="1522" spans="1:4" ht="11.25" customHeight="1">
      <c r="A1522" s="1424" t="s">
        <v>1914</v>
      </c>
      <c r="B1522" s="597">
        <v>623.08000000000004</v>
      </c>
      <c r="C1522" s="597">
        <v>623.08400000000006</v>
      </c>
      <c r="D1522" s="596" t="s">
        <v>1869</v>
      </c>
    </row>
    <row r="1523" spans="1:4" ht="11.25" customHeight="1">
      <c r="A1523" s="1424"/>
      <c r="B1523" s="597">
        <v>623.08000000000004</v>
      </c>
      <c r="C1523" s="597">
        <v>623.08400000000006</v>
      </c>
      <c r="D1523" s="596" t="s">
        <v>1293</v>
      </c>
    </row>
    <row r="1524" spans="1:4" ht="11.25" customHeight="1">
      <c r="A1524" s="1424" t="s">
        <v>1913</v>
      </c>
      <c r="B1524" s="594">
        <v>98</v>
      </c>
      <c r="C1524" s="594">
        <v>98</v>
      </c>
      <c r="D1524" s="593" t="s">
        <v>1912</v>
      </c>
    </row>
    <row r="1525" spans="1:4" ht="11.25" customHeight="1">
      <c r="A1525" s="1424"/>
      <c r="B1525" s="592">
        <v>98</v>
      </c>
      <c r="C1525" s="592">
        <v>98</v>
      </c>
      <c r="D1525" s="591" t="s">
        <v>1293</v>
      </c>
    </row>
    <row r="1526" spans="1:4" ht="11.25" customHeight="1">
      <c r="A1526" s="1424" t="s">
        <v>1911</v>
      </c>
      <c r="B1526" s="597">
        <v>38</v>
      </c>
      <c r="C1526" s="597">
        <v>38</v>
      </c>
      <c r="D1526" s="596" t="s">
        <v>1819</v>
      </c>
    </row>
    <row r="1527" spans="1:4" ht="11.25" customHeight="1">
      <c r="A1527" s="1424"/>
      <c r="B1527" s="597">
        <v>38</v>
      </c>
      <c r="C1527" s="597">
        <v>38</v>
      </c>
      <c r="D1527" s="596" t="s">
        <v>1293</v>
      </c>
    </row>
    <row r="1528" spans="1:4" ht="16.5" customHeight="1">
      <c r="A1528" s="1424" t="s">
        <v>1910</v>
      </c>
      <c r="B1528" s="594">
        <v>20</v>
      </c>
      <c r="C1528" s="594">
        <v>20</v>
      </c>
      <c r="D1528" s="593" t="s">
        <v>1557</v>
      </c>
    </row>
    <row r="1529" spans="1:4" ht="16.5" customHeight="1">
      <c r="A1529" s="1424"/>
      <c r="B1529" s="592">
        <v>20</v>
      </c>
      <c r="C1529" s="592">
        <v>20</v>
      </c>
      <c r="D1529" s="591" t="s">
        <v>1293</v>
      </c>
    </row>
    <row r="1530" spans="1:4" ht="21.75">
      <c r="A1530" s="1424" t="s">
        <v>1909</v>
      </c>
      <c r="B1530" s="597">
        <v>100</v>
      </c>
      <c r="C1530" s="597">
        <v>100</v>
      </c>
      <c r="D1530" s="596" t="s">
        <v>1865</v>
      </c>
    </row>
    <row r="1531" spans="1:4" ht="11.25" customHeight="1">
      <c r="A1531" s="1424"/>
      <c r="B1531" s="597">
        <v>100</v>
      </c>
      <c r="C1531" s="597">
        <v>100</v>
      </c>
      <c r="D1531" s="596" t="s">
        <v>1293</v>
      </c>
    </row>
    <row r="1532" spans="1:4" ht="11.25" customHeight="1">
      <c r="A1532" s="1424" t="s">
        <v>1908</v>
      </c>
      <c r="B1532" s="594">
        <v>1368.6399999999999</v>
      </c>
      <c r="C1532" s="594">
        <v>1368.6429999999998</v>
      </c>
      <c r="D1532" s="593" t="s">
        <v>1869</v>
      </c>
    </row>
    <row r="1533" spans="1:4" ht="11.25" customHeight="1">
      <c r="A1533" s="1424"/>
      <c r="B1533" s="592">
        <v>1368.6399999999999</v>
      </c>
      <c r="C1533" s="592">
        <v>1368.6429999999998</v>
      </c>
      <c r="D1533" s="591" t="s">
        <v>1293</v>
      </c>
    </row>
    <row r="1534" spans="1:4" ht="11.25" customHeight="1">
      <c r="A1534" s="1424" t="s">
        <v>4665</v>
      </c>
      <c r="B1534" s="597">
        <v>35</v>
      </c>
      <c r="C1534" s="597">
        <v>17.5</v>
      </c>
      <c r="D1534" s="596" t="s">
        <v>851</v>
      </c>
    </row>
    <row r="1535" spans="1:4" ht="11.25" customHeight="1">
      <c r="A1535" s="1424"/>
      <c r="B1535" s="597">
        <v>35</v>
      </c>
      <c r="C1535" s="597">
        <v>17.5</v>
      </c>
      <c r="D1535" s="596" t="s">
        <v>1293</v>
      </c>
    </row>
    <row r="1536" spans="1:4" ht="11.25" customHeight="1">
      <c r="A1536" s="1424" t="s">
        <v>1907</v>
      </c>
      <c r="B1536" s="594">
        <v>1591.9</v>
      </c>
      <c r="C1536" s="594">
        <v>905.54600000000005</v>
      </c>
      <c r="D1536" s="593" t="s">
        <v>1513</v>
      </c>
    </row>
    <row r="1537" spans="1:4" ht="11.25" customHeight="1">
      <c r="A1537" s="1424"/>
      <c r="B1537" s="592">
        <v>1591.9</v>
      </c>
      <c r="C1537" s="592">
        <v>905.54600000000005</v>
      </c>
      <c r="D1537" s="591" t="s">
        <v>1293</v>
      </c>
    </row>
    <row r="1538" spans="1:4" ht="11.25" customHeight="1">
      <c r="A1538" s="1424" t="s">
        <v>1906</v>
      </c>
      <c r="B1538" s="594">
        <v>100</v>
      </c>
      <c r="C1538" s="594">
        <v>100</v>
      </c>
      <c r="D1538" s="593" t="s">
        <v>1859</v>
      </c>
    </row>
    <row r="1539" spans="1:4" ht="11.25" customHeight="1">
      <c r="A1539" s="1424"/>
      <c r="B1539" s="592">
        <v>100</v>
      </c>
      <c r="C1539" s="592">
        <v>100</v>
      </c>
      <c r="D1539" s="591" t="s">
        <v>1293</v>
      </c>
    </row>
    <row r="1540" spans="1:4" ht="11.25" customHeight="1">
      <c r="A1540" s="1424" t="s">
        <v>1905</v>
      </c>
      <c r="B1540" s="594">
        <v>290.89999999999998</v>
      </c>
      <c r="C1540" s="594">
        <v>90.9</v>
      </c>
      <c r="D1540" s="593" t="s">
        <v>1502</v>
      </c>
    </row>
    <row r="1541" spans="1:4" ht="11.25" customHeight="1">
      <c r="A1541" s="1424"/>
      <c r="B1541" s="592">
        <v>290.89999999999998</v>
      </c>
      <c r="C1541" s="592">
        <v>90.9</v>
      </c>
      <c r="D1541" s="591" t="s">
        <v>1293</v>
      </c>
    </row>
    <row r="1542" spans="1:4" ht="11.25" customHeight="1">
      <c r="A1542" s="1424" t="s">
        <v>1904</v>
      </c>
      <c r="B1542" s="597">
        <v>140</v>
      </c>
      <c r="C1542" s="597">
        <v>140</v>
      </c>
      <c r="D1542" s="596" t="s">
        <v>1561</v>
      </c>
    </row>
    <row r="1543" spans="1:4" ht="11.25" customHeight="1">
      <c r="A1543" s="1424"/>
      <c r="B1543" s="597">
        <v>140</v>
      </c>
      <c r="C1543" s="597">
        <v>140</v>
      </c>
      <c r="D1543" s="596" t="s">
        <v>1293</v>
      </c>
    </row>
    <row r="1544" spans="1:4" ht="11.25" customHeight="1">
      <c r="A1544" s="1424" t="s">
        <v>1903</v>
      </c>
      <c r="B1544" s="594">
        <v>24.5</v>
      </c>
      <c r="C1544" s="594">
        <v>24.5</v>
      </c>
      <c r="D1544" s="593" t="s">
        <v>1522</v>
      </c>
    </row>
    <row r="1545" spans="1:4" ht="11.25" customHeight="1">
      <c r="A1545" s="1424"/>
      <c r="B1545" s="592">
        <v>24.5</v>
      </c>
      <c r="C1545" s="592">
        <v>24.5</v>
      </c>
      <c r="D1545" s="591" t="s">
        <v>1293</v>
      </c>
    </row>
    <row r="1546" spans="1:4" ht="11.25" customHeight="1">
      <c r="A1546" s="1424" t="s">
        <v>1902</v>
      </c>
      <c r="B1546" s="597">
        <v>191.8</v>
      </c>
      <c r="C1546" s="597">
        <v>115.08</v>
      </c>
      <c r="D1546" s="596" t="s">
        <v>1610</v>
      </c>
    </row>
    <row r="1547" spans="1:4" ht="11.25" customHeight="1">
      <c r="A1547" s="1424"/>
      <c r="B1547" s="597">
        <v>191.8</v>
      </c>
      <c r="C1547" s="597">
        <v>115.08</v>
      </c>
      <c r="D1547" s="596" t="s">
        <v>1293</v>
      </c>
    </row>
    <row r="1548" spans="1:4" ht="11.25" customHeight="1">
      <c r="A1548" s="1424" t="s">
        <v>1901</v>
      </c>
      <c r="B1548" s="594">
        <v>308312.48</v>
      </c>
      <c r="C1548" s="594">
        <v>308312.48200000002</v>
      </c>
      <c r="D1548" s="593" t="s">
        <v>1900</v>
      </c>
    </row>
    <row r="1549" spans="1:4" ht="11.25" customHeight="1">
      <c r="A1549" s="1424"/>
      <c r="B1549" s="592">
        <v>308312.48</v>
      </c>
      <c r="C1549" s="592">
        <v>308312.48200000002</v>
      </c>
      <c r="D1549" s="591" t="s">
        <v>1293</v>
      </c>
    </row>
    <row r="1550" spans="1:4" ht="11.25" customHeight="1">
      <c r="A1550" s="1424" t="s">
        <v>1899</v>
      </c>
      <c r="B1550" s="597">
        <v>2234.62</v>
      </c>
      <c r="C1550" s="597">
        <v>1453.5008800000001</v>
      </c>
      <c r="D1550" s="596" t="s">
        <v>1377</v>
      </c>
    </row>
    <row r="1551" spans="1:4" ht="11.25" customHeight="1">
      <c r="A1551" s="1424"/>
      <c r="B1551" s="597">
        <v>2234.62</v>
      </c>
      <c r="C1551" s="597">
        <v>1453.5008800000001</v>
      </c>
      <c r="D1551" s="596" t="s">
        <v>1293</v>
      </c>
    </row>
    <row r="1552" spans="1:4" ht="11.25" customHeight="1">
      <c r="A1552" s="1424" t="s">
        <v>1898</v>
      </c>
      <c r="B1552" s="594">
        <v>8628</v>
      </c>
      <c r="C1552" s="594">
        <v>8628</v>
      </c>
      <c r="D1552" s="593" t="s">
        <v>1897</v>
      </c>
    </row>
    <row r="1553" spans="1:4" ht="11.25" customHeight="1">
      <c r="A1553" s="1424"/>
      <c r="B1553" s="592">
        <v>8628</v>
      </c>
      <c r="C1553" s="592">
        <v>8628</v>
      </c>
      <c r="D1553" s="591" t="s">
        <v>1293</v>
      </c>
    </row>
    <row r="1554" spans="1:4" ht="11.25" customHeight="1">
      <c r="A1554" s="1424" t="s">
        <v>1896</v>
      </c>
      <c r="B1554" s="597">
        <v>72801.600000000006</v>
      </c>
      <c r="C1554" s="597">
        <v>72735.960999999996</v>
      </c>
      <c r="D1554" s="596" t="s">
        <v>1869</v>
      </c>
    </row>
    <row r="1555" spans="1:4" ht="11.25" customHeight="1">
      <c r="A1555" s="1424"/>
      <c r="B1555" s="597">
        <v>2972.45</v>
      </c>
      <c r="C1555" s="597">
        <v>2972.4137399999995</v>
      </c>
      <c r="D1555" s="596" t="s">
        <v>1362</v>
      </c>
    </row>
    <row r="1556" spans="1:4" ht="11.25" customHeight="1">
      <c r="A1556" s="1424"/>
      <c r="B1556" s="597">
        <v>1655</v>
      </c>
      <c r="C1556" s="597">
        <v>1655</v>
      </c>
      <c r="D1556" s="596" t="s">
        <v>655</v>
      </c>
    </row>
    <row r="1557" spans="1:4" ht="11.25" customHeight="1">
      <c r="A1557" s="1424"/>
      <c r="B1557" s="597">
        <v>1652.64</v>
      </c>
      <c r="C1557" s="597">
        <v>1652.6250499999999</v>
      </c>
      <c r="D1557" s="596" t="s">
        <v>853</v>
      </c>
    </row>
    <row r="1558" spans="1:4" ht="11.25" customHeight="1">
      <c r="A1558" s="1424"/>
      <c r="B1558" s="597">
        <v>79081.69</v>
      </c>
      <c r="C1558" s="597">
        <v>79015.999790000002</v>
      </c>
      <c r="D1558" s="596" t="s">
        <v>1293</v>
      </c>
    </row>
    <row r="1559" spans="1:4" ht="11.25" customHeight="1">
      <c r="A1559" s="1424" t="s">
        <v>1895</v>
      </c>
      <c r="B1559" s="594">
        <v>10</v>
      </c>
      <c r="C1559" s="594">
        <v>10</v>
      </c>
      <c r="D1559" s="593" t="s">
        <v>1894</v>
      </c>
    </row>
    <row r="1560" spans="1:4" ht="11.25" customHeight="1">
      <c r="A1560" s="1424"/>
      <c r="B1560" s="592">
        <v>10</v>
      </c>
      <c r="C1560" s="592">
        <v>10</v>
      </c>
      <c r="D1560" s="591" t="s">
        <v>1293</v>
      </c>
    </row>
    <row r="1561" spans="1:4" ht="11.25" customHeight="1">
      <c r="A1561" s="1424" t="s">
        <v>1893</v>
      </c>
      <c r="B1561" s="597">
        <v>200</v>
      </c>
      <c r="C1561" s="597">
        <v>200</v>
      </c>
      <c r="D1561" s="596" t="s">
        <v>1840</v>
      </c>
    </row>
    <row r="1562" spans="1:4" ht="11.25" customHeight="1">
      <c r="A1562" s="1424"/>
      <c r="B1562" s="597">
        <v>200</v>
      </c>
      <c r="C1562" s="597">
        <v>200</v>
      </c>
      <c r="D1562" s="596" t="s">
        <v>1293</v>
      </c>
    </row>
    <row r="1563" spans="1:4" ht="11.25" customHeight="1">
      <c r="A1563" s="1424" t="s">
        <v>1892</v>
      </c>
      <c r="B1563" s="594">
        <v>85.5</v>
      </c>
      <c r="C1563" s="594">
        <v>0</v>
      </c>
      <c r="D1563" s="593" t="s">
        <v>1867</v>
      </c>
    </row>
    <row r="1564" spans="1:4" ht="11.25" customHeight="1">
      <c r="A1564" s="1424"/>
      <c r="B1564" s="592">
        <v>85.5</v>
      </c>
      <c r="C1564" s="592">
        <v>0</v>
      </c>
      <c r="D1564" s="591" t="s">
        <v>1293</v>
      </c>
    </row>
    <row r="1565" spans="1:4" ht="11.25" customHeight="1">
      <c r="A1565" s="1424" t="s">
        <v>1891</v>
      </c>
      <c r="B1565" s="597">
        <v>17793.900000000001</v>
      </c>
      <c r="C1565" s="597">
        <v>6786.9979999999996</v>
      </c>
      <c r="D1565" s="596" t="s">
        <v>1513</v>
      </c>
    </row>
    <row r="1566" spans="1:4" ht="11.25" customHeight="1">
      <c r="A1566" s="1424"/>
      <c r="B1566" s="597">
        <v>138.5</v>
      </c>
      <c r="C1566" s="597">
        <v>0</v>
      </c>
      <c r="D1566" s="596" t="s">
        <v>1582</v>
      </c>
    </row>
    <row r="1567" spans="1:4" ht="11.25" customHeight="1">
      <c r="A1567" s="1424"/>
      <c r="B1567" s="597">
        <v>6755.2</v>
      </c>
      <c r="C1567" s="597">
        <v>6733.1049600000006</v>
      </c>
      <c r="D1567" s="596" t="s">
        <v>1369</v>
      </c>
    </row>
    <row r="1568" spans="1:4" ht="11.25" customHeight="1">
      <c r="A1568" s="1424"/>
      <c r="B1568" s="597">
        <v>1144.81</v>
      </c>
      <c r="C1568" s="597">
        <v>1144.7761799999998</v>
      </c>
      <c r="D1568" s="596" t="s">
        <v>1377</v>
      </c>
    </row>
    <row r="1569" spans="1:4" ht="11.25" customHeight="1">
      <c r="A1569" s="1424"/>
      <c r="B1569" s="597">
        <v>5783.8099999999995</v>
      </c>
      <c r="C1569" s="597">
        <v>5783.7344600000006</v>
      </c>
      <c r="D1569" s="596" t="s">
        <v>1362</v>
      </c>
    </row>
    <row r="1570" spans="1:4" ht="11.25" customHeight="1">
      <c r="A1570" s="1424"/>
      <c r="B1570" s="597">
        <v>180</v>
      </c>
      <c r="C1570" s="597">
        <v>100</v>
      </c>
      <c r="D1570" s="596" t="s">
        <v>1725</v>
      </c>
    </row>
    <row r="1571" spans="1:4" ht="11.25" customHeight="1">
      <c r="A1571" s="1424"/>
      <c r="B1571" s="597">
        <v>900.69</v>
      </c>
      <c r="C1571" s="597">
        <v>900.68273999999997</v>
      </c>
      <c r="D1571" s="596" t="s">
        <v>1890</v>
      </c>
    </row>
    <row r="1572" spans="1:4" ht="11.25" customHeight="1">
      <c r="A1572" s="1424"/>
      <c r="B1572" s="597">
        <v>32696.91</v>
      </c>
      <c r="C1572" s="597">
        <v>21449.296340000001</v>
      </c>
      <c r="D1572" s="596" t="s">
        <v>1293</v>
      </c>
    </row>
    <row r="1573" spans="1:4" ht="11.25" customHeight="1">
      <c r="A1573" s="1424" t="s">
        <v>1889</v>
      </c>
      <c r="B1573" s="594">
        <v>755.18000000000006</v>
      </c>
      <c r="C1573" s="594">
        <v>529.34299999999996</v>
      </c>
      <c r="D1573" s="593" t="s">
        <v>1513</v>
      </c>
    </row>
    <row r="1574" spans="1:4" ht="11.25" customHeight="1">
      <c r="A1574" s="1424"/>
      <c r="B1574" s="597">
        <v>265.52</v>
      </c>
      <c r="C1574" s="597">
        <v>265.51008000000002</v>
      </c>
      <c r="D1574" s="596" t="s">
        <v>1377</v>
      </c>
    </row>
    <row r="1575" spans="1:4" ht="11.25" customHeight="1">
      <c r="A1575" s="1424"/>
      <c r="B1575" s="592">
        <v>1020.7</v>
      </c>
      <c r="C1575" s="592">
        <v>794.85307999999998</v>
      </c>
      <c r="D1575" s="591" t="s">
        <v>1293</v>
      </c>
    </row>
    <row r="1576" spans="1:4" ht="11.25" customHeight="1">
      <c r="A1576" s="1424" t="s">
        <v>1888</v>
      </c>
      <c r="B1576" s="597">
        <v>143.5</v>
      </c>
      <c r="C1576" s="597">
        <v>71.75</v>
      </c>
      <c r="D1576" s="596" t="s">
        <v>1513</v>
      </c>
    </row>
    <row r="1577" spans="1:4" ht="11.25" customHeight="1">
      <c r="A1577" s="1424"/>
      <c r="B1577" s="597">
        <v>921.52</v>
      </c>
      <c r="C1577" s="597">
        <v>921.5</v>
      </c>
      <c r="D1577" s="596" t="s">
        <v>1377</v>
      </c>
    </row>
    <row r="1578" spans="1:4" ht="11.25" customHeight="1">
      <c r="A1578" s="1424"/>
      <c r="B1578" s="597">
        <v>1065.02</v>
      </c>
      <c r="C1578" s="597">
        <v>993.25</v>
      </c>
      <c r="D1578" s="596" t="s">
        <v>1293</v>
      </c>
    </row>
    <row r="1579" spans="1:4" ht="11.25" customHeight="1">
      <c r="A1579" s="1424" t="s">
        <v>1887</v>
      </c>
      <c r="B1579" s="594">
        <v>11685.99</v>
      </c>
      <c r="C1579" s="594">
        <v>11685.987999999999</v>
      </c>
      <c r="D1579" s="593" t="s">
        <v>1869</v>
      </c>
    </row>
    <row r="1580" spans="1:4" ht="11.25" customHeight="1">
      <c r="A1580" s="1424"/>
      <c r="B1580" s="592">
        <v>11685.99</v>
      </c>
      <c r="C1580" s="592">
        <v>11685.987999999999</v>
      </c>
      <c r="D1580" s="591" t="s">
        <v>1293</v>
      </c>
    </row>
    <row r="1581" spans="1:4" ht="11.25" customHeight="1">
      <c r="A1581" s="1424" t="s">
        <v>1886</v>
      </c>
      <c r="B1581" s="597">
        <v>26211.74</v>
      </c>
      <c r="C1581" s="597">
        <v>26197.93</v>
      </c>
      <c r="D1581" s="596" t="s">
        <v>1869</v>
      </c>
    </row>
    <row r="1582" spans="1:4" ht="11.25" customHeight="1">
      <c r="A1582" s="1424"/>
      <c r="B1582" s="597">
        <v>35</v>
      </c>
      <c r="C1582" s="597">
        <v>35</v>
      </c>
      <c r="D1582" s="596" t="s">
        <v>655</v>
      </c>
    </row>
    <row r="1583" spans="1:4" ht="11.25" customHeight="1">
      <c r="A1583" s="1424"/>
      <c r="B1583" s="597">
        <v>26246.74</v>
      </c>
      <c r="C1583" s="597">
        <v>26232.93</v>
      </c>
      <c r="D1583" s="596" t="s">
        <v>1293</v>
      </c>
    </row>
    <row r="1584" spans="1:4" ht="11.25" customHeight="1">
      <c r="A1584" s="1424" t="s">
        <v>1885</v>
      </c>
      <c r="B1584" s="594">
        <v>3371.0299999999997</v>
      </c>
      <c r="C1584" s="594">
        <v>3346.3789999999999</v>
      </c>
      <c r="D1584" s="593" t="s">
        <v>1869</v>
      </c>
    </row>
    <row r="1585" spans="1:4" ht="11.25" customHeight="1">
      <c r="A1585" s="1424"/>
      <c r="B1585" s="592">
        <v>3371.0299999999997</v>
      </c>
      <c r="C1585" s="592">
        <v>3346.3789999999999</v>
      </c>
      <c r="D1585" s="591" t="s">
        <v>1293</v>
      </c>
    </row>
    <row r="1586" spans="1:4" ht="11.25" customHeight="1">
      <c r="A1586" s="1424" t="s">
        <v>1884</v>
      </c>
      <c r="B1586" s="594">
        <v>1686.31</v>
      </c>
      <c r="C1586" s="594">
        <v>1686.31</v>
      </c>
      <c r="D1586" s="593" t="s">
        <v>1869</v>
      </c>
    </row>
    <row r="1587" spans="1:4" ht="11.25" customHeight="1">
      <c r="A1587" s="1424"/>
      <c r="B1587" s="592">
        <v>1686.31</v>
      </c>
      <c r="C1587" s="592">
        <v>1686.31</v>
      </c>
      <c r="D1587" s="591" t="s">
        <v>1293</v>
      </c>
    </row>
    <row r="1588" spans="1:4" ht="21.75">
      <c r="A1588" s="1424" t="s">
        <v>1883</v>
      </c>
      <c r="B1588" s="594">
        <v>60</v>
      </c>
      <c r="C1588" s="594">
        <v>15.222000000000001</v>
      </c>
      <c r="D1588" s="593" t="s">
        <v>1882</v>
      </c>
    </row>
    <row r="1589" spans="1:4" ht="11.25" customHeight="1">
      <c r="A1589" s="1424"/>
      <c r="B1589" s="597">
        <v>49</v>
      </c>
      <c r="C1589" s="597">
        <v>49</v>
      </c>
      <c r="D1589" s="596" t="s">
        <v>1881</v>
      </c>
    </row>
    <row r="1590" spans="1:4" ht="11.25" customHeight="1">
      <c r="A1590" s="1424"/>
      <c r="B1590" s="592">
        <v>109</v>
      </c>
      <c r="C1590" s="592">
        <v>64.222000000000008</v>
      </c>
      <c r="D1590" s="591" t="s">
        <v>1293</v>
      </c>
    </row>
    <row r="1591" spans="1:4" ht="11.25" customHeight="1">
      <c r="A1591" s="1424" t="s">
        <v>1880</v>
      </c>
      <c r="B1591" s="597">
        <v>1869</v>
      </c>
      <c r="C1591" s="597">
        <v>1854.6950899999999</v>
      </c>
      <c r="D1591" s="596" t="s">
        <v>1369</v>
      </c>
    </row>
    <row r="1592" spans="1:4" ht="11.25" customHeight="1">
      <c r="A1592" s="1424"/>
      <c r="B1592" s="597">
        <v>1869</v>
      </c>
      <c r="C1592" s="597">
        <v>1854.6950899999999</v>
      </c>
      <c r="D1592" s="596" t="s">
        <v>1293</v>
      </c>
    </row>
    <row r="1593" spans="1:4" ht="11.25" customHeight="1">
      <c r="A1593" s="1424" t="s">
        <v>1879</v>
      </c>
      <c r="B1593" s="594">
        <v>1528</v>
      </c>
      <c r="C1593" s="594">
        <v>1401.9289700000002</v>
      </c>
      <c r="D1593" s="593" t="s">
        <v>1369</v>
      </c>
    </row>
    <row r="1594" spans="1:4" ht="11.25" customHeight="1">
      <c r="A1594" s="1424"/>
      <c r="B1594" s="597">
        <v>894.19999999999993</v>
      </c>
      <c r="C1594" s="597">
        <v>894.16742000000011</v>
      </c>
      <c r="D1594" s="596" t="s">
        <v>1377</v>
      </c>
    </row>
    <row r="1595" spans="1:4" ht="11.25" customHeight="1">
      <c r="A1595" s="1424"/>
      <c r="B1595" s="592">
        <v>2422.1999999999998</v>
      </c>
      <c r="C1595" s="592">
        <v>2296.0963900000002</v>
      </c>
      <c r="D1595" s="591" t="s">
        <v>1293</v>
      </c>
    </row>
    <row r="1596" spans="1:4" ht="11.25" customHeight="1">
      <c r="A1596" s="1424" t="s">
        <v>1878</v>
      </c>
      <c r="B1596" s="597">
        <v>170.87</v>
      </c>
      <c r="C1596" s="597">
        <v>35.435499999999998</v>
      </c>
      <c r="D1596" s="596" t="s">
        <v>1867</v>
      </c>
    </row>
    <row r="1597" spans="1:4" ht="11.25" customHeight="1">
      <c r="A1597" s="1424"/>
      <c r="B1597" s="597">
        <v>170.87</v>
      </c>
      <c r="C1597" s="597">
        <v>35.435499999999998</v>
      </c>
      <c r="D1597" s="596" t="s">
        <v>1293</v>
      </c>
    </row>
    <row r="1598" spans="1:4" ht="11.25" customHeight="1">
      <c r="A1598" s="1424" t="s">
        <v>4665</v>
      </c>
      <c r="B1598" s="594">
        <v>20</v>
      </c>
      <c r="C1598" s="594">
        <v>10</v>
      </c>
      <c r="D1598" s="593" t="s">
        <v>851</v>
      </c>
    </row>
    <row r="1599" spans="1:4" ht="11.25" customHeight="1">
      <c r="A1599" s="1424"/>
      <c r="B1599" s="592">
        <v>20</v>
      </c>
      <c r="C1599" s="592">
        <v>10</v>
      </c>
      <c r="D1599" s="591" t="s">
        <v>1293</v>
      </c>
    </row>
    <row r="1600" spans="1:4" ht="11.25" customHeight="1">
      <c r="A1600" s="1424" t="s">
        <v>1877</v>
      </c>
      <c r="B1600" s="597">
        <v>7365.04</v>
      </c>
      <c r="C1600" s="597">
        <v>7365.0330000000004</v>
      </c>
      <c r="D1600" s="596" t="s">
        <v>1869</v>
      </c>
    </row>
    <row r="1601" spans="1:4" ht="11.25" customHeight="1">
      <c r="A1601" s="1424"/>
      <c r="B1601" s="597">
        <v>7365.04</v>
      </c>
      <c r="C1601" s="597">
        <v>7365.0330000000004</v>
      </c>
      <c r="D1601" s="596" t="s">
        <v>1293</v>
      </c>
    </row>
    <row r="1602" spans="1:4" ht="11.25" customHeight="1">
      <c r="A1602" s="1424" t="s">
        <v>1876</v>
      </c>
      <c r="B1602" s="594">
        <v>50.64</v>
      </c>
      <c r="C1602" s="594">
        <v>50.639000000000003</v>
      </c>
      <c r="D1602" s="593" t="s">
        <v>664</v>
      </c>
    </row>
    <row r="1603" spans="1:4" ht="11.25" customHeight="1">
      <c r="A1603" s="1424"/>
      <c r="B1603" s="597">
        <v>4500.05</v>
      </c>
      <c r="C1603" s="597">
        <v>4499.0380000000005</v>
      </c>
      <c r="D1603" s="596" t="s">
        <v>1869</v>
      </c>
    </row>
    <row r="1604" spans="1:4" ht="11.25" customHeight="1">
      <c r="A1604" s="1424"/>
      <c r="B1604" s="592">
        <v>4550.6900000000005</v>
      </c>
      <c r="C1604" s="592">
        <v>4549.6770000000006</v>
      </c>
      <c r="D1604" s="591" t="s">
        <v>1293</v>
      </c>
    </row>
    <row r="1605" spans="1:4" ht="11.25" customHeight="1">
      <c r="A1605" s="1424" t="s">
        <v>1875</v>
      </c>
      <c r="B1605" s="597">
        <v>3249.6299999999997</v>
      </c>
      <c r="C1605" s="597">
        <v>3249.634</v>
      </c>
      <c r="D1605" s="596" t="s">
        <v>1869</v>
      </c>
    </row>
    <row r="1606" spans="1:4" ht="11.25" customHeight="1">
      <c r="A1606" s="1424"/>
      <c r="B1606" s="597">
        <v>3249.6299999999997</v>
      </c>
      <c r="C1606" s="597">
        <v>3249.634</v>
      </c>
      <c r="D1606" s="596" t="s">
        <v>1293</v>
      </c>
    </row>
    <row r="1607" spans="1:4" ht="11.25" customHeight="1">
      <c r="A1607" s="1424" t="s">
        <v>1874</v>
      </c>
      <c r="B1607" s="594">
        <v>187.75</v>
      </c>
      <c r="C1607" s="594">
        <v>180.517</v>
      </c>
      <c r="D1607" s="593" t="s">
        <v>1869</v>
      </c>
    </row>
    <row r="1608" spans="1:4" ht="11.25" customHeight="1">
      <c r="A1608" s="1424"/>
      <c r="B1608" s="592">
        <v>187.75</v>
      </c>
      <c r="C1608" s="592">
        <v>180.517</v>
      </c>
      <c r="D1608" s="591" t="s">
        <v>1293</v>
      </c>
    </row>
    <row r="1609" spans="1:4" ht="11.25" customHeight="1">
      <c r="A1609" s="1424" t="s">
        <v>1873</v>
      </c>
      <c r="B1609" s="597">
        <v>453.08</v>
      </c>
      <c r="C1609" s="597">
        <v>453.084</v>
      </c>
      <c r="D1609" s="596" t="s">
        <v>664</v>
      </c>
    </row>
    <row r="1610" spans="1:4" ht="11.25" customHeight="1">
      <c r="A1610" s="1424"/>
      <c r="B1610" s="597">
        <v>5</v>
      </c>
      <c r="C1610" s="597">
        <v>5</v>
      </c>
      <c r="D1610" s="596" t="s">
        <v>661</v>
      </c>
    </row>
    <row r="1611" spans="1:4" ht="11.25" customHeight="1">
      <c r="A1611" s="1424"/>
      <c r="B1611" s="597">
        <v>21350.920000000002</v>
      </c>
      <c r="C1611" s="597">
        <v>21324.812999999998</v>
      </c>
      <c r="D1611" s="596" t="s">
        <v>1869</v>
      </c>
    </row>
    <row r="1612" spans="1:4" ht="11.25" customHeight="1">
      <c r="A1612" s="1424"/>
      <c r="B1612" s="597">
        <v>31.7</v>
      </c>
      <c r="C1612" s="597">
        <v>31.7</v>
      </c>
      <c r="D1612" s="596" t="s">
        <v>1564</v>
      </c>
    </row>
    <row r="1613" spans="1:4" ht="11.25" customHeight="1">
      <c r="A1613" s="1424"/>
      <c r="B1613" s="597">
        <v>48</v>
      </c>
      <c r="C1613" s="597">
        <v>48</v>
      </c>
      <c r="D1613" s="596" t="s">
        <v>668</v>
      </c>
    </row>
    <row r="1614" spans="1:4" ht="11.25" customHeight="1">
      <c r="A1614" s="1424"/>
      <c r="B1614" s="597">
        <v>21888.700000000004</v>
      </c>
      <c r="C1614" s="597">
        <v>21862.596999999998</v>
      </c>
      <c r="D1614" s="596" t="s">
        <v>1293</v>
      </c>
    </row>
    <row r="1615" spans="1:4" ht="11.25" customHeight="1">
      <c r="A1615" s="1424" t="s">
        <v>1872</v>
      </c>
      <c r="B1615" s="594">
        <v>2.8</v>
      </c>
      <c r="C1615" s="594">
        <v>2.8</v>
      </c>
      <c r="D1615" s="593" t="s">
        <v>661</v>
      </c>
    </row>
    <row r="1616" spans="1:4" ht="11.25" customHeight="1">
      <c r="A1616" s="1424"/>
      <c r="B1616" s="597">
        <v>5611.0099999999993</v>
      </c>
      <c r="C1616" s="597">
        <v>5611.01</v>
      </c>
      <c r="D1616" s="596" t="s">
        <v>1869</v>
      </c>
    </row>
    <row r="1617" spans="1:4" ht="11.25" customHeight="1">
      <c r="A1617" s="1424"/>
      <c r="B1617" s="592">
        <v>5613.8099999999995</v>
      </c>
      <c r="C1617" s="592">
        <v>5613.81</v>
      </c>
      <c r="D1617" s="591" t="s">
        <v>1293</v>
      </c>
    </row>
    <row r="1618" spans="1:4" ht="11.25" customHeight="1">
      <c r="A1618" s="1424" t="s">
        <v>1871</v>
      </c>
      <c r="B1618" s="597">
        <v>2092.7600000000002</v>
      </c>
      <c r="C1618" s="597">
        <v>2092.7620000000002</v>
      </c>
      <c r="D1618" s="596" t="s">
        <v>1869</v>
      </c>
    </row>
    <row r="1619" spans="1:4" ht="11.25" customHeight="1">
      <c r="A1619" s="1424"/>
      <c r="B1619" s="597">
        <v>2092.7600000000002</v>
      </c>
      <c r="C1619" s="597">
        <v>2092.7620000000002</v>
      </c>
      <c r="D1619" s="596" t="s">
        <v>1293</v>
      </c>
    </row>
    <row r="1620" spans="1:4" ht="11.25" customHeight="1">
      <c r="A1620" s="1424" t="s">
        <v>1870</v>
      </c>
      <c r="B1620" s="594">
        <v>7554.84</v>
      </c>
      <c r="C1620" s="594">
        <v>7554.8440000000001</v>
      </c>
      <c r="D1620" s="593" t="s">
        <v>1869</v>
      </c>
    </row>
    <row r="1621" spans="1:4" ht="11.25" customHeight="1">
      <c r="A1621" s="1424"/>
      <c r="B1621" s="592">
        <v>7554.84</v>
      </c>
      <c r="C1621" s="592">
        <v>7554.8440000000001</v>
      </c>
      <c r="D1621" s="591" t="s">
        <v>1293</v>
      </c>
    </row>
    <row r="1622" spans="1:4" ht="11.25" customHeight="1">
      <c r="A1622" s="1424" t="s">
        <v>1868</v>
      </c>
      <c r="B1622" s="597">
        <v>19</v>
      </c>
      <c r="C1622" s="597">
        <v>0</v>
      </c>
      <c r="D1622" s="596" t="s">
        <v>1867</v>
      </c>
    </row>
    <row r="1623" spans="1:4" ht="11.25" customHeight="1">
      <c r="A1623" s="1424"/>
      <c r="B1623" s="597">
        <v>19</v>
      </c>
      <c r="C1623" s="597">
        <v>0</v>
      </c>
      <c r="D1623" s="596" t="s">
        <v>1293</v>
      </c>
    </row>
    <row r="1624" spans="1:4" ht="21.75">
      <c r="A1624" s="1424" t="s">
        <v>1866</v>
      </c>
      <c r="B1624" s="594">
        <v>196.3</v>
      </c>
      <c r="C1624" s="594">
        <v>0</v>
      </c>
      <c r="D1624" s="593" t="s">
        <v>1865</v>
      </c>
    </row>
    <row r="1625" spans="1:4" ht="11.25" customHeight="1">
      <c r="A1625" s="1424"/>
      <c r="B1625" s="592">
        <v>196.3</v>
      </c>
      <c r="C1625" s="592">
        <v>0</v>
      </c>
      <c r="D1625" s="591" t="s">
        <v>1293</v>
      </c>
    </row>
    <row r="1626" spans="1:4" ht="11.25" customHeight="1">
      <c r="A1626" s="1424" t="s">
        <v>1864</v>
      </c>
      <c r="B1626" s="597">
        <v>54</v>
      </c>
      <c r="C1626" s="597">
        <v>54</v>
      </c>
      <c r="D1626" s="596" t="s">
        <v>1562</v>
      </c>
    </row>
    <row r="1627" spans="1:4" ht="11.25" customHeight="1">
      <c r="A1627" s="1424"/>
      <c r="B1627" s="597">
        <v>25</v>
      </c>
      <c r="C1627" s="597">
        <v>25</v>
      </c>
      <c r="D1627" s="596" t="s">
        <v>1566</v>
      </c>
    </row>
    <row r="1628" spans="1:4" ht="11.25" customHeight="1">
      <c r="A1628" s="1424"/>
      <c r="B1628" s="597">
        <v>79</v>
      </c>
      <c r="C1628" s="597">
        <v>79</v>
      </c>
      <c r="D1628" s="596" t="s">
        <v>1293</v>
      </c>
    </row>
    <row r="1629" spans="1:4" ht="11.25" customHeight="1">
      <c r="A1629" s="1424" t="s">
        <v>1863</v>
      </c>
      <c r="B1629" s="594">
        <v>220</v>
      </c>
      <c r="C1629" s="594">
        <v>110</v>
      </c>
      <c r="D1629" s="593" t="s">
        <v>1862</v>
      </c>
    </row>
    <row r="1630" spans="1:4" ht="11.25" customHeight="1">
      <c r="A1630" s="1424"/>
      <c r="B1630" s="592">
        <v>220</v>
      </c>
      <c r="C1630" s="592">
        <v>110</v>
      </c>
      <c r="D1630" s="591" t="s">
        <v>1293</v>
      </c>
    </row>
    <row r="1631" spans="1:4" ht="11.25" customHeight="1">
      <c r="A1631" s="1424" t="s">
        <v>1861</v>
      </c>
      <c r="B1631" s="594">
        <v>120</v>
      </c>
      <c r="C1631" s="594">
        <v>120</v>
      </c>
      <c r="D1631" s="593" t="s">
        <v>1563</v>
      </c>
    </row>
    <row r="1632" spans="1:4" ht="11.25" customHeight="1">
      <c r="A1632" s="1424"/>
      <c r="B1632" s="592">
        <v>120</v>
      </c>
      <c r="C1632" s="592">
        <v>120</v>
      </c>
      <c r="D1632" s="591" t="s">
        <v>1293</v>
      </c>
    </row>
    <row r="1633" spans="1:4" ht="11.25" customHeight="1">
      <c r="A1633" s="1424" t="s">
        <v>1860</v>
      </c>
      <c r="B1633" s="594">
        <v>437.12</v>
      </c>
      <c r="C1633" s="594">
        <v>437.05820000000006</v>
      </c>
      <c r="D1633" s="593" t="s">
        <v>915</v>
      </c>
    </row>
    <row r="1634" spans="1:4" ht="11.25" customHeight="1">
      <c r="A1634" s="1424"/>
      <c r="B1634" s="597">
        <v>100</v>
      </c>
      <c r="C1634" s="597">
        <v>100</v>
      </c>
      <c r="D1634" s="596" t="s">
        <v>1859</v>
      </c>
    </row>
    <row r="1635" spans="1:4" ht="11.25" customHeight="1">
      <c r="A1635" s="1424"/>
      <c r="B1635" s="592">
        <v>537.12</v>
      </c>
      <c r="C1635" s="592">
        <v>537.05820000000006</v>
      </c>
      <c r="D1635" s="591" t="s">
        <v>1293</v>
      </c>
    </row>
    <row r="1636" spans="1:4" ht="11.25" customHeight="1">
      <c r="A1636" s="1424" t="s">
        <v>1858</v>
      </c>
      <c r="B1636" s="597">
        <v>200</v>
      </c>
      <c r="C1636" s="597">
        <v>200</v>
      </c>
      <c r="D1636" s="596" t="s">
        <v>1857</v>
      </c>
    </row>
    <row r="1637" spans="1:4" ht="11.25" customHeight="1">
      <c r="A1637" s="1424"/>
      <c r="B1637" s="597">
        <v>200</v>
      </c>
      <c r="C1637" s="597">
        <v>200</v>
      </c>
      <c r="D1637" s="596" t="s">
        <v>1293</v>
      </c>
    </row>
    <row r="1638" spans="1:4" ht="11.25" customHeight="1">
      <c r="A1638" s="1424" t="s">
        <v>1856</v>
      </c>
      <c r="B1638" s="594">
        <v>100</v>
      </c>
      <c r="C1638" s="594">
        <v>100</v>
      </c>
      <c r="D1638" s="593" t="s">
        <v>1855</v>
      </c>
    </row>
    <row r="1639" spans="1:4" ht="11.25" customHeight="1">
      <c r="A1639" s="1424"/>
      <c r="B1639" s="597">
        <v>100</v>
      </c>
      <c r="C1639" s="597">
        <v>0</v>
      </c>
      <c r="D1639" s="596" t="s">
        <v>1536</v>
      </c>
    </row>
    <row r="1640" spans="1:4" ht="11.25" customHeight="1">
      <c r="A1640" s="1424"/>
      <c r="B1640" s="592">
        <v>200</v>
      </c>
      <c r="C1640" s="592">
        <v>100</v>
      </c>
      <c r="D1640" s="591" t="s">
        <v>1293</v>
      </c>
    </row>
    <row r="1641" spans="1:4" ht="11.25" customHeight="1">
      <c r="A1641" s="1424" t="s">
        <v>1854</v>
      </c>
      <c r="B1641" s="597">
        <v>150</v>
      </c>
      <c r="C1641" s="597">
        <v>150</v>
      </c>
      <c r="D1641" s="596" t="s">
        <v>1536</v>
      </c>
    </row>
    <row r="1642" spans="1:4" ht="11.25" customHeight="1">
      <c r="A1642" s="1424"/>
      <c r="B1642" s="597">
        <v>150</v>
      </c>
      <c r="C1642" s="597">
        <v>150</v>
      </c>
      <c r="D1642" s="596" t="s">
        <v>1293</v>
      </c>
    </row>
    <row r="1643" spans="1:4" s="627" customFormat="1" ht="21" customHeight="1">
      <c r="A1643" s="1425" t="s">
        <v>734</v>
      </c>
      <c r="B1643" s="641">
        <v>2477361.02</v>
      </c>
      <c r="C1643" s="641">
        <v>2415543.5652999999</v>
      </c>
      <c r="D1643" s="653"/>
    </row>
    <row r="1644" spans="1:4" s="1429" customFormat="1">
      <c r="A1644" s="1426"/>
      <c r="B1644" s="1427"/>
      <c r="C1644" s="1427"/>
      <c r="D1644" s="1428"/>
    </row>
    <row r="1645" spans="1:4" s="1429" customFormat="1">
      <c r="A1645" s="1426"/>
      <c r="B1645" s="652"/>
      <c r="C1645" s="652"/>
      <c r="D1645" s="1428"/>
    </row>
    <row r="1646" spans="1:4" s="1429" customFormat="1">
      <c r="A1646" s="578" t="s">
        <v>1853</v>
      </c>
      <c r="B1646" s="1427"/>
      <c r="C1646" s="1427"/>
      <c r="D1646" s="1428"/>
    </row>
    <row r="1647" spans="1:4" s="1429" customFormat="1">
      <c r="A1647" s="578" t="s">
        <v>1852</v>
      </c>
      <c r="B1647" s="1427"/>
      <c r="C1647" s="1427"/>
      <c r="D1647" s="1428"/>
    </row>
  </sheetData>
  <customSheetViews>
    <customSheetView guid="{53E72506-0B1D-4F4A-A157-6DE69D2E678D}" showPageBreaks="1" fitToPage="1" printArea="1" view="pageBreakPreview">
      <selection activeCell="E11" sqref="E11"/>
      <rowBreaks count="23" manualBreakCount="23">
        <brk id="47" max="16383" man="1"/>
        <brk id="92" max="16383" man="1"/>
        <brk id="136" max="16383" man="1"/>
        <brk id="181" max="16383" man="1"/>
        <brk id="221" max="16383" man="1"/>
        <brk id="267" max="16383" man="1"/>
        <brk id="358" max="16383" man="1"/>
        <brk id="404" max="16383" man="1"/>
        <brk id="546" max="16383" man="1"/>
        <brk id="637" max="16383" man="1"/>
        <brk id="775" max="16383" man="1"/>
        <brk id="820" max="16383" man="1"/>
        <brk id="863" max="16383" man="1"/>
        <brk id="909" max="16383" man="1"/>
        <brk id="1178" max="16383" man="1"/>
        <brk id="1224" max="16383" man="1"/>
        <brk id="1313" max="16383" man="1"/>
        <brk id="1358" max="16383" man="1"/>
        <brk id="1404" max="16383" man="1"/>
        <brk id="1449" max="16383" man="1"/>
        <brk id="1494" max="16383" man="1"/>
        <brk id="1539" max="16383" man="1"/>
        <brk id="1632" max="16383" man="1"/>
      </rowBreaks>
      <pageMargins left="0.39370078740157483" right="0.39370078740157483" top="0.59055118110236227" bottom="0.39370078740157483" header="0.31496062992125984" footer="0.11811023622047245"/>
      <printOptions horizontalCentered="1"/>
      <pageSetup paperSize="9" scale="95" firstPageNumber="389" fitToHeight="0" orientation="landscape" useFirstPageNumber="1" r:id="rId1"/>
      <headerFooter>
        <oddHeader>&amp;L&amp;"Tahoma,Kurzíva"&amp;9Závěrečný účet za rok 2014&amp;R&amp;"Tahoma,Kurzíva"&amp;9Tabulka č. 28</oddHeader>
        <oddFooter>&amp;C&amp;"Tahoma,Obyčejné"&amp;P</oddFooter>
      </headerFooter>
    </customSheetView>
  </customSheetViews>
  <mergeCells count="727">
    <mergeCell ref="A1641:A1642"/>
    <mergeCell ref="A1626:A1628"/>
    <mergeCell ref="A1629:A1630"/>
    <mergeCell ref="A1631:A1632"/>
    <mergeCell ref="A1633:A1635"/>
    <mergeCell ref="A1636:A1637"/>
    <mergeCell ref="A1638:A1640"/>
    <mergeCell ref="A1609:A1614"/>
    <mergeCell ref="A1615:A1617"/>
    <mergeCell ref="A1618:A1619"/>
    <mergeCell ref="A1620:A1621"/>
    <mergeCell ref="A1622:A1623"/>
    <mergeCell ref="A1624:A1625"/>
    <mergeCell ref="A1596:A1597"/>
    <mergeCell ref="A1598:A1599"/>
    <mergeCell ref="A1600:A1601"/>
    <mergeCell ref="A1602:A1604"/>
    <mergeCell ref="A1605:A1606"/>
    <mergeCell ref="A1607:A1608"/>
    <mergeCell ref="A1581:A1583"/>
    <mergeCell ref="A1584:A1585"/>
    <mergeCell ref="A1586:A1587"/>
    <mergeCell ref="A1588:A1590"/>
    <mergeCell ref="A1591:A1592"/>
    <mergeCell ref="A1593:A1595"/>
    <mergeCell ref="A1561:A1562"/>
    <mergeCell ref="A1563:A1564"/>
    <mergeCell ref="A1565:A1572"/>
    <mergeCell ref="A1573:A1575"/>
    <mergeCell ref="A1576:A1578"/>
    <mergeCell ref="A1579:A1580"/>
    <mergeCell ref="A1546:A1547"/>
    <mergeCell ref="A1548:A1549"/>
    <mergeCell ref="A1550:A1551"/>
    <mergeCell ref="A1552:A1553"/>
    <mergeCell ref="A1554:A1558"/>
    <mergeCell ref="A1559:A1560"/>
    <mergeCell ref="A1534:A1535"/>
    <mergeCell ref="A1536:A1537"/>
    <mergeCell ref="A1538:A1539"/>
    <mergeCell ref="A1540:A1541"/>
    <mergeCell ref="A1542:A1543"/>
    <mergeCell ref="A1544:A1545"/>
    <mergeCell ref="A1522:A1523"/>
    <mergeCell ref="A1524:A1525"/>
    <mergeCell ref="A1526:A1527"/>
    <mergeCell ref="A1528:A1529"/>
    <mergeCell ref="A1530:A1531"/>
    <mergeCell ref="A1532:A1533"/>
    <mergeCell ref="A1510:A1511"/>
    <mergeCell ref="A1512:A1513"/>
    <mergeCell ref="A1514:A1515"/>
    <mergeCell ref="A1516:A1517"/>
    <mergeCell ref="A1518:A1519"/>
    <mergeCell ref="A1520:A1521"/>
    <mergeCell ref="A1497:A1498"/>
    <mergeCell ref="A1499:A1500"/>
    <mergeCell ref="A1501:A1503"/>
    <mergeCell ref="A1504:A1505"/>
    <mergeCell ref="A1506:A1507"/>
    <mergeCell ref="A1508:A1509"/>
    <mergeCell ref="A1485:A1486"/>
    <mergeCell ref="A1487:A1488"/>
    <mergeCell ref="A1489:A1490"/>
    <mergeCell ref="A1491:A1492"/>
    <mergeCell ref="A1493:A1494"/>
    <mergeCell ref="A1495:A1496"/>
    <mergeCell ref="A1473:A1474"/>
    <mergeCell ref="A1475:A1476"/>
    <mergeCell ref="A1477:A1478"/>
    <mergeCell ref="A1479:A1480"/>
    <mergeCell ref="A1481:A1482"/>
    <mergeCell ref="A1483:A1484"/>
    <mergeCell ref="A1460:A1461"/>
    <mergeCell ref="A1462:A1463"/>
    <mergeCell ref="A1464:A1466"/>
    <mergeCell ref="A1467:A1468"/>
    <mergeCell ref="A1469:A1470"/>
    <mergeCell ref="A1471:A1472"/>
    <mergeCell ref="A1448:A1449"/>
    <mergeCell ref="A1450:A1451"/>
    <mergeCell ref="A1452:A1453"/>
    <mergeCell ref="A1454:A1455"/>
    <mergeCell ref="A1456:A1457"/>
    <mergeCell ref="A1458:A1459"/>
    <mergeCell ref="A1435:A1437"/>
    <mergeCell ref="A1438:A1439"/>
    <mergeCell ref="A1440:A1441"/>
    <mergeCell ref="A1442:A1443"/>
    <mergeCell ref="A1444:A1445"/>
    <mergeCell ref="A1446:A1447"/>
    <mergeCell ref="A1422:A1423"/>
    <mergeCell ref="A1424:A1426"/>
    <mergeCell ref="A1427:A1428"/>
    <mergeCell ref="A1429:A1430"/>
    <mergeCell ref="A1431:A1432"/>
    <mergeCell ref="A1433:A1434"/>
    <mergeCell ref="A1410:A1411"/>
    <mergeCell ref="A1412:A1413"/>
    <mergeCell ref="A1414:A1415"/>
    <mergeCell ref="A1416:A1417"/>
    <mergeCell ref="A1418:A1419"/>
    <mergeCell ref="A1420:A1421"/>
    <mergeCell ref="A1397:A1398"/>
    <mergeCell ref="A1399:A1400"/>
    <mergeCell ref="A1401:A1402"/>
    <mergeCell ref="A1403:A1404"/>
    <mergeCell ref="A1405:A1407"/>
    <mergeCell ref="A1408:A1409"/>
    <mergeCell ref="A1385:A1386"/>
    <mergeCell ref="A1387:A1388"/>
    <mergeCell ref="A1389:A1390"/>
    <mergeCell ref="A1391:A1392"/>
    <mergeCell ref="A1393:A1394"/>
    <mergeCell ref="A1395:A1396"/>
    <mergeCell ref="A1367:A1368"/>
    <mergeCell ref="A1369:A1370"/>
    <mergeCell ref="A1371:A1375"/>
    <mergeCell ref="A1376:A1377"/>
    <mergeCell ref="A1378:A1380"/>
    <mergeCell ref="A1381:A1384"/>
    <mergeCell ref="A1353:A1354"/>
    <mergeCell ref="A1355:A1356"/>
    <mergeCell ref="A1357:A1358"/>
    <mergeCell ref="A1359:A1362"/>
    <mergeCell ref="A1363:A1364"/>
    <mergeCell ref="A1365:A1366"/>
    <mergeCell ref="A1341:A1342"/>
    <mergeCell ref="A1343:A1344"/>
    <mergeCell ref="A1345:A1346"/>
    <mergeCell ref="A1347:A1348"/>
    <mergeCell ref="A1349:A1350"/>
    <mergeCell ref="A1351:A1352"/>
    <mergeCell ref="A1329:A1330"/>
    <mergeCell ref="A1331:A1332"/>
    <mergeCell ref="A1333:A1334"/>
    <mergeCell ref="A1335:A1336"/>
    <mergeCell ref="A1337:A1338"/>
    <mergeCell ref="A1339:A1340"/>
    <mergeCell ref="A1314:A1316"/>
    <mergeCell ref="A1317:A1319"/>
    <mergeCell ref="A1320:A1322"/>
    <mergeCell ref="A1323:A1324"/>
    <mergeCell ref="A1325:A1326"/>
    <mergeCell ref="A1327:A1328"/>
    <mergeCell ref="A1302:A1303"/>
    <mergeCell ref="A1304:A1305"/>
    <mergeCell ref="A1306:A1307"/>
    <mergeCell ref="A1308:A1309"/>
    <mergeCell ref="A1310:A1311"/>
    <mergeCell ref="A1312:A1313"/>
    <mergeCell ref="A1286:A1288"/>
    <mergeCell ref="A1289:A1290"/>
    <mergeCell ref="A1291:A1293"/>
    <mergeCell ref="A1294:A1297"/>
    <mergeCell ref="A1298:A1299"/>
    <mergeCell ref="A1300:A1301"/>
    <mergeCell ref="A1272:A1273"/>
    <mergeCell ref="A1274:A1275"/>
    <mergeCell ref="A1276:A1277"/>
    <mergeCell ref="A1278:A1280"/>
    <mergeCell ref="A1281:A1283"/>
    <mergeCell ref="A1284:A1285"/>
    <mergeCell ref="A1260:A1261"/>
    <mergeCell ref="A1262:A1263"/>
    <mergeCell ref="A1264:A1265"/>
    <mergeCell ref="A1266:A1267"/>
    <mergeCell ref="A1268:A1269"/>
    <mergeCell ref="A1270:A1271"/>
    <mergeCell ref="A1236:A1244"/>
    <mergeCell ref="A1245:A1249"/>
    <mergeCell ref="A1250:A1252"/>
    <mergeCell ref="A1253:A1254"/>
    <mergeCell ref="A1255:A1257"/>
    <mergeCell ref="A1258:A1259"/>
    <mergeCell ref="A1220:A1222"/>
    <mergeCell ref="A1223:A1224"/>
    <mergeCell ref="A1225:A1227"/>
    <mergeCell ref="A1228:A1231"/>
    <mergeCell ref="A1232:A1233"/>
    <mergeCell ref="A1234:A1235"/>
    <mergeCell ref="A1207:A1208"/>
    <mergeCell ref="A1209:A1210"/>
    <mergeCell ref="A1211:A1212"/>
    <mergeCell ref="A1213:A1215"/>
    <mergeCell ref="A1216:A1217"/>
    <mergeCell ref="A1218:A1219"/>
    <mergeCell ref="A1193:A1195"/>
    <mergeCell ref="A1196:A1198"/>
    <mergeCell ref="A1199:A1200"/>
    <mergeCell ref="A1201:A1202"/>
    <mergeCell ref="A1203:A1204"/>
    <mergeCell ref="A1205:A1206"/>
    <mergeCell ref="A1176:A1178"/>
    <mergeCell ref="A1179:A1180"/>
    <mergeCell ref="A1181:A1185"/>
    <mergeCell ref="A1186:A1187"/>
    <mergeCell ref="A1188:A1189"/>
    <mergeCell ref="A1190:A1192"/>
    <mergeCell ref="A1163:A1164"/>
    <mergeCell ref="A1165:A1166"/>
    <mergeCell ref="A1167:A1168"/>
    <mergeCell ref="A1169:A1171"/>
    <mergeCell ref="A1172:A1173"/>
    <mergeCell ref="A1174:A1175"/>
    <mergeCell ref="A1151:A1152"/>
    <mergeCell ref="A1153:A1154"/>
    <mergeCell ref="A1155:A1156"/>
    <mergeCell ref="A1157:A1158"/>
    <mergeCell ref="A1159:A1160"/>
    <mergeCell ref="A1161:A1162"/>
    <mergeCell ref="A1139:A1140"/>
    <mergeCell ref="A1141:A1142"/>
    <mergeCell ref="A1143:A1144"/>
    <mergeCell ref="A1145:A1146"/>
    <mergeCell ref="A1147:A1148"/>
    <mergeCell ref="A1149:A1150"/>
    <mergeCell ref="A1127:A1128"/>
    <mergeCell ref="A1129:A1130"/>
    <mergeCell ref="A1131:A1132"/>
    <mergeCell ref="A1133:A1134"/>
    <mergeCell ref="A1135:A1136"/>
    <mergeCell ref="A1137:A1138"/>
    <mergeCell ref="A1115:A1116"/>
    <mergeCell ref="A1117:A1118"/>
    <mergeCell ref="A1119:A1120"/>
    <mergeCell ref="A1121:A1122"/>
    <mergeCell ref="A1123:A1124"/>
    <mergeCell ref="A1125:A1126"/>
    <mergeCell ref="A1102:A1103"/>
    <mergeCell ref="A1104:A1106"/>
    <mergeCell ref="A1107:A1108"/>
    <mergeCell ref="A1109:A1110"/>
    <mergeCell ref="A1111:A1112"/>
    <mergeCell ref="A1113:A1114"/>
    <mergeCell ref="A1090:A1091"/>
    <mergeCell ref="A1092:A1093"/>
    <mergeCell ref="A1094:A1095"/>
    <mergeCell ref="A1096:A1097"/>
    <mergeCell ref="A1098:A1099"/>
    <mergeCell ref="A1100:A1101"/>
    <mergeCell ref="A1076:A1077"/>
    <mergeCell ref="A1078:A1079"/>
    <mergeCell ref="A1080:A1081"/>
    <mergeCell ref="A1082:A1083"/>
    <mergeCell ref="A1084:A1087"/>
    <mergeCell ref="A1088:A1089"/>
    <mergeCell ref="A1063:A1064"/>
    <mergeCell ref="A1065:A1066"/>
    <mergeCell ref="A1067:A1068"/>
    <mergeCell ref="A1069:A1071"/>
    <mergeCell ref="A1072:A1073"/>
    <mergeCell ref="A1074:A1075"/>
    <mergeCell ref="A1047:A1049"/>
    <mergeCell ref="A1050:A1052"/>
    <mergeCell ref="A1053:A1054"/>
    <mergeCell ref="A1055:A1058"/>
    <mergeCell ref="A1059:A1060"/>
    <mergeCell ref="A1061:A1062"/>
    <mergeCell ref="A1034:A1035"/>
    <mergeCell ref="A1036:A1037"/>
    <mergeCell ref="A1038:A1039"/>
    <mergeCell ref="A1040:A1041"/>
    <mergeCell ref="A1042:A1044"/>
    <mergeCell ref="A1045:A1046"/>
    <mergeCell ref="A1022:A1023"/>
    <mergeCell ref="A1024:A1025"/>
    <mergeCell ref="A1026:A1027"/>
    <mergeCell ref="A1028:A1029"/>
    <mergeCell ref="A1030:A1031"/>
    <mergeCell ref="A1032:A1033"/>
    <mergeCell ref="A1006:A1008"/>
    <mergeCell ref="A1009:A1010"/>
    <mergeCell ref="A1011:A1012"/>
    <mergeCell ref="A1013:A1014"/>
    <mergeCell ref="A1015:A1018"/>
    <mergeCell ref="A1019:A1021"/>
    <mergeCell ref="A994:A995"/>
    <mergeCell ref="A996:A997"/>
    <mergeCell ref="A998:A999"/>
    <mergeCell ref="A1000:A1001"/>
    <mergeCell ref="A1002:A1003"/>
    <mergeCell ref="A1004:A1005"/>
    <mergeCell ref="A982:A983"/>
    <mergeCell ref="A984:A985"/>
    <mergeCell ref="A986:A987"/>
    <mergeCell ref="A988:A989"/>
    <mergeCell ref="A990:A991"/>
    <mergeCell ref="A992:A993"/>
    <mergeCell ref="A970:A971"/>
    <mergeCell ref="A972:A973"/>
    <mergeCell ref="A974:A975"/>
    <mergeCell ref="A976:A977"/>
    <mergeCell ref="A978:A979"/>
    <mergeCell ref="A980:A981"/>
    <mergeCell ref="A951:A952"/>
    <mergeCell ref="A953:A954"/>
    <mergeCell ref="A955:A956"/>
    <mergeCell ref="A957:A958"/>
    <mergeCell ref="A959:A967"/>
    <mergeCell ref="A968:A969"/>
    <mergeCell ref="A937:A938"/>
    <mergeCell ref="A939:A940"/>
    <mergeCell ref="A941:A944"/>
    <mergeCell ref="A945:A946"/>
    <mergeCell ref="A947:A948"/>
    <mergeCell ref="A949:A950"/>
    <mergeCell ref="A921:A923"/>
    <mergeCell ref="A924:A925"/>
    <mergeCell ref="A926:A928"/>
    <mergeCell ref="A929:A930"/>
    <mergeCell ref="A931:A934"/>
    <mergeCell ref="A935:A936"/>
    <mergeCell ref="A906:A907"/>
    <mergeCell ref="A908:A909"/>
    <mergeCell ref="A910:A912"/>
    <mergeCell ref="A913:A915"/>
    <mergeCell ref="A916:A918"/>
    <mergeCell ref="A919:A920"/>
    <mergeCell ref="A893:A894"/>
    <mergeCell ref="A895:A896"/>
    <mergeCell ref="A897:A898"/>
    <mergeCell ref="A899:A901"/>
    <mergeCell ref="A902:A903"/>
    <mergeCell ref="A904:A905"/>
    <mergeCell ref="A880:A881"/>
    <mergeCell ref="A882:A883"/>
    <mergeCell ref="A884:A885"/>
    <mergeCell ref="A886:A887"/>
    <mergeCell ref="A888:A889"/>
    <mergeCell ref="A890:A892"/>
    <mergeCell ref="A868:A869"/>
    <mergeCell ref="A870:A871"/>
    <mergeCell ref="A872:A873"/>
    <mergeCell ref="A874:A875"/>
    <mergeCell ref="A876:A877"/>
    <mergeCell ref="A878:A879"/>
    <mergeCell ref="A854:A855"/>
    <mergeCell ref="A856:A857"/>
    <mergeCell ref="A858:A859"/>
    <mergeCell ref="A860:A861"/>
    <mergeCell ref="A862:A863"/>
    <mergeCell ref="A864:A867"/>
    <mergeCell ref="A842:A843"/>
    <mergeCell ref="A844:A845"/>
    <mergeCell ref="A846:A847"/>
    <mergeCell ref="A848:A849"/>
    <mergeCell ref="A850:A851"/>
    <mergeCell ref="A852:A853"/>
    <mergeCell ref="A829:A830"/>
    <mergeCell ref="A831:A832"/>
    <mergeCell ref="A833:A834"/>
    <mergeCell ref="A835:A836"/>
    <mergeCell ref="A837:A838"/>
    <mergeCell ref="A839:A841"/>
    <mergeCell ref="A815:A816"/>
    <mergeCell ref="A817:A818"/>
    <mergeCell ref="A819:A820"/>
    <mergeCell ref="A821:A822"/>
    <mergeCell ref="A823:A824"/>
    <mergeCell ref="A825:A828"/>
    <mergeCell ref="A803:A804"/>
    <mergeCell ref="A805:A806"/>
    <mergeCell ref="A807:A808"/>
    <mergeCell ref="A809:A810"/>
    <mergeCell ref="A811:A812"/>
    <mergeCell ref="A813:A814"/>
    <mergeCell ref="A791:A792"/>
    <mergeCell ref="A793:A794"/>
    <mergeCell ref="A795:A796"/>
    <mergeCell ref="A797:A798"/>
    <mergeCell ref="A799:A800"/>
    <mergeCell ref="A801:A802"/>
    <mergeCell ref="A779:A780"/>
    <mergeCell ref="A781:A782"/>
    <mergeCell ref="A783:A784"/>
    <mergeCell ref="A785:A786"/>
    <mergeCell ref="A787:A788"/>
    <mergeCell ref="A789:A790"/>
    <mergeCell ref="A764:A765"/>
    <mergeCell ref="A766:A768"/>
    <mergeCell ref="A769:A770"/>
    <mergeCell ref="A771:A772"/>
    <mergeCell ref="A773:A775"/>
    <mergeCell ref="A776:A778"/>
    <mergeCell ref="A751:A752"/>
    <mergeCell ref="A753:A754"/>
    <mergeCell ref="A755:A757"/>
    <mergeCell ref="A758:A759"/>
    <mergeCell ref="A760:A761"/>
    <mergeCell ref="A762:A763"/>
    <mergeCell ref="A739:A740"/>
    <mergeCell ref="A741:A742"/>
    <mergeCell ref="A743:A744"/>
    <mergeCell ref="A745:A746"/>
    <mergeCell ref="A747:A748"/>
    <mergeCell ref="A749:A750"/>
    <mergeCell ref="A725:A727"/>
    <mergeCell ref="A728:A729"/>
    <mergeCell ref="A730:A731"/>
    <mergeCell ref="A732:A733"/>
    <mergeCell ref="A734:A735"/>
    <mergeCell ref="A736:A738"/>
    <mergeCell ref="A713:A714"/>
    <mergeCell ref="A715:A716"/>
    <mergeCell ref="A717:A718"/>
    <mergeCell ref="A719:A720"/>
    <mergeCell ref="A721:A722"/>
    <mergeCell ref="A723:A724"/>
    <mergeCell ref="A700:A701"/>
    <mergeCell ref="A702:A704"/>
    <mergeCell ref="A705:A706"/>
    <mergeCell ref="A707:A708"/>
    <mergeCell ref="A709:A710"/>
    <mergeCell ref="A711:A712"/>
    <mergeCell ref="A688:A689"/>
    <mergeCell ref="A690:A691"/>
    <mergeCell ref="A692:A693"/>
    <mergeCell ref="A694:A695"/>
    <mergeCell ref="A696:A697"/>
    <mergeCell ref="A698:A699"/>
    <mergeCell ref="A676:A677"/>
    <mergeCell ref="A678:A679"/>
    <mergeCell ref="A680:A681"/>
    <mergeCell ref="A682:A683"/>
    <mergeCell ref="A684:A685"/>
    <mergeCell ref="A686:A687"/>
    <mergeCell ref="A662:A663"/>
    <mergeCell ref="A664:A665"/>
    <mergeCell ref="A666:A667"/>
    <mergeCell ref="A668:A671"/>
    <mergeCell ref="A672:A673"/>
    <mergeCell ref="A674:A675"/>
    <mergeCell ref="A650:A651"/>
    <mergeCell ref="A652:A653"/>
    <mergeCell ref="A654:A655"/>
    <mergeCell ref="A656:A657"/>
    <mergeCell ref="A658:A659"/>
    <mergeCell ref="A660:A661"/>
    <mergeCell ref="A638:A639"/>
    <mergeCell ref="A640:A641"/>
    <mergeCell ref="A642:A643"/>
    <mergeCell ref="A644:A645"/>
    <mergeCell ref="A646:A647"/>
    <mergeCell ref="A648:A649"/>
    <mergeCell ref="A625:A627"/>
    <mergeCell ref="A628:A629"/>
    <mergeCell ref="A630:A631"/>
    <mergeCell ref="A632:A633"/>
    <mergeCell ref="A634:A635"/>
    <mergeCell ref="A636:A637"/>
    <mergeCell ref="A611:A614"/>
    <mergeCell ref="A615:A616"/>
    <mergeCell ref="A617:A618"/>
    <mergeCell ref="A619:A620"/>
    <mergeCell ref="A621:A622"/>
    <mergeCell ref="A623:A624"/>
    <mergeCell ref="A598:A599"/>
    <mergeCell ref="A600:A601"/>
    <mergeCell ref="A602:A603"/>
    <mergeCell ref="A604:A605"/>
    <mergeCell ref="A606:A608"/>
    <mergeCell ref="A609:A610"/>
    <mergeCell ref="A586:A587"/>
    <mergeCell ref="A588:A589"/>
    <mergeCell ref="A590:A591"/>
    <mergeCell ref="A592:A593"/>
    <mergeCell ref="A594:A595"/>
    <mergeCell ref="A596:A597"/>
    <mergeCell ref="A573:A574"/>
    <mergeCell ref="A575:A576"/>
    <mergeCell ref="A577:A578"/>
    <mergeCell ref="A579:A580"/>
    <mergeCell ref="A581:A582"/>
    <mergeCell ref="A583:A585"/>
    <mergeCell ref="A561:A562"/>
    <mergeCell ref="A563:A564"/>
    <mergeCell ref="A565:A566"/>
    <mergeCell ref="A567:A568"/>
    <mergeCell ref="A569:A570"/>
    <mergeCell ref="A571:A572"/>
    <mergeCell ref="A544:A546"/>
    <mergeCell ref="A547:A548"/>
    <mergeCell ref="A549:A551"/>
    <mergeCell ref="A552:A556"/>
    <mergeCell ref="A557:A558"/>
    <mergeCell ref="A559:A560"/>
    <mergeCell ref="A530:A531"/>
    <mergeCell ref="A532:A533"/>
    <mergeCell ref="A534:A535"/>
    <mergeCell ref="A536:A539"/>
    <mergeCell ref="A540:A541"/>
    <mergeCell ref="A542:A543"/>
    <mergeCell ref="A517:A518"/>
    <mergeCell ref="A519:A520"/>
    <mergeCell ref="A521:A523"/>
    <mergeCell ref="A524:A525"/>
    <mergeCell ref="A526:A527"/>
    <mergeCell ref="A528:A529"/>
    <mergeCell ref="A505:A506"/>
    <mergeCell ref="A507:A508"/>
    <mergeCell ref="A509:A510"/>
    <mergeCell ref="A511:A512"/>
    <mergeCell ref="A513:A514"/>
    <mergeCell ref="A515:A516"/>
    <mergeCell ref="A491:A492"/>
    <mergeCell ref="A493:A495"/>
    <mergeCell ref="A496:A498"/>
    <mergeCell ref="A499:A500"/>
    <mergeCell ref="A501:A502"/>
    <mergeCell ref="A503:A504"/>
    <mergeCell ref="A477:A480"/>
    <mergeCell ref="A481:A482"/>
    <mergeCell ref="A483:A484"/>
    <mergeCell ref="A485:A486"/>
    <mergeCell ref="A487:A488"/>
    <mergeCell ref="A489:A490"/>
    <mergeCell ref="A465:A466"/>
    <mergeCell ref="A467:A468"/>
    <mergeCell ref="A469:A470"/>
    <mergeCell ref="A471:A472"/>
    <mergeCell ref="A473:A474"/>
    <mergeCell ref="A475:A476"/>
    <mergeCell ref="A453:A454"/>
    <mergeCell ref="A455:A456"/>
    <mergeCell ref="A457:A458"/>
    <mergeCell ref="A459:A460"/>
    <mergeCell ref="A461:A462"/>
    <mergeCell ref="A463:A464"/>
    <mergeCell ref="A438:A440"/>
    <mergeCell ref="A441:A442"/>
    <mergeCell ref="A443:A444"/>
    <mergeCell ref="A445:A446"/>
    <mergeCell ref="A447:A450"/>
    <mergeCell ref="A451:A452"/>
    <mergeCell ref="A425:A426"/>
    <mergeCell ref="A427:A428"/>
    <mergeCell ref="A429:A431"/>
    <mergeCell ref="A432:A433"/>
    <mergeCell ref="A434:A435"/>
    <mergeCell ref="A436:A437"/>
    <mergeCell ref="A413:A414"/>
    <mergeCell ref="A415:A416"/>
    <mergeCell ref="A417:A418"/>
    <mergeCell ref="A419:A420"/>
    <mergeCell ref="A421:A422"/>
    <mergeCell ref="A423:A424"/>
    <mergeCell ref="A401:A402"/>
    <mergeCell ref="A403:A404"/>
    <mergeCell ref="A405:A406"/>
    <mergeCell ref="A407:A408"/>
    <mergeCell ref="A409:A410"/>
    <mergeCell ref="A411:A412"/>
    <mergeCell ref="A386:A387"/>
    <mergeCell ref="A388:A389"/>
    <mergeCell ref="A390:A391"/>
    <mergeCell ref="A392:A393"/>
    <mergeCell ref="A394:A398"/>
    <mergeCell ref="A399:A400"/>
    <mergeCell ref="A374:A375"/>
    <mergeCell ref="A376:A377"/>
    <mergeCell ref="A378:A379"/>
    <mergeCell ref="A380:A381"/>
    <mergeCell ref="A382:A383"/>
    <mergeCell ref="A384:A385"/>
    <mergeCell ref="A359:A361"/>
    <mergeCell ref="A362:A365"/>
    <mergeCell ref="A366:A367"/>
    <mergeCell ref="A368:A369"/>
    <mergeCell ref="A370:A371"/>
    <mergeCell ref="A372:A373"/>
    <mergeCell ref="A346:A347"/>
    <mergeCell ref="A348:A350"/>
    <mergeCell ref="A351:A352"/>
    <mergeCell ref="A353:A354"/>
    <mergeCell ref="A355:A356"/>
    <mergeCell ref="A357:A358"/>
    <mergeCell ref="A326:A327"/>
    <mergeCell ref="A328:A334"/>
    <mergeCell ref="A335:A336"/>
    <mergeCell ref="A337:A338"/>
    <mergeCell ref="A339:A342"/>
    <mergeCell ref="A343:A345"/>
    <mergeCell ref="A314:A315"/>
    <mergeCell ref="A316:A317"/>
    <mergeCell ref="A318:A319"/>
    <mergeCell ref="A320:A321"/>
    <mergeCell ref="A322:A323"/>
    <mergeCell ref="A324:A325"/>
    <mergeCell ref="A301:A303"/>
    <mergeCell ref="A304:A305"/>
    <mergeCell ref="A306:A307"/>
    <mergeCell ref="A308:A309"/>
    <mergeCell ref="A310:A311"/>
    <mergeCell ref="A312:A313"/>
    <mergeCell ref="A289:A290"/>
    <mergeCell ref="A291:A292"/>
    <mergeCell ref="A293:A294"/>
    <mergeCell ref="A295:A296"/>
    <mergeCell ref="A297:A298"/>
    <mergeCell ref="A299:A300"/>
    <mergeCell ref="A275:A276"/>
    <mergeCell ref="A277:A279"/>
    <mergeCell ref="A280:A281"/>
    <mergeCell ref="A282:A283"/>
    <mergeCell ref="A284:A286"/>
    <mergeCell ref="A287:A288"/>
    <mergeCell ref="A262:A263"/>
    <mergeCell ref="A264:A265"/>
    <mergeCell ref="A266:A267"/>
    <mergeCell ref="A268:A269"/>
    <mergeCell ref="A270:A272"/>
    <mergeCell ref="A273:A274"/>
    <mergeCell ref="A250:A251"/>
    <mergeCell ref="A252:A253"/>
    <mergeCell ref="A254:A255"/>
    <mergeCell ref="A256:A257"/>
    <mergeCell ref="A258:A259"/>
    <mergeCell ref="A260:A261"/>
    <mergeCell ref="A238:A239"/>
    <mergeCell ref="A240:A241"/>
    <mergeCell ref="A242:A243"/>
    <mergeCell ref="A244:A245"/>
    <mergeCell ref="A246:A247"/>
    <mergeCell ref="A248:A249"/>
    <mergeCell ref="A224:A225"/>
    <mergeCell ref="A226:A227"/>
    <mergeCell ref="A228:A231"/>
    <mergeCell ref="A232:A233"/>
    <mergeCell ref="A234:A235"/>
    <mergeCell ref="A236:A237"/>
    <mergeCell ref="A205:A210"/>
    <mergeCell ref="A211:A215"/>
    <mergeCell ref="A216:A217"/>
    <mergeCell ref="A218:A219"/>
    <mergeCell ref="A220:A221"/>
    <mergeCell ref="A222:A223"/>
    <mergeCell ref="A192:A193"/>
    <mergeCell ref="A194:A195"/>
    <mergeCell ref="A196:A197"/>
    <mergeCell ref="A198:A199"/>
    <mergeCell ref="A200:A201"/>
    <mergeCell ref="A202:A204"/>
    <mergeCell ref="A180:A181"/>
    <mergeCell ref="A182:A183"/>
    <mergeCell ref="A184:A185"/>
    <mergeCell ref="A186:A187"/>
    <mergeCell ref="A188:A189"/>
    <mergeCell ref="A190:A191"/>
    <mergeCell ref="A168:A169"/>
    <mergeCell ref="A170:A171"/>
    <mergeCell ref="A172:A173"/>
    <mergeCell ref="A174:A175"/>
    <mergeCell ref="A176:A177"/>
    <mergeCell ref="A178:A179"/>
    <mergeCell ref="A154:A156"/>
    <mergeCell ref="A157:A158"/>
    <mergeCell ref="A159:A161"/>
    <mergeCell ref="A162:A163"/>
    <mergeCell ref="A164:A165"/>
    <mergeCell ref="A166:A167"/>
    <mergeCell ref="A141:A142"/>
    <mergeCell ref="A143:A144"/>
    <mergeCell ref="A145:A146"/>
    <mergeCell ref="A147:A149"/>
    <mergeCell ref="A150:A151"/>
    <mergeCell ref="A152:A153"/>
    <mergeCell ref="A129:A130"/>
    <mergeCell ref="A131:A132"/>
    <mergeCell ref="A133:A134"/>
    <mergeCell ref="A135:A136"/>
    <mergeCell ref="A137:A138"/>
    <mergeCell ref="A139:A140"/>
    <mergeCell ref="A113:A114"/>
    <mergeCell ref="A115:A117"/>
    <mergeCell ref="A118:A119"/>
    <mergeCell ref="A120:A121"/>
    <mergeCell ref="A122:A124"/>
    <mergeCell ref="A125:A128"/>
    <mergeCell ref="A101:A102"/>
    <mergeCell ref="A103:A104"/>
    <mergeCell ref="A105:A106"/>
    <mergeCell ref="A107:A108"/>
    <mergeCell ref="A109:A110"/>
    <mergeCell ref="A111:A112"/>
    <mergeCell ref="A87:A88"/>
    <mergeCell ref="A89:A92"/>
    <mergeCell ref="A93:A94"/>
    <mergeCell ref="A95:A96"/>
    <mergeCell ref="A97:A98"/>
    <mergeCell ref="A99:A100"/>
    <mergeCell ref="A74:A75"/>
    <mergeCell ref="A76:A77"/>
    <mergeCell ref="A78:A79"/>
    <mergeCell ref="A80:A81"/>
    <mergeCell ref="A82:A84"/>
    <mergeCell ref="A85:A86"/>
    <mergeCell ref="A61:A62"/>
    <mergeCell ref="A63:A64"/>
    <mergeCell ref="A65:A66"/>
    <mergeCell ref="A67:A69"/>
    <mergeCell ref="A70:A71"/>
    <mergeCell ref="A72:A73"/>
    <mergeCell ref="A46:A47"/>
    <mergeCell ref="A48:A49"/>
    <mergeCell ref="A50:A53"/>
    <mergeCell ref="A54:A56"/>
    <mergeCell ref="A57:A58"/>
    <mergeCell ref="A59:A60"/>
    <mergeCell ref="A29:A30"/>
    <mergeCell ref="A31:A33"/>
    <mergeCell ref="A34:A35"/>
    <mergeCell ref="A36:A37"/>
    <mergeCell ref="A38:A39"/>
    <mergeCell ref="A40:A45"/>
    <mergeCell ref="A16:A17"/>
    <mergeCell ref="A18:A19"/>
    <mergeCell ref="A20:A21"/>
    <mergeCell ref="A22:A24"/>
    <mergeCell ref="A25:A26"/>
    <mergeCell ref="A27:A28"/>
    <mergeCell ref="A1:D1"/>
    <mergeCell ref="A4:A6"/>
    <mergeCell ref="A7:A8"/>
    <mergeCell ref="A9:A11"/>
    <mergeCell ref="A12:A13"/>
    <mergeCell ref="A14:A15"/>
  </mergeCells>
  <printOptions horizontalCentered="1"/>
  <pageMargins left="0.39370078740157483" right="0.39370078740157483" top="0.59055118110236227" bottom="0.39370078740157483" header="0.31496062992125984" footer="0.11811023622047245"/>
  <pageSetup paperSize="9" scale="95" firstPageNumber="389" fitToHeight="0" orientation="landscape" useFirstPageNumber="1" r:id="rId2"/>
  <headerFooter>
    <oddHeader>&amp;L&amp;"Tahoma,Kurzíva"&amp;9Závěrečný účet za rok 2014&amp;R&amp;"Tahoma,Kurzíva"&amp;9Tabulka č. 28</oddHeader>
    <oddFooter>&amp;C&amp;"Tahoma,Obyčejné"&amp;P</oddFooter>
  </headerFooter>
  <rowBreaks count="23" manualBreakCount="23">
    <brk id="47" max="16383" man="1"/>
    <brk id="92" max="16383" man="1"/>
    <brk id="136" max="16383" man="1"/>
    <brk id="181" max="16383" man="1"/>
    <brk id="221" max="16383" man="1"/>
    <brk id="267" max="16383" man="1"/>
    <brk id="358" max="16383" man="1"/>
    <brk id="404" max="16383" man="1"/>
    <brk id="546" max="16383" man="1"/>
    <brk id="637" max="16383" man="1"/>
    <brk id="775" max="16383" man="1"/>
    <brk id="820" max="16383" man="1"/>
    <brk id="863" max="16383" man="1"/>
    <brk id="909" max="16383" man="1"/>
    <brk id="1178" max="16383" man="1"/>
    <brk id="1224" max="16383" man="1"/>
    <brk id="1313" max="16383" man="1"/>
    <brk id="1358" max="16383" man="1"/>
    <brk id="1404" max="16383" man="1"/>
    <brk id="1449" max="16383" man="1"/>
    <brk id="1494" max="16383" man="1"/>
    <brk id="1539" max="16383" man="1"/>
    <brk id="1632" max="1638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655"/>
  <sheetViews>
    <sheetView view="pageBreakPreview" zoomScaleNormal="100" zoomScaleSheetLayoutView="100" workbookViewId="0">
      <selection sqref="A1:G1"/>
    </sheetView>
  </sheetViews>
  <sheetFormatPr defaultRowHeight="12.75"/>
  <cols>
    <col min="1" max="1" width="81.7109375" style="609" customWidth="1"/>
    <col min="2" max="7" width="12.5703125" style="609" customWidth="1"/>
    <col min="8" max="16384" width="9.140625" style="609"/>
  </cols>
  <sheetData>
    <row r="1" spans="1:7" s="673" customFormat="1" ht="34.5" customHeight="1">
      <c r="A1" s="1373" t="s">
        <v>3283</v>
      </c>
      <c r="B1" s="1373"/>
      <c r="C1" s="1373"/>
      <c r="D1" s="1373"/>
      <c r="E1" s="1373"/>
      <c r="F1" s="1373"/>
      <c r="G1" s="1373"/>
    </row>
    <row r="2" spans="1:7" s="673" customFormat="1">
      <c r="A2" s="677"/>
      <c r="B2" s="676"/>
      <c r="C2" s="676"/>
      <c r="D2" s="675"/>
      <c r="E2" s="675"/>
      <c r="G2" s="674" t="s">
        <v>59</v>
      </c>
    </row>
    <row r="3" spans="1:7" s="672" customFormat="1" ht="24.75" customHeight="1">
      <c r="A3" s="1379" t="s">
        <v>3282</v>
      </c>
      <c r="B3" s="1380" t="s">
        <v>3281</v>
      </c>
      <c r="C3" s="1380"/>
      <c r="D3" s="1380" t="s">
        <v>3280</v>
      </c>
      <c r="E3" s="1380"/>
      <c r="F3" s="1380" t="s">
        <v>1293</v>
      </c>
      <c r="G3" s="1380"/>
    </row>
    <row r="4" spans="1:7" s="672" customFormat="1" ht="12.75" customHeight="1">
      <c r="A4" s="1379"/>
      <c r="B4" s="605" t="s">
        <v>2645</v>
      </c>
      <c r="C4" s="605" t="s">
        <v>2644</v>
      </c>
      <c r="D4" s="605" t="s">
        <v>2645</v>
      </c>
      <c r="E4" s="605" t="s">
        <v>2644</v>
      </c>
      <c r="F4" s="605" t="s">
        <v>2645</v>
      </c>
      <c r="G4" s="605" t="s">
        <v>2644</v>
      </c>
    </row>
    <row r="5" spans="1:7" ht="12.75" customHeight="1">
      <c r="A5" s="670" t="s">
        <v>3279</v>
      </c>
      <c r="B5" s="669">
        <v>1384</v>
      </c>
      <c r="C5" s="669">
        <v>1384</v>
      </c>
      <c r="D5" s="669">
        <v>11.79</v>
      </c>
      <c r="E5" s="669">
        <v>11.790000000000001</v>
      </c>
      <c r="F5" s="669">
        <f t="shared" ref="F5:F68" si="0">B5+D5</f>
        <v>1395.79</v>
      </c>
      <c r="G5" s="669">
        <f t="shared" ref="G5:G68" si="1">C5+E5</f>
        <v>1395.79</v>
      </c>
    </row>
    <row r="6" spans="1:7" ht="12.75" customHeight="1">
      <c r="A6" s="670" t="s">
        <v>3278</v>
      </c>
      <c r="B6" s="669">
        <v>5376</v>
      </c>
      <c r="C6" s="669">
        <v>5376</v>
      </c>
      <c r="D6" s="669">
        <v>28.27</v>
      </c>
      <c r="E6" s="669">
        <v>28.269000000000002</v>
      </c>
      <c r="F6" s="669">
        <f t="shared" si="0"/>
        <v>5404.27</v>
      </c>
      <c r="G6" s="669">
        <f t="shared" si="1"/>
        <v>5404.2690000000002</v>
      </c>
    </row>
    <row r="7" spans="1:7" ht="12.75" customHeight="1">
      <c r="A7" s="670" t="s">
        <v>3277</v>
      </c>
      <c r="B7" s="669">
        <v>2628</v>
      </c>
      <c r="C7" s="669">
        <v>2628</v>
      </c>
      <c r="D7" s="669">
        <v>12.69</v>
      </c>
      <c r="E7" s="669">
        <v>12.684000000000001</v>
      </c>
      <c r="F7" s="669">
        <f t="shared" si="0"/>
        <v>2640.69</v>
      </c>
      <c r="G7" s="669">
        <f t="shared" si="1"/>
        <v>2640.6840000000002</v>
      </c>
    </row>
    <row r="8" spans="1:7" ht="12.75" customHeight="1">
      <c r="A8" s="670" t="s">
        <v>3276</v>
      </c>
      <c r="B8" s="669">
        <v>1869</v>
      </c>
      <c r="C8" s="669">
        <v>1869</v>
      </c>
      <c r="D8" s="669">
        <v>8.91</v>
      </c>
      <c r="E8" s="669">
        <v>8.9110000000000014</v>
      </c>
      <c r="F8" s="669">
        <f t="shared" si="0"/>
        <v>1877.91</v>
      </c>
      <c r="G8" s="669">
        <f t="shared" si="1"/>
        <v>1877.9110000000001</v>
      </c>
    </row>
    <row r="9" spans="1:7" ht="12.75" customHeight="1">
      <c r="A9" s="670" t="s">
        <v>3275</v>
      </c>
      <c r="B9" s="669">
        <v>1751</v>
      </c>
      <c r="C9" s="669">
        <v>1751</v>
      </c>
      <c r="D9" s="669">
        <v>8.74</v>
      </c>
      <c r="E9" s="669">
        <v>8.74</v>
      </c>
      <c r="F9" s="669">
        <f t="shared" si="0"/>
        <v>1759.74</v>
      </c>
      <c r="G9" s="669">
        <f t="shared" si="1"/>
        <v>1759.74</v>
      </c>
    </row>
    <row r="10" spans="1:7" ht="12.75" customHeight="1">
      <c r="A10" s="670" t="s">
        <v>3274</v>
      </c>
      <c r="B10" s="669">
        <v>4877</v>
      </c>
      <c r="C10" s="669">
        <v>4877</v>
      </c>
      <c r="D10" s="669">
        <v>25.74</v>
      </c>
      <c r="E10" s="669">
        <v>25.737000000000002</v>
      </c>
      <c r="F10" s="669">
        <f t="shared" si="0"/>
        <v>4902.74</v>
      </c>
      <c r="G10" s="669">
        <f t="shared" si="1"/>
        <v>4902.7370000000001</v>
      </c>
    </row>
    <row r="11" spans="1:7" ht="12.75" customHeight="1">
      <c r="A11" s="670" t="s">
        <v>3273</v>
      </c>
      <c r="B11" s="669">
        <v>1718</v>
      </c>
      <c r="C11" s="669">
        <v>1718</v>
      </c>
      <c r="D11" s="669">
        <v>8.5399999999999991</v>
      </c>
      <c r="E11" s="669">
        <v>8.5400000000000009</v>
      </c>
      <c r="F11" s="669">
        <f t="shared" si="0"/>
        <v>1726.54</v>
      </c>
      <c r="G11" s="669">
        <f t="shared" si="1"/>
        <v>1726.54</v>
      </c>
    </row>
    <row r="12" spans="1:7" ht="12.75" customHeight="1">
      <c r="A12" s="670" t="s">
        <v>3272</v>
      </c>
      <c r="B12" s="669">
        <v>4720</v>
      </c>
      <c r="C12" s="669">
        <v>4720</v>
      </c>
      <c r="D12" s="669">
        <v>24.62</v>
      </c>
      <c r="E12" s="669">
        <v>24.614000000000001</v>
      </c>
      <c r="F12" s="669">
        <f t="shared" si="0"/>
        <v>4744.62</v>
      </c>
      <c r="G12" s="669">
        <f t="shared" si="1"/>
        <v>4744.6139999999996</v>
      </c>
    </row>
    <row r="13" spans="1:7" ht="12.75" customHeight="1">
      <c r="A13" s="670" t="s">
        <v>3271</v>
      </c>
      <c r="B13" s="669">
        <v>2385</v>
      </c>
      <c r="C13" s="669">
        <v>2385</v>
      </c>
      <c r="D13" s="669">
        <v>11.32</v>
      </c>
      <c r="E13" s="669">
        <v>11.324999999999999</v>
      </c>
      <c r="F13" s="669">
        <f t="shared" si="0"/>
        <v>2396.3200000000002</v>
      </c>
      <c r="G13" s="669">
        <f t="shared" si="1"/>
        <v>2396.3249999999998</v>
      </c>
    </row>
    <row r="14" spans="1:7" ht="12.75" customHeight="1">
      <c r="A14" s="670" t="s">
        <v>3270</v>
      </c>
      <c r="B14" s="669">
        <v>5385</v>
      </c>
      <c r="C14" s="669">
        <v>5385</v>
      </c>
      <c r="D14" s="669">
        <v>23.79</v>
      </c>
      <c r="E14" s="669">
        <v>23.792999999999999</v>
      </c>
      <c r="F14" s="669">
        <f t="shared" si="0"/>
        <v>5408.79</v>
      </c>
      <c r="G14" s="669">
        <f t="shared" si="1"/>
        <v>5408.7929999999997</v>
      </c>
    </row>
    <row r="15" spans="1:7" ht="12.75" customHeight="1">
      <c r="A15" s="670" t="s">
        <v>3269</v>
      </c>
      <c r="B15" s="669">
        <v>4894</v>
      </c>
      <c r="C15" s="669">
        <v>4894</v>
      </c>
      <c r="D15" s="669">
        <v>23.87</v>
      </c>
      <c r="E15" s="669">
        <v>23.872</v>
      </c>
      <c r="F15" s="669">
        <f t="shared" si="0"/>
        <v>4917.87</v>
      </c>
      <c r="G15" s="669">
        <f t="shared" si="1"/>
        <v>4917.8720000000003</v>
      </c>
    </row>
    <row r="16" spans="1:7" ht="12.75" customHeight="1">
      <c r="A16" s="670" t="s">
        <v>3268</v>
      </c>
      <c r="B16" s="669">
        <v>2141</v>
      </c>
      <c r="C16" s="669">
        <v>2141</v>
      </c>
      <c r="D16" s="669">
        <v>10.94</v>
      </c>
      <c r="E16" s="669">
        <v>10.936</v>
      </c>
      <c r="F16" s="669">
        <f t="shared" si="0"/>
        <v>2151.94</v>
      </c>
      <c r="G16" s="669">
        <f t="shared" si="1"/>
        <v>2151.9360000000001</v>
      </c>
    </row>
    <row r="17" spans="1:7" ht="12.75" customHeight="1">
      <c r="A17" s="670" t="s">
        <v>3267</v>
      </c>
      <c r="B17" s="669">
        <v>2777</v>
      </c>
      <c r="C17" s="669">
        <v>2777</v>
      </c>
      <c r="D17" s="669">
        <v>14.38</v>
      </c>
      <c r="E17" s="669">
        <v>14.381</v>
      </c>
      <c r="F17" s="669">
        <f t="shared" si="0"/>
        <v>2791.38</v>
      </c>
      <c r="G17" s="669">
        <f t="shared" si="1"/>
        <v>2791.3809999999999</v>
      </c>
    </row>
    <row r="18" spans="1:7" ht="12.75" customHeight="1">
      <c r="A18" s="670" t="s">
        <v>3266</v>
      </c>
      <c r="B18" s="669">
        <v>2267</v>
      </c>
      <c r="C18" s="669">
        <v>2267</v>
      </c>
      <c r="D18" s="669">
        <v>11.81</v>
      </c>
      <c r="E18" s="669">
        <v>11.814</v>
      </c>
      <c r="F18" s="669">
        <f t="shared" si="0"/>
        <v>2278.81</v>
      </c>
      <c r="G18" s="669">
        <f t="shared" si="1"/>
        <v>2278.8139999999999</v>
      </c>
    </row>
    <row r="19" spans="1:7" ht="12.75" customHeight="1">
      <c r="A19" s="670" t="s">
        <v>3265</v>
      </c>
      <c r="B19" s="669">
        <v>2414</v>
      </c>
      <c r="C19" s="669">
        <v>2414</v>
      </c>
      <c r="D19" s="669">
        <v>11.829999999999998</v>
      </c>
      <c r="E19" s="669">
        <v>11.830000000000002</v>
      </c>
      <c r="F19" s="669">
        <f t="shared" si="0"/>
        <v>2425.83</v>
      </c>
      <c r="G19" s="669">
        <f t="shared" si="1"/>
        <v>2425.83</v>
      </c>
    </row>
    <row r="20" spans="1:7" ht="12.75" customHeight="1">
      <c r="A20" s="670" t="s">
        <v>3264</v>
      </c>
      <c r="B20" s="669">
        <v>6285</v>
      </c>
      <c r="C20" s="669">
        <v>6285</v>
      </c>
      <c r="D20" s="669">
        <v>26.33</v>
      </c>
      <c r="E20" s="669">
        <v>26.332999999999998</v>
      </c>
      <c r="F20" s="669">
        <f t="shared" si="0"/>
        <v>6311.33</v>
      </c>
      <c r="G20" s="669">
        <f t="shared" si="1"/>
        <v>6311.3329999999996</v>
      </c>
    </row>
    <row r="21" spans="1:7" ht="12.75" customHeight="1">
      <c r="A21" s="670" t="s">
        <v>3263</v>
      </c>
      <c r="B21" s="669">
        <v>10961</v>
      </c>
      <c r="C21" s="669">
        <v>10961</v>
      </c>
      <c r="D21" s="669">
        <v>84.22</v>
      </c>
      <c r="E21" s="669">
        <v>84.220999999999989</v>
      </c>
      <c r="F21" s="669">
        <f t="shared" si="0"/>
        <v>11045.22</v>
      </c>
      <c r="G21" s="669">
        <f t="shared" si="1"/>
        <v>11045.221</v>
      </c>
    </row>
    <row r="22" spans="1:7" ht="12.75" customHeight="1">
      <c r="A22" s="670" t="s">
        <v>3262</v>
      </c>
      <c r="B22" s="669">
        <v>21640</v>
      </c>
      <c r="C22" s="669">
        <v>21640</v>
      </c>
      <c r="D22" s="669">
        <v>177.59</v>
      </c>
      <c r="E22" s="669">
        <v>177.583</v>
      </c>
      <c r="F22" s="669">
        <f t="shared" si="0"/>
        <v>21817.59</v>
      </c>
      <c r="G22" s="669">
        <f t="shared" si="1"/>
        <v>21817.582999999999</v>
      </c>
    </row>
    <row r="23" spans="1:7" ht="21.75">
      <c r="A23" s="670" t="s">
        <v>3261</v>
      </c>
      <c r="B23" s="669">
        <v>10336</v>
      </c>
      <c r="C23" s="669">
        <v>10336</v>
      </c>
      <c r="D23" s="669">
        <v>67.430000000000007</v>
      </c>
      <c r="E23" s="669">
        <v>67.426000000000002</v>
      </c>
      <c r="F23" s="669">
        <f t="shared" si="0"/>
        <v>10403.43</v>
      </c>
      <c r="G23" s="669">
        <f t="shared" si="1"/>
        <v>10403.425999999999</v>
      </c>
    </row>
    <row r="24" spans="1:7" ht="12.75" customHeight="1">
      <c r="A24" s="670" t="s">
        <v>3260</v>
      </c>
      <c r="B24" s="669">
        <v>4173</v>
      </c>
      <c r="C24" s="669">
        <v>4173</v>
      </c>
      <c r="D24" s="669">
        <v>26.45</v>
      </c>
      <c r="E24" s="669">
        <v>26.447000000000003</v>
      </c>
      <c r="F24" s="669">
        <f t="shared" si="0"/>
        <v>4199.45</v>
      </c>
      <c r="G24" s="669">
        <f t="shared" si="1"/>
        <v>4199.4470000000001</v>
      </c>
    </row>
    <row r="25" spans="1:7" ht="12.75" customHeight="1">
      <c r="A25" s="670" t="s">
        <v>3259</v>
      </c>
      <c r="B25" s="669">
        <v>1761</v>
      </c>
      <c r="C25" s="669">
        <v>1761</v>
      </c>
      <c r="D25" s="669">
        <v>9.41</v>
      </c>
      <c r="E25" s="669">
        <v>9.407</v>
      </c>
      <c r="F25" s="669">
        <f t="shared" si="0"/>
        <v>1770.41</v>
      </c>
      <c r="G25" s="669">
        <f t="shared" si="1"/>
        <v>1770.4069999999999</v>
      </c>
    </row>
    <row r="26" spans="1:7" ht="12.75" customHeight="1">
      <c r="A26" s="670" t="s">
        <v>3258</v>
      </c>
      <c r="B26" s="669">
        <v>27518</v>
      </c>
      <c r="C26" s="669">
        <v>27518</v>
      </c>
      <c r="D26" s="669">
        <v>246.61999999999998</v>
      </c>
      <c r="E26" s="669">
        <v>246.61799999999999</v>
      </c>
      <c r="F26" s="669">
        <f t="shared" si="0"/>
        <v>27764.62</v>
      </c>
      <c r="G26" s="669">
        <f t="shared" si="1"/>
        <v>27764.617999999999</v>
      </c>
    </row>
    <row r="27" spans="1:7" ht="12.75" customHeight="1">
      <c r="A27" s="670" t="s">
        <v>3257</v>
      </c>
      <c r="B27" s="669">
        <v>30616</v>
      </c>
      <c r="C27" s="669">
        <v>30616</v>
      </c>
      <c r="D27" s="669">
        <v>478.57</v>
      </c>
      <c r="E27" s="669">
        <v>478.56400000000002</v>
      </c>
      <c r="F27" s="669">
        <f t="shared" si="0"/>
        <v>31094.57</v>
      </c>
      <c r="G27" s="669">
        <f t="shared" si="1"/>
        <v>31094.563999999998</v>
      </c>
    </row>
    <row r="28" spans="1:7" ht="12.75" customHeight="1">
      <c r="A28" s="670" t="s">
        <v>3256</v>
      </c>
      <c r="B28" s="669">
        <v>16606</v>
      </c>
      <c r="C28" s="669">
        <v>16606</v>
      </c>
      <c r="D28" s="669">
        <v>204.76999999999998</v>
      </c>
      <c r="E28" s="669">
        <v>204.774</v>
      </c>
      <c r="F28" s="669">
        <f t="shared" si="0"/>
        <v>16810.77</v>
      </c>
      <c r="G28" s="669">
        <f t="shared" si="1"/>
        <v>16810.774000000001</v>
      </c>
    </row>
    <row r="29" spans="1:7" ht="12.75" customHeight="1">
      <c r="A29" s="670" t="s">
        <v>3255</v>
      </c>
      <c r="B29" s="669">
        <v>13406</v>
      </c>
      <c r="C29" s="669">
        <v>13406</v>
      </c>
      <c r="D29" s="669">
        <v>139.14999999999998</v>
      </c>
      <c r="E29" s="669">
        <v>139.149</v>
      </c>
      <c r="F29" s="669">
        <f t="shared" si="0"/>
        <v>13545.15</v>
      </c>
      <c r="G29" s="669">
        <f t="shared" si="1"/>
        <v>13545.148999999999</v>
      </c>
    </row>
    <row r="30" spans="1:7" ht="12.75" customHeight="1">
      <c r="A30" s="670" t="s">
        <v>3254</v>
      </c>
      <c r="B30" s="669">
        <v>13879</v>
      </c>
      <c r="C30" s="669">
        <v>13879</v>
      </c>
      <c r="D30" s="669">
        <v>112.14</v>
      </c>
      <c r="E30" s="669">
        <v>112.133</v>
      </c>
      <c r="F30" s="669">
        <f t="shared" si="0"/>
        <v>13991.14</v>
      </c>
      <c r="G30" s="669">
        <f t="shared" si="1"/>
        <v>13991.133</v>
      </c>
    </row>
    <row r="31" spans="1:7" ht="12.75" customHeight="1">
      <c r="A31" s="670" t="s">
        <v>3253</v>
      </c>
      <c r="B31" s="669">
        <v>3916</v>
      </c>
      <c r="C31" s="669">
        <v>3916</v>
      </c>
      <c r="D31" s="669">
        <v>21.17</v>
      </c>
      <c r="E31" s="669">
        <v>21.17</v>
      </c>
      <c r="F31" s="669">
        <f t="shared" si="0"/>
        <v>3937.17</v>
      </c>
      <c r="G31" s="669">
        <f t="shared" si="1"/>
        <v>3937.17</v>
      </c>
    </row>
    <row r="32" spans="1:7" ht="12.75" customHeight="1">
      <c r="A32" s="670" t="s">
        <v>3252</v>
      </c>
      <c r="B32" s="669">
        <v>1293</v>
      </c>
      <c r="C32" s="669">
        <v>1293</v>
      </c>
      <c r="D32" s="669">
        <v>9.3099999999999987</v>
      </c>
      <c r="E32" s="669">
        <v>9.3130000000000006</v>
      </c>
      <c r="F32" s="669">
        <f t="shared" si="0"/>
        <v>1302.31</v>
      </c>
      <c r="G32" s="669">
        <f t="shared" si="1"/>
        <v>1302.3130000000001</v>
      </c>
    </row>
    <row r="33" spans="1:7" ht="12.75" customHeight="1">
      <c r="A33" s="670" t="s">
        <v>3251</v>
      </c>
      <c r="B33" s="669">
        <v>1458</v>
      </c>
      <c r="C33" s="669">
        <v>1458</v>
      </c>
      <c r="D33" s="669">
        <v>7.7799999999999994</v>
      </c>
      <c r="E33" s="669">
        <v>7.7789999999999999</v>
      </c>
      <c r="F33" s="669">
        <f t="shared" si="0"/>
        <v>1465.78</v>
      </c>
      <c r="G33" s="669">
        <f t="shared" si="1"/>
        <v>1465.779</v>
      </c>
    </row>
    <row r="34" spans="1:7" ht="12.75" customHeight="1">
      <c r="A34" s="670" t="s">
        <v>3250</v>
      </c>
      <c r="B34" s="669">
        <v>3753</v>
      </c>
      <c r="C34" s="669">
        <v>3753</v>
      </c>
      <c r="D34" s="669">
        <v>22.59</v>
      </c>
      <c r="E34" s="669">
        <v>22.588999999999999</v>
      </c>
      <c r="F34" s="669">
        <f t="shared" si="0"/>
        <v>3775.59</v>
      </c>
      <c r="G34" s="669">
        <f t="shared" si="1"/>
        <v>3775.5889999999999</v>
      </c>
    </row>
    <row r="35" spans="1:7" ht="12.75" customHeight="1">
      <c r="A35" s="670" t="s">
        <v>3249</v>
      </c>
      <c r="B35" s="669">
        <v>1901</v>
      </c>
      <c r="C35" s="669">
        <v>1901</v>
      </c>
      <c r="D35" s="669">
        <v>13.34</v>
      </c>
      <c r="E35" s="669">
        <v>13.331</v>
      </c>
      <c r="F35" s="669">
        <f t="shared" si="0"/>
        <v>1914.34</v>
      </c>
      <c r="G35" s="669">
        <f t="shared" si="1"/>
        <v>1914.3309999999999</v>
      </c>
    </row>
    <row r="36" spans="1:7" ht="12.75" customHeight="1">
      <c r="A36" s="670" t="s">
        <v>3248</v>
      </c>
      <c r="B36" s="669">
        <v>7474</v>
      </c>
      <c r="C36" s="669">
        <v>7474</v>
      </c>
      <c r="D36" s="669">
        <v>552.80999999999995</v>
      </c>
      <c r="E36" s="669">
        <v>531.26300000000003</v>
      </c>
      <c r="F36" s="669">
        <f t="shared" si="0"/>
        <v>8026.8099999999995</v>
      </c>
      <c r="G36" s="669">
        <f t="shared" si="1"/>
        <v>8005.2629999999999</v>
      </c>
    </row>
    <row r="37" spans="1:7" ht="12.75" customHeight="1">
      <c r="A37" s="670" t="s">
        <v>3247</v>
      </c>
      <c r="B37" s="669">
        <v>1108</v>
      </c>
      <c r="C37" s="669">
        <v>1108</v>
      </c>
      <c r="D37" s="669">
        <v>5.8599999999999994</v>
      </c>
      <c r="E37" s="669">
        <v>5.8570000000000002</v>
      </c>
      <c r="F37" s="669">
        <f t="shared" si="0"/>
        <v>1113.8599999999999</v>
      </c>
      <c r="G37" s="669">
        <f t="shared" si="1"/>
        <v>1113.857</v>
      </c>
    </row>
    <row r="38" spans="1:7" ht="12.75" customHeight="1">
      <c r="A38" s="670" t="s">
        <v>3246</v>
      </c>
      <c r="B38" s="669">
        <v>1213</v>
      </c>
      <c r="C38" s="669">
        <v>1213</v>
      </c>
      <c r="D38" s="669">
        <v>7.92</v>
      </c>
      <c r="E38" s="669">
        <v>7.9140000000000006</v>
      </c>
      <c r="F38" s="669">
        <f t="shared" si="0"/>
        <v>1220.92</v>
      </c>
      <c r="G38" s="669">
        <f t="shared" si="1"/>
        <v>1220.914</v>
      </c>
    </row>
    <row r="39" spans="1:7" ht="12.75" customHeight="1">
      <c r="A39" s="670" t="s">
        <v>3245</v>
      </c>
      <c r="B39" s="669">
        <v>1286</v>
      </c>
      <c r="C39" s="669">
        <v>1286</v>
      </c>
      <c r="D39" s="669">
        <v>6.5900000000000007</v>
      </c>
      <c r="E39" s="669">
        <v>6.5860000000000003</v>
      </c>
      <c r="F39" s="669">
        <f t="shared" si="0"/>
        <v>1292.5899999999999</v>
      </c>
      <c r="G39" s="669">
        <f t="shared" si="1"/>
        <v>1292.586</v>
      </c>
    </row>
    <row r="40" spans="1:7" ht="12.75" customHeight="1">
      <c r="A40" s="670" t="s">
        <v>3244</v>
      </c>
      <c r="B40" s="669">
        <v>5685</v>
      </c>
      <c r="C40" s="669">
        <v>5685</v>
      </c>
      <c r="D40" s="669">
        <v>30.43</v>
      </c>
      <c r="E40" s="669">
        <v>30.429000000000002</v>
      </c>
      <c r="F40" s="669">
        <f t="shared" si="0"/>
        <v>5715.43</v>
      </c>
      <c r="G40" s="669">
        <f t="shared" si="1"/>
        <v>5715.4290000000001</v>
      </c>
    </row>
    <row r="41" spans="1:7" ht="12.75" customHeight="1">
      <c r="A41" s="670" t="s">
        <v>3243</v>
      </c>
      <c r="B41" s="669">
        <v>4042</v>
      </c>
      <c r="C41" s="669">
        <v>4042</v>
      </c>
      <c r="D41" s="669">
        <v>21.509999999999998</v>
      </c>
      <c r="E41" s="669">
        <v>21.503999999999998</v>
      </c>
      <c r="F41" s="669">
        <f t="shared" si="0"/>
        <v>4063.51</v>
      </c>
      <c r="G41" s="669">
        <f t="shared" si="1"/>
        <v>4063.5039999999999</v>
      </c>
    </row>
    <row r="42" spans="1:7" ht="12.75" customHeight="1">
      <c r="A42" s="670" t="s">
        <v>3242</v>
      </c>
      <c r="B42" s="669">
        <v>6194</v>
      </c>
      <c r="C42" s="669">
        <v>6194</v>
      </c>
      <c r="D42" s="669">
        <v>37.019999999999996</v>
      </c>
      <c r="E42" s="669">
        <v>37.019000000000005</v>
      </c>
      <c r="F42" s="669">
        <f t="shared" si="0"/>
        <v>6231.02</v>
      </c>
      <c r="G42" s="669">
        <f t="shared" si="1"/>
        <v>6231.0190000000002</v>
      </c>
    </row>
    <row r="43" spans="1:7" ht="12.75" customHeight="1">
      <c r="A43" s="670" t="s">
        <v>3241</v>
      </c>
      <c r="B43" s="669">
        <v>3446</v>
      </c>
      <c r="C43" s="669">
        <v>3446</v>
      </c>
      <c r="D43" s="669">
        <v>16.989999999999998</v>
      </c>
      <c r="E43" s="669">
        <v>16.986000000000001</v>
      </c>
      <c r="F43" s="669">
        <f t="shared" si="0"/>
        <v>3462.99</v>
      </c>
      <c r="G43" s="669">
        <f t="shared" si="1"/>
        <v>3462.9859999999999</v>
      </c>
    </row>
    <row r="44" spans="1:7">
      <c r="A44" s="670" t="s">
        <v>3240</v>
      </c>
      <c r="B44" s="669">
        <v>7931</v>
      </c>
      <c r="C44" s="669">
        <v>7931</v>
      </c>
      <c r="D44" s="669">
        <v>45.91</v>
      </c>
      <c r="E44" s="669">
        <v>45.905000000000001</v>
      </c>
      <c r="F44" s="669">
        <f t="shared" si="0"/>
        <v>7976.91</v>
      </c>
      <c r="G44" s="669">
        <f t="shared" si="1"/>
        <v>7976.9049999999997</v>
      </c>
    </row>
    <row r="45" spans="1:7">
      <c r="A45" s="670" t="s">
        <v>3239</v>
      </c>
      <c r="B45" s="669">
        <v>7569</v>
      </c>
      <c r="C45" s="669">
        <v>7569</v>
      </c>
      <c r="D45" s="669">
        <v>48.56</v>
      </c>
      <c r="E45" s="669">
        <v>48.564</v>
      </c>
      <c r="F45" s="669">
        <f t="shared" si="0"/>
        <v>7617.56</v>
      </c>
      <c r="G45" s="669">
        <f t="shared" si="1"/>
        <v>7617.5640000000003</v>
      </c>
    </row>
    <row r="46" spans="1:7">
      <c r="A46" s="670" t="s">
        <v>3238</v>
      </c>
      <c r="B46" s="669">
        <v>3512</v>
      </c>
      <c r="C46" s="669">
        <v>3512</v>
      </c>
      <c r="D46" s="669">
        <v>21.25</v>
      </c>
      <c r="E46" s="669">
        <v>21.249000000000002</v>
      </c>
      <c r="F46" s="669">
        <f t="shared" si="0"/>
        <v>3533.25</v>
      </c>
      <c r="G46" s="669">
        <f t="shared" si="1"/>
        <v>3533.2489999999998</v>
      </c>
    </row>
    <row r="47" spans="1:7">
      <c r="A47" s="670" t="s">
        <v>3237</v>
      </c>
      <c r="B47" s="669">
        <v>4401</v>
      </c>
      <c r="C47" s="669">
        <v>4401</v>
      </c>
      <c r="D47" s="669">
        <v>24.75</v>
      </c>
      <c r="E47" s="669">
        <v>24.745999999999999</v>
      </c>
      <c r="F47" s="669">
        <f t="shared" si="0"/>
        <v>4425.75</v>
      </c>
      <c r="G47" s="669">
        <f t="shared" si="1"/>
        <v>4425.7460000000001</v>
      </c>
    </row>
    <row r="48" spans="1:7">
      <c r="A48" s="670" t="s">
        <v>3236</v>
      </c>
      <c r="B48" s="669">
        <v>1855</v>
      </c>
      <c r="C48" s="669">
        <v>1855</v>
      </c>
      <c r="D48" s="669">
        <v>31.18</v>
      </c>
      <c r="E48" s="669">
        <v>31.175999999999998</v>
      </c>
      <c r="F48" s="669">
        <f t="shared" si="0"/>
        <v>1886.18</v>
      </c>
      <c r="G48" s="669">
        <f t="shared" si="1"/>
        <v>1886.1759999999999</v>
      </c>
    </row>
    <row r="49" spans="1:7">
      <c r="A49" s="670" t="s">
        <v>3235</v>
      </c>
      <c r="B49" s="669">
        <v>2184</v>
      </c>
      <c r="C49" s="669">
        <v>2184</v>
      </c>
      <c r="D49" s="669">
        <v>11.92</v>
      </c>
      <c r="E49" s="669">
        <v>11.914</v>
      </c>
      <c r="F49" s="669">
        <f t="shared" si="0"/>
        <v>2195.92</v>
      </c>
      <c r="G49" s="669">
        <f t="shared" si="1"/>
        <v>2195.9140000000002</v>
      </c>
    </row>
    <row r="50" spans="1:7">
      <c r="A50" s="670" t="s">
        <v>3234</v>
      </c>
      <c r="B50" s="669">
        <v>10385</v>
      </c>
      <c r="C50" s="669">
        <v>10385</v>
      </c>
      <c r="D50" s="669">
        <v>64.55</v>
      </c>
      <c r="E50" s="669">
        <v>64.543000000000006</v>
      </c>
      <c r="F50" s="669">
        <f t="shared" si="0"/>
        <v>10449.549999999999</v>
      </c>
      <c r="G50" s="669">
        <f t="shared" si="1"/>
        <v>10449.543</v>
      </c>
    </row>
    <row r="51" spans="1:7">
      <c r="A51" s="670" t="s">
        <v>3233</v>
      </c>
      <c r="B51" s="669">
        <v>8224</v>
      </c>
      <c r="C51" s="669">
        <v>8224</v>
      </c>
      <c r="D51" s="669">
        <v>52.8</v>
      </c>
      <c r="E51" s="669">
        <v>52.803999999999995</v>
      </c>
      <c r="F51" s="669">
        <f t="shared" si="0"/>
        <v>8276.7999999999993</v>
      </c>
      <c r="G51" s="669">
        <f t="shared" si="1"/>
        <v>8276.8040000000001</v>
      </c>
    </row>
    <row r="52" spans="1:7">
      <c r="A52" s="670" t="s">
        <v>3232</v>
      </c>
      <c r="B52" s="669">
        <v>7394</v>
      </c>
      <c r="C52" s="669">
        <v>7394</v>
      </c>
      <c r="D52" s="669">
        <v>125.4</v>
      </c>
      <c r="E52" s="669">
        <v>125.39699999999999</v>
      </c>
      <c r="F52" s="669">
        <f t="shared" si="0"/>
        <v>7519.4</v>
      </c>
      <c r="G52" s="669">
        <f t="shared" si="1"/>
        <v>7519.3969999999999</v>
      </c>
    </row>
    <row r="53" spans="1:7">
      <c r="A53" s="670" t="s">
        <v>3231</v>
      </c>
      <c r="B53" s="669">
        <v>21852</v>
      </c>
      <c r="C53" s="669">
        <v>21852</v>
      </c>
      <c r="D53" s="669">
        <v>127.67</v>
      </c>
      <c r="E53" s="669">
        <v>127.66500000000001</v>
      </c>
      <c r="F53" s="669">
        <f t="shared" si="0"/>
        <v>21979.67</v>
      </c>
      <c r="G53" s="669">
        <f t="shared" si="1"/>
        <v>21979.665000000001</v>
      </c>
    </row>
    <row r="54" spans="1:7">
      <c r="A54" s="670" t="s">
        <v>3230</v>
      </c>
      <c r="B54" s="669">
        <v>2324</v>
      </c>
      <c r="C54" s="669">
        <v>2324</v>
      </c>
      <c r="D54" s="669">
        <v>11.399999999999999</v>
      </c>
      <c r="E54" s="669">
        <v>11.398</v>
      </c>
      <c r="F54" s="669">
        <f t="shared" si="0"/>
        <v>2335.4</v>
      </c>
      <c r="G54" s="669">
        <f t="shared" si="1"/>
        <v>2335.3980000000001</v>
      </c>
    </row>
    <row r="55" spans="1:7">
      <c r="A55" s="670" t="s">
        <v>3229</v>
      </c>
      <c r="B55" s="669">
        <v>5689</v>
      </c>
      <c r="C55" s="669">
        <v>5689</v>
      </c>
      <c r="D55" s="669">
        <v>32.97</v>
      </c>
      <c r="E55" s="669">
        <v>32.97</v>
      </c>
      <c r="F55" s="669">
        <f t="shared" si="0"/>
        <v>5721.97</v>
      </c>
      <c r="G55" s="669">
        <f t="shared" si="1"/>
        <v>5721.97</v>
      </c>
    </row>
    <row r="56" spans="1:7">
      <c r="A56" s="670" t="s">
        <v>3228</v>
      </c>
      <c r="B56" s="669">
        <v>2323</v>
      </c>
      <c r="C56" s="669">
        <v>2323</v>
      </c>
      <c r="D56" s="669">
        <v>13.16</v>
      </c>
      <c r="E56" s="669">
        <v>13.157</v>
      </c>
      <c r="F56" s="669">
        <f t="shared" si="0"/>
        <v>2336.16</v>
      </c>
      <c r="G56" s="669">
        <f t="shared" si="1"/>
        <v>2336.1570000000002</v>
      </c>
    </row>
    <row r="57" spans="1:7">
      <c r="A57" s="670" t="s">
        <v>3227</v>
      </c>
      <c r="B57" s="669">
        <v>6532</v>
      </c>
      <c r="C57" s="669">
        <v>6532</v>
      </c>
      <c r="D57" s="669">
        <v>37.47</v>
      </c>
      <c r="E57" s="669">
        <v>37.470999999999997</v>
      </c>
      <c r="F57" s="669">
        <f t="shared" si="0"/>
        <v>6569.47</v>
      </c>
      <c r="G57" s="669">
        <f t="shared" si="1"/>
        <v>6569.4709999999995</v>
      </c>
    </row>
    <row r="58" spans="1:7">
      <c r="A58" s="670" t="s">
        <v>3226</v>
      </c>
      <c r="B58" s="669">
        <v>3572</v>
      </c>
      <c r="C58" s="669">
        <v>3572</v>
      </c>
      <c r="D58" s="669">
        <v>18.700000000000003</v>
      </c>
      <c r="E58" s="669">
        <v>18.700000000000003</v>
      </c>
      <c r="F58" s="669">
        <f t="shared" si="0"/>
        <v>3590.7</v>
      </c>
      <c r="G58" s="669">
        <f t="shared" si="1"/>
        <v>3590.7</v>
      </c>
    </row>
    <row r="59" spans="1:7">
      <c r="A59" s="670" t="s">
        <v>3225</v>
      </c>
      <c r="B59" s="669">
        <v>1799</v>
      </c>
      <c r="C59" s="669">
        <v>1799</v>
      </c>
      <c r="D59" s="669">
        <v>30.080000000000002</v>
      </c>
      <c r="E59" s="669">
        <v>30.084</v>
      </c>
      <c r="F59" s="669">
        <f t="shared" si="0"/>
        <v>1829.08</v>
      </c>
      <c r="G59" s="669">
        <f t="shared" si="1"/>
        <v>1829.0840000000001</v>
      </c>
    </row>
    <row r="60" spans="1:7">
      <c r="A60" s="670" t="s">
        <v>3224</v>
      </c>
      <c r="B60" s="669">
        <v>2986</v>
      </c>
      <c r="C60" s="669">
        <v>2986</v>
      </c>
      <c r="D60" s="669">
        <v>18.25</v>
      </c>
      <c r="E60" s="669">
        <v>18.242999999999999</v>
      </c>
      <c r="F60" s="669">
        <f t="shared" si="0"/>
        <v>3004.25</v>
      </c>
      <c r="G60" s="669">
        <f t="shared" si="1"/>
        <v>3004.2429999999999</v>
      </c>
    </row>
    <row r="61" spans="1:7">
      <c r="A61" s="670" t="s">
        <v>3223</v>
      </c>
      <c r="B61" s="669">
        <v>10258</v>
      </c>
      <c r="C61" s="669">
        <v>10258</v>
      </c>
      <c r="D61" s="669">
        <v>57.53</v>
      </c>
      <c r="E61" s="669">
        <v>57.533000000000001</v>
      </c>
      <c r="F61" s="669">
        <f t="shared" si="0"/>
        <v>10315.530000000001</v>
      </c>
      <c r="G61" s="669">
        <f t="shared" si="1"/>
        <v>10315.532999999999</v>
      </c>
    </row>
    <row r="62" spans="1:7">
      <c r="A62" s="670" t="s">
        <v>3222</v>
      </c>
      <c r="B62" s="669">
        <v>10249</v>
      </c>
      <c r="C62" s="669">
        <v>10249</v>
      </c>
      <c r="D62" s="669">
        <v>63.949999999999996</v>
      </c>
      <c r="E62" s="669">
        <v>63.947999999999993</v>
      </c>
      <c r="F62" s="669">
        <f t="shared" si="0"/>
        <v>10312.950000000001</v>
      </c>
      <c r="G62" s="669">
        <f t="shared" si="1"/>
        <v>10312.948</v>
      </c>
    </row>
    <row r="63" spans="1:7">
      <c r="A63" s="670" t="s">
        <v>3221</v>
      </c>
      <c r="B63" s="669">
        <v>12568</v>
      </c>
      <c r="C63" s="669">
        <v>12568</v>
      </c>
      <c r="D63" s="669">
        <v>73.400000000000006</v>
      </c>
      <c r="E63" s="669">
        <v>73.399000000000001</v>
      </c>
      <c r="F63" s="669">
        <f t="shared" si="0"/>
        <v>12641.4</v>
      </c>
      <c r="G63" s="669">
        <f t="shared" si="1"/>
        <v>12641.398999999999</v>
      </c>
    </row>
    <row r="64" spans="1:7">
      <c r="A64" s="670" t="s">
        <v>3220</v>
      </c>
      <c r="B64" s="669">
        <v>6798</v>
      </c>
      <c r="C64" s="669">
        <v>6798</v>
      </c>
      <c r="D64" s="669">
        <v>38.869999999999997</v>
      </c>
      <c r="E64" s="669">
        <v>38.866999999999997</v>
      </c>
      <c r="F64" s="669">
        <f t="shared" si="0"/>
        <v>6836.87</v>
      </c>
      <c r="G64" s="669">
        <f t="shared" si="1"/>
        <v>6836.8670000000002</v>
      </c>
    </row>
    <row r="65" spans="1:7">
      <c r="A65" s="670" t="s">
        <v>3219</v>
      </c>
      <c r="B65" s="669">
        <v>9616</v>
      </c>
      <c r="C65" s="669">
        <v>9616</v>
      </c>
      <c r="D65" s="669">
        <v>50.15</v>
      </c>
      <c r="E65" s="669">
        <v>50.149000000000001</v>
      </c>
      <c r="F65" s="669">
        <f t="shared" si="0"/>
        <v>9666.15</v>
      </c>
      <c r="G65" s="669">
        <f t="shared" si="1"/>
        <v>9666.1489999999994</v>
      </c>
    </row>
    <row r="66" spans="1:7">
      <c r="A66" s="670" t="s">
        <v>3218</v>
      </c>
      <c r="B66" s="669">
        <v>2854</v>
      </c>
      <c r="C66" s="669">
        <v>2854</v>
      </c>
      <c r="D66" s="669">
        <v>15.870000000000001</v>
      </c>
      <c r="E66" s="669">
        <v>15.868</v>
      </c>
      <c r="F66" s="669">
        <f t="shared" si="0"/>
        <v>2869.87</v>
      </c>
      <c r="G66" s="669">
        <f t="shared" si="1"/>
        <v>2869.8679999999999</v>
      </c>
    </row>
    <row r="67" spans="1:7">
      <c r="A67" s="670" t="s">
        <v>3217</v>
      </c>
      <c r="B67" s="669">
        <v>4003</v>
      </c>
      <c r="C67" s="669">
        <v>4003</v>
      </c>
      <c r="D67" s="669">
        <v>23.77</v>
      </c>
      <c r="E67" s="669">
        <v>23.769000000000002</v>
      </c>
      <c r="F67" s="669">
        <f t="shared" si="0"/>
        <v>4026.77</v>
      </c>
      <c r="G67" s="669">
        <f t="shared" si="1"/>
        <v>4026.7689999999998</v>
      </c>
    </row>
    <row r="68" spans="1:7">
      <c r="A68" s="670" t="s">
        <v>3216</v>
      </c>
      <c r="B68" s="669">
        <v>4800</v>
      </c>
      <c r="C68" s="669">
        <v>4800</v>
      </c>
      <c r="D68" s="669">
        <v>25.65</v>
      </c>
      <c r="E68" s="669">
        <v>25.652000000000001</v>
      </c>
      <c r="F68" s="669">
        <f t="shared" si="0"/>
        <v>4825.6499999999996</v>
      </c>
      <c r="G68" s="669">
        <f t="shared" si="1"/>
        <v>4825.652</v>
      </c>
    </row>
    <row r="69" spans="1:7">
      <c r="A69" s="670" t="s">
        <v>3215</v>
      </c>
      <c r="B69" s="669">
        <v>3857</v>
      </c>
      <c r="C69" s="669">
        <v>3857</v>
      </c>
      <c r="D69" s="669">
        <v>21.990000000000002</v>
      </c>
      <c r="E69" s="669">
        <v>21.994</v>
      </c>
      <c r="F69" s="669">
        <f t="shared" ref="F69:F132" si="2">B69+D69</f>
        <v>3878.99</v>
      </c>
      <c r="G69" s="669">
        <f t="shared" ref="G69:G132" si="3">C69+E69</f>
        <v>3878.9940000000001</v>
      </c>
    </row>
    <row r="70" spans="1:7">
      <c r="A70" s="670" t="s">
        <v>3214</v>
      </c>
      <c r="B70" s="669">
        <v>3764</v>
      </c>
      <c r="C70" s="669">
        <v>3764</v>
      </c>
      <c r="D70" s="669">
        <v>20.399999999999999</v>
      </c>
      <c r="E70" s="669">
        <v>20.398</v>
      </c>
      <c r="F70" s="669">
        <f t="shared" si="2"/>
        <v>3784.4</v>
      </c>
      <c r="G70" s="669">
        <f t="shared" si="3"/>
        <v>3784.3980000000001</v>
      </c>
    </row>
    <row r="71" spans="1:7">
      <c r="A71" s="670" t="s">
        <v>3213</v>
      </c>
      <c r="B71" s="669">
        <v>3199</v>
      </c>
      <c r="C71" s="669">
        <v>3199</v>
      </c>
      <c r="D71" s="669">
        <v>19.03</v>
      </c>
      <c r="E71" s="669">
        <v>19.033999999999999</v>
      </c>
      <c r="F71" s="669">
        <f t="shared" si="2"/>
        <v>3218.03</v>
      </c>
      <c r="G71" s="669">
        <f t="shared" si="3"/>
        <v>3218.0340000000001</v>
      </c>
    </row>
    <row r="72" spans="1:7">
      <c r="A72" s="670" t="s">
        <v>3212</v>
      </c>
      <c r="B72" s="669">
        <v>3198</v>
      </c>
      <c r="C72" s="669">
        <v>3198</v>
      </c>
      <c r="D72" s="669">
        <v>18.43</v>
      </c>
      <c r="E72" s="669">
        <v>18.43</v>
      </c>
      <c r="F72" s="669">
        <f t="shared" si="2"/>
        <v>3216.43</v>
      </c>
      <c r="G72" s="669">
        <f t="shared" si="3"/>
        <v>3216.43</v>
      </c>
    </row>
    <row r="73" spans="1:7">
      <c r="A73" s="670" t="s">
        <v>3211</v>
      </c>
      <c r="B73" s="669">
        <v>2867</v>
      </c>
      <c r="C73" s="669">
        <v>2867</v>
      </c>
      <c r="D73" s="669">
        <v>17.89</v>
      </c>
      <c r="E73" s="669">
        <v>17.89</v>
      </c>
      <c r="F73" s="669">
        <f t="shared" si="2"/>
        <v>2884.89</v>
      </c>
      <c r="G73" s="669">
        <f t="shared" si="3"/>
        <v>2884.89</v>
      </c>
    </row>
    <row r="74" spans="1:7">
      <c r="A74" s="670" t="s">
        <v>3210</v>
      </c>
      <c r="B74" s="669">
        <v>2479</v>
      </c>
      <c r="C74" s="669">
        <v>2479</v>
      </c>
      <c r="D74" s="669">
        <v>13.19</v>
      </c>
      <c r="E74" s="669">
        <v>13.192999999999998</v>
      </c>
      <c r="F74" s="669">
        <f t="shared" si="2"/>
        <v>2492.19</v>
      </c>
      <c r="G74" s="669">
        <f t="shared" si="3"/>
        <v>2492.1930000000002</v>
      </c>
    </row>
    <row r="75" spans="1:7">
      <c r="A75" s="670" t="s">
        <v>3209</v>
      </c>
      <c r="B75" s="669">
        <v>4327</v>
      </c>
      <c r="C75" s="669">
        <v>4327</v>
      </c>
      <c r="D75" s="669">
        <v>23.15</v>
      </c>
      <c r="E75" s="669">
        <v>23.141999999999999</v>
      </c>
      <c r="F75" s="669">
        <f t="shared" si="2"/>
        <v>4350.1499999999996</v>
      </c>
      <c r="G75" s="669">
        <f t="shared" si="3"/>
        <v>4350.1419999999998</v>
      </c>
    </row>
    <row r="76" spans="1:7">
      <c r="A76" s="670" t="s">
        <v>3208</v>
      </c>
      <c r="B76" s="669">
        <v>5492</v>
      </c>
      <c r="C76" s="669">
        <v>5492</v>
      </c>
      <c r="D76" s="669">
        <v>39.299999999999997</v>
      </c>
      <c r="E76" s="669">
        <v>39.301000000000002</v>
      </c>
      <c r="F76" s="669">
        <f t="shared" si="2"/>
        <v>5531.3</v>
      </c>
      <c r="G76" s="669">
        <f t="shared" si="3"/>
        <v>5531.3010000000004</v>
      </c>
    </row>
    <row r="77" spans="1:7">
      <c r="A77" s="670" t="s">
        <v>3207</v>
      </c>
      <c r="B77" s="669">
        <v>3445</v>
      </c>
      <c r="C77" s="669">
        <v>3445</v>
      </c>
      <c r="D77" s="669">
        <v>22.88</v>
      </c>
      <c r="E77" s="669">
        <v>22.883000000000003</v>
      </c>
      <c r="F77" s="669">
        <f t="shared" si="2"/>
        <v>3467.88</v>
      </c>
      <c r="G77" s="669">
        <f t="shared" si="3"/>
        <v>3467.8829999999998</v>
      </c>
    </row>
    <row r="78" spans="1:7">
      <c r="A78" s="670" t="s">
        <v>3206</v>
      </c>
      <c r="B78" s="669">
        <v>5340</v>
      </c>
      <c r="C78" s="669">
        <v>5340</v>
      </c>
      <c r="D78" s="669">
        <v>36.089999999999996</v>
      </c>
      <c r="E78" s="669">
        <v>36.088000000000001</v>
      </c>
      <c r="F78" s="669">
        <f t="shared" si="2"/>
        <v>5376.09</v>
      </c>
      <c r="G78" s="669">
        <f t="shared" si="3"/>
        <v>5376.0879999999997</v>
      </c>
    </row>
    <row r="79" spans="1:7">
      <c r="A79" s="670" t="s">
        <v>3205</v>
      </c>
      <c r="B79" s="669">
        <v>2536</v>
      </c>
      <c r="C79" s="669">
        <v>2536</v>
      </c>
      <c r="D79" s="669">
        <v>12.89</v>
      </c>
      <c r="E79" s="669">
        <v>12.882000000000001</v>
      </c>
      <c r="F79" s="669">
        <f t="shared" si="2"/>
        <v>2548.89</v>
      </c>
      <c r="G79" s="669">
        <f t="shared" si="3"/>
        <v>2548.8820000000001</v>
      </c>
    </row>
    <row r="80" spans="1:7">
      <c r="A80" s="670" t="s">
        <v>3204</v>
      </c>
      <c r="B80" s="669">
        <v>6118</v>
      </c>
      <c r="C80" s="669">
        <v>6118</v>
      </c>
      <c r="D80" s="669">
        <v>45.85</v>
      </c>
      <c r="E80" s="669">
        <v>45.847999999999999</v>
      </c>
      <c r="F80" s="669">
        <f t="shared" si="2"/>
        <v>6163.85</v>
      </c>
      <c r="G80" s="669">
        <f t="shared" si="3"/>
        <v>6163.848</v>
      </c>
    </row>
    <row r="81" spans="1:7">
      <c r="A81" s="670" t="s">
        <v>3203</v>
      </c>
      <c r="B81" s="669">
        <v>6276</v>
      </c>
      <c r="C81" s="669">
        <v>6276</v>
      </c>
      <c r="D81" s="669">
        <v>36.68</v>
      </c>
      <c r="E81" s="669">
        <v>36.683</v>
      </c>
      <c r="F81" s="669">
        <f t="shared" si="2"/>
        <v>6312.68</v>
      </c>
      <c r="G81" s="669">
        <f t="shared" si="3"/>
        <v>6312.683</v>
      </c>
    </row>
    <row r="82" spans="1:7">
      <c r="A82" s="670" t="s">
        <v>3202</v>
      </c>
      <c r="B82" s="669">
        <v>3130</v>
      </c>
      <c r="C82" s="669">
        <v>3130</v>
      </c>
      <c r="D82" s="669">
        <v>17.940000000000001</v>
      </c>
      <c r="E82" s="669">
        <v>17.931999999999999</v>
      </c>
      <c r="F82" s="669">
        <f t="shared" si="2"/>
        <v>3147.94</v>
      </c>
      <c r="G82" s="669">
        <f t="shared" si="3"/>
        <v>3147.9319999999998</v>
      </c>
    </row>
    <row r="83" spans="1:7">
      <c r="A83" s="670" t="s">
        <v>3201</v>
      </c>
      <c r="B83" s="669">
        <v>9447</v>
      </c>
      <c r="C83" s="669">
        <v>9447</v>
      </c>
      <c r="D83" s="669">
        <v>54.95</v>
      </c>
      <c r="E83" s="669">
        <v>54.945999999999998</v>
      </c>
      <c r="F83" s="669">
        <f t="shared" si="2"/>
        <v>9501.9500000000007</v>
      </c>
      <c r="G83" s="669">
        <f t="shared" si="3"/>
        <v>9501.9459999999999</v>
      </c>
    </row>
    <row r="84" spans="1:7">
      <c r="A84" s="670" t="s">
        <v>3200</v>
      </c>
      <c r="B84" s="669">
        <v>2547</v>
      </c>
      <c r="C84" s="669">
        <v>2547</v>
      </c>
      <c r="D84" s="669">
        <v>14.73</v>
      </c>
      <c r="E84" s="669">
        <v>14.731999999999999</v>
      </c>
      <c r="F84" s="669">
        <f t="shared" si="2"/>
        <v>2561.73</v>
      </c>
      <c r="G84" s="669">
        <f t="shared" si="3"/>
        <v>2561.732</v>
      </c>
    </row>
    <row r="85" spans="1:7">
      <c r="A85" s="670" t="s">
        <v>3199</v>
      </c>
      <c r="B85" s="669">
        <v>5395</v>
      </c>
      <c r="C85" s="669">
        <v>5395</v>
      </c>
      <c r="D85" s="669">
        <v>28.27</v>
      </c>
      <c r="E85" s="669">
        <v>28.27</v>
      </c>
      <c r="F85" s="669">
        <f t="shared" si="2"/>
        <v>5423.27</v>
      </c>
      <c r="G85" s="669">
        <f t="shared" si="3"/>
        <v>5423.27</v>
      </c>
    </row>
    <row r="86" spans="1:7">
      <c r="A86" s="670" t="s">
        <v>3198</v>
      </c>
      <c r="B86" s="669">
        <v>5962</v>
      </c>
      <c r="C86" s="669">
        <v>5962</v>
      </c>
      <c r="D86" s="669">
        <v>31.830000000000002</v>
      </c>
      <c r="E86" s="669">
        <v>31.834</v>
      </c>
      <c r="F86" s="669">
        <f t="shared" si="2"/>
        <v>5993.83</v>
      </c>
      <c r="G86" s="669">
        <f t="shared" si="3"/>
        <v>5993.8339999999998</v>
      </c>
    </row>
    <row r="87" spans="1:7">
      <c r="A87" s="670" t="s">
        <v>3197</v>
      </c>
      <c r="B87" s="669">
        <v>2096</v>
      </c>
      <c r="C87" s="669">
        <v>2096</v>
      </c>
      <c r="D87" s="669">
        <v>11.239999999999998</v>
      </c>
      <c r="E87" s="669">
        <v>11.244</v>
      </c>
      <c r="F87" s="669">
        <f t="shared" si="2"/>
        <v>2107.2399999999998</v>
      </c>
      <c r="G87" s="669">
        <f t="shared" si="3"/>
        <v>2107.2440000000001</v>
      </c>
    </row>
    <row r="88" spans="1:7">
      <c r="A88" s="670" t="s">
        <v>3196</v>
      </c>
      <c r="B88" s="669">
        <v>1432</v>
      </c>
      <c r="C88" s="669">
        <v>1432</v>
      </c>
      <c r="D88" s="669">
        <v>7.75</v>
      </c>
      <c r="E88" s="669">
        <v>7.7439999999999998</v>
      </c>
      <c r="F88" s="669">
        <f t="shared" si="2"/>
        <v>1439.75</v>
      </c>
      <c r="G88" s="669">
        <f t="shared" si="3"/>
        <v>1439.7439999999999</v>
      </c>
    </row>
    <row r="89" spans="1:7">
      <c r="A89" s="670" t="s">
        <v>3195</v>
      </c>
      <c r="B89" s="669">
        <v>1110</v>
      </c>
      <c r="C89" s="669">
        <v>1110</v>
      </c>
      <c r="D89" s="669">
        <v>6</v>
      </c>
      <c r="E89" s="669">
        <v>5.9959999999999996</v>
      </c>
      <c r="F89" s="669">
        <f t="shared" si="2"/>
        <v>1116</v>
      </c>
      <c r="G89" s="669">
        <f t="shared" si="3"/>
        <v>1115.9960000000001</v>
      </c>
    </row>
    <row r="90" spans="1:7">
      <c r="A90" s="670" t="s">
        <v>3194</v>
      </c>
      <c r="B90" s="669">
        <v>1347</v>
      </c>
      <c r="C90" s="669">
        <v>1347</v>
      </c>
      <c r="D90" s="669">
        <v>7.5</v>
      </c>
      <c r="E90" s="669">
        <v>7.5</v>
      </c>
      <c r="F90" s="669">
        <f t="shared" si="2"/>
        <v>1354.5</v>
      </c>
      <c r="G90" s="669">
        <f t="shared" si="3"/>
        <v>1354.5</v>
      </c>
    </row>
    <row r="91" spans="1:7">
      <c r="A91" s="670" t="s">
        <v>3193</v>
      </c>
      <c r="B91" s="669">
        <v>8651</v>
      </c>
      <c r="C91" s="669">
        <v>8651</v>
      </c>
      <c r="D91" s="669">
        <v>51.47</v>
      </c>
      <c r="E91" s="669">
        <v>51.474000000000004</v>
      </c>
      <c r="F91" s="669">
        <f t="shared" si="2"/>
        <v>8702.4699999999993</v>
      </c>
      <c r="G91" s="669">
        <f t="shared" si="3"/>
        <v>8702.4740000000002</v>
      </c>
    </row>
    <row r="92" spans="1:7">
      <c r="A92" s="670" t="s">
        <v>3192</v>
      </c>
      <c r="B92" s="669">
        <v>7071</v>
      </c>
      <c r="C92" s="669">
        <v>7071</v>
      </c>
      <c r="D92" s="669">
        <v>41.64</v>
      </c>
      <c r="E92" s="669">
        <v>41.634999999999998</v>
      </c>
      <c r="F92" s="669">
        <f t="shared" si="2"/>
        <v>7112.64</v>
      </c>
      <c r="G92" s="669">
        <f t="shared" si="3"/>
        <v>7112.6350000000002</v>
      </c>
    </row>
    <row r="93" spans="1:7">
      <c r="A93" s="670" t="s">
        <v>3191</v>
      </c>
      <c r="B93" s="669">
        <v>2118</v>
      </c>
      <c r="C93" s="669">
        <v>2118</v>
      </c>
      <c r="D93" s="669">
        <v>14.6</v>
      </c>
      <c r="E93" s="669">
        <v>14.602</v>
      </c>
      <c r="F93" s="669">
        <f t="shared" si="2"/>
        <v>2132.6</v>
      </c>
      <c r="G93" s="669">
        <f t="shared" si="3"/>
        <v>2132.6019999999999</v>
      </c>
    </row>
    <row r="94" spans="1:7">
      <c r="A94" s="670" t="s">
        <v>3190</v>
      </c>
      <c r="B94" s="669">
        <v>3466</v>
      </c>
      <c r="C94" s="669">
        <v>3466</v>
      </c>
      <c r="D94" s="669">
        <v>20.41</v>
      </c>
      <c r="E94" s="669">
        <v>20.407</v>
      </c>
      <c r="F94" s="669">
        <f t="shared" si="2"/>
        <v>3486.41</v>
      </c>
      <c r="G94" s="669">
        <f t="shared" si="3"/>
        <v>3486.4070000000002</v>
      </c>
    </row>
    <row r="95" spans="1:7">
      <c r="A95" s="670" t="s">
        <v>3189</v>
      </c>
      <c r="B95" s="669">
        <v>2400</v>
      </c>
      <c r="C95" s="669">
        <v>2400</v>
      </c>
      <c r="D95" s="669">
        <v>11.36</v>
      </c>
      <c r="E95" s="669">
        <v>11.359</v>
      </c>
      <c r="F95" s="669">
        <f t="shared" si="2"/>
        <v>2411.36</v>
      </c>
      <c r="G95" s="669">
        <f t="shared" si="3"/>
        <v>2411.3589999999999</v>
      </c>
    </row>
    <row r="96" spans="1:7">
      <c r="A96" s="670" t="s">
        <v>3188</v>
      </c>
      <c r="B96" s="669">
        <v>7058</v>
      </c>
      <c r="C96" s="669">
        <v>7058</v>
      </c>
      <c r="D96" s="669">
        <v>72.06</v>
      </c>
      <c r="E96" s="669">
        <v>72.063999999999993</v>
      </c>
      <c r="F96" s="669">
        <f t="shared" si="2"/>
        <v>7130.06</v>
      </c>
      <c r="G96" s="669">
        <f t="shared" si="3"/>
        <v>7130.0640000000003</v>
      </c>
    </row>
    <row r="97" spans="1:7">
      <c r="A97" s="670" t="s">
        <v>3187</v>
      </c>
      <c r="B97" s="669">
        <v>7039</v>
      </c>
      <c r="C97" s="669">
        <v>7039</v>
      </c>
      <c r="D97" s="669">
        <v>38.25</v>
      </c>
      <c r="E97" s="669">
        <v>38.251000000000005</v>
      </c>
      <c r="F97" s="669">
        <f t="shared" si="2"/>
        <v>7077.25</v>
      </c>
      <c r="G97" s="669">
        <f t="shared" si="3"/>
        <v>7077.2510000000002</v>
      </c>
    </row>
    <row r="98" spans="1:7">
      <c r="A98" s="670" t="s">
        <v>3186</v>
      </c>
      <c r="B98" s="669">
        <v>4125</v>
      </c>
      <c r="C98" s="669">
        <v>4125</v>
      </c>
      <c r="D98" s="669">
        <v>53.33</v>
      </c>
      <c r="E98" s="669">
        <v>53.215000000000003</v>
      </c>
      <c r="F98" s="669">
        <f t="shared" si="2"/>
        <v>4178.33</v>
      </c>
      <c r="G98" s="669">
        <f t="shared" si="3"/>
        <v>4178.2150000000001</v>
      </c>
    </row>
    <row r="99" spans="1:7">
      <c r="A99" s="670" t="s">
        <v>3185</v>
      </c>
      <c r="B99" s="669">
        <v>4003</v>
      </c>
      <c r="C99" s="669">
        <v>4003</v>
      </c>
      <c r="D99" s="669">
        <v>24.47</v>
      </c>
      <c r="E99" s="669">
        <v>24.468</v>
      </c>
      <c r="F99" s="669">
        <f t="shared" si="2"/>
        <v>4027.47</v>
      </c>
      <c r="G99" s="669">
        <f t="shared" si="3"/>
        <v>4027.4679999999998</v>
      </c>
    </row>
    <row r="100" spans="1:7">
      <c r="A100" s="670" t="s">
        <v>3184</v>
      </c>
      <c r="B100" s="669">
        <v>3248</v>
      </c>
      <c r="C100" s="669">
        <v>3248</v>
      </c>
      <c r="D100" s="669">
        <v>16.349999999999998</v>
      </c>
      <c r="E100" s="669">
        <v>16.344999999999999</v>
      </c>
      <c r="F100" s="669">
        <f t="shared" si="2"/>
        <v>3264.35</v>
      </c>
      <c r="G100" s="669">
        <f t="shared" si="3"/>
        <v>3264.3449999999998</v>
      </c>
    </row>
    <row r="101" spans="1:7">
      <c r="A101" s="670" t="s">
        <v>3183</v>
      </c>
      <c r="B101" s="669">
        <v>3089</v>
      </c>
      <c r="C101" s="669">
        <v>3089</v>
      </c>
      <c r="D101" s="669">
        <v>20.74</v>
      </c>
      <c r="E101" s="669">
        <v>20.741</v>
      </c>
      <c r="F101" s="669">
        <f t="shared" si="2"/>
        <v>3109.74</v>
      </c>
      <c r="G101" s="669">
        <f t="shared" si="3"/>
        <v>3109.741</v>
      </c>
    </row>
    <row r="102" spans="1:7">
      <c r="A102" s="670" t="s">
        <v>3182</v>
      </c>
      <c r="B102" s="669">
        <v>2867</v>
      </c>
      <c r="C102" s="669">
        <v>2867</v>
      </c>
      <c r="D102" s="669">
        <v>15.959999999999999</v>
      </c>
      <c r="E102" s="669">
        <v>15.952999999999999</v>
      </c>
      <c r="F102" s="669">
        <f t="shared" si="2"/>
        <v>2882.96</v>
      </c>
      <c r="G102" s="669">
        <f t="shared" si="3"/>
        <v>2882.953</v>
      </c>
    </row>
    <row r="103" spans="1:7">
      <c r="A103" s="670" t="s">
        <v>3181</v>
      </c>
      <c r="B103" s="669">
        <v>4003</v>
      </c>
      <c r="C103" s="669">
        <v>4003</v>
      </c>
      <c r="D103" s="669">
        <v>25.85</v>
      </c>
      <c r="E103" s="669">
        <v>25.843</v>
      </c>
      <c r="F103" s="669">
        <f t="shared" si="2"/>
        <v>4028.85</v>
      </c>
      <c r="G103" s="669">
        <f t="shared" si="3"/>
        <v>4028.8429999999998</v>
      </c>
    </row>
    <row r="104" spans="1:7">
      <c r="A104" s="670" t="s">
        <v>3180</v>
      </c>
      <c r="B104" s="669">
        <v>4672</v>
      </c>
      <c r="C104" s="669">
        <v>4672</v>
      </c>
      <c r="D104" s="669">
        <v>70.16</v>
      </c>
      <c r="E104" s="669">
        <v>61.426999999999992</v>
      </c>
      <c r="F104" s="669">
        <f t="shared" si="2"/>
        <v>4742.16</v>
      </c>
      <c r="G104" s="669">
        <f t="shared" si="3"/>
        <v>4733.4269999999997</v>
      </c>
    </row>
    <row r="105" spans="1:7">
      <c r="A105" s="670" t="s">
        <v>3179</v>
      </c>
      <c r="B105" s="669">
        <v>2890</v>
      </c>
      <c r="C105" s="669">
        <v>2890</v>
      </c>
      <c r="D105" s="669">
        <v>19.79</v>
      </c>
      <c r="E105" s="669">
        <v>19.783999999999999</v>
      </c>
      <c r="F105" s="669">
        <f t="shared" si="2"/>
        <v>2909.79</v>
      </c>
      <c r="G105" s="669">
        <f t="shared" si="3"/>
        <v>2909.7840000000001</v>
      </c>
    </row>
    <row r="106" spans="1:7">
      <c r="A106" s="670" t="s">
        <v>3178</v>
      </c>
      <c r="B106" s="669">
        <v>3612</v>
      </c>
      <c r="C106" s="669">
        <v>3612</v>
      </c>
      <c r="D106" s="669">
        <v>22.64</v>
      </c>
      <c r="E106" s="669">
        <v>22.640999999999998</v>
      </c>
      <c r="F106" s="669">
        <f t="shared" si="2"/>
        <v>3634.64</v>
      </c>
      <c r="G106" s="669">
        <f t="shared" si="3"/>
        <v>3634.6410000000001</v>
      </c>
    </row>
    <row r="107" spans="1:7">
      <c r="A107" s="670" t="s">
        <v>3177</v>
      </c>
      <c r="B107" s="669">
        <v>4215</v>
      </c>
      <c r="C107" s="669">
        <v>4215</v>
      </c>
      <c r="D107" s="669">
        <v>21.89</v>
      </c>
      <c r="E107" s="669">
        <v>21.887999999999998</v>
      </c>
      <c r="F107" s="669">
        <f t="shared" si="2"/>
        <v>4236.8900000000003</v>
      </c>
      <c r="G107" s="669">
        <f t="shared" si="3"/>
        <v>4236.8879999999999</v>
      </c>
    </row>
    <row r="108" spans="1:7">
      <c r="A108" s="670" t="s">
        <v>3176</v>
      </c>
      <c r="B108" s="669">
        <v>4927</v>
      </c>
      <c r="C108" s="669">
        <v>4927</v>
      </c>
      <c r="D108" s="669">
        <v>29.37</v>
      </c>
      <c r="E108" s="669">
        <v>29.367000000000001</v>
      </c>
      <c r="F108" s="669">
        <f t="shared" si="2"/>
        <v>4956.37</v>
      </c>
      <c r="G108" s="669">
        <f t="shared" si="3"/>
        <v>4956.3670000000002</v>
      </c>
    </row>
    <row r="109" spans="1:7">
      <c r="A109" s="670" t="s">
        <v>3175</v>
      </c>
      <c r="B109" s="669">
        <v>2229</v>
      </c>
      <c r="C109" s="669">
        <v>2229</v>
      </c>
      <c r="D109" s="669">
        <v>14.7</v>
      </c>
      <c r="E109" s="669">
        <v>14.698</v>
      </c>
      <c r="F109" s="669">
        <f t="shared" si="2"/>
        <v>2243.6999999999998</v>
      </c>
      <c r="G109" s="669">
        <f t="shared" si="3"/>
        <v>2243.6979999999999</v>
      </c>
    </row>
    <row r="110" spans="1:7">
      <c r="A110" s="670" t="s">
        <v>3174</v>
      </c>
      <c r="B110" s="669">
        <v>6583</v>
      </c>
      <c r="C110" s="669">
        <v>6583</v>
      </c>
      <c r="D110" s="669">
        <v>44.48</v>
      </c>
      <c r="E110" s="669">
        <v>44.478000000000002</v>
      </c>
      <c r="F110" s="669">
        <f t="shared" si="2"/>
        <v>6627.48</v>
      </c>
      <c r="G110" s="669">
        <f t="shared" si="3"/>
        <v>6627.4780000000001</v>
      </c>
    </row>
    <row r="111" spans="1:7">
      <c r="A111" s="670" t="s">
        <v>3173</v>
      </c>
      <c r="B111" s="669">
        <v>4633</v>
      </c>
      <c r="C111" s="669">
        <v>4633</v>
      </c>
      <c r="D111" s="669">
        <v>25.63</v>
      </c>
      <c r="E111" s="669">
        <v>25.631</v>
      </c>
      <c r="F111" s="669">
        <f t="shared" si="2"/>
        <v>4658.63</v>
      </c>
      <c r="G111" s="669">
        <f t="shared" si="3"/>
        <v>4658.6310000000003</v>
      </c>
    </row>
    <row r="112" spans="1:7">
      <c r="A112" s="670" t="s">
        <v>3172</v>
      </c>
      <c r="B112" s="669">
        <v>5053</v>
      </c>
      <c r="C112" s="669">
        <v>5053</v>
      </c>
      <c r="D112" s="669">
        <v>43.89</v>
      </c>
      <c r="E112" s="669">
        <v>43.887999999999998</v>
      </c>
      <c r="F112" s="669">
        <f t="shared" si="2"/>
        <v>5096.8900000000003</v>
      </c>
      <c r="G112" s="669">
        <f t="shared" si="3"/>
        <v>5096.8879999999999</v>
      </c>
    </row>
    <row r="113" spans="1:7">
      <c r="A113" s="670" t="s">
        <v>3171</v>
      </c>
      <c r="B113" s="669">
        <v>2547</v>
      </c>
      <c r="C113" s="669">
        <v>2547</v>
      </c>
      <c r="D113" s="669">
        <v>13.049999999999999</v>
      </c>
      <c r="E113" s="669">
        <v>13.047000000000001</v>
      </c>
      <c r="F113" s="669">
        <f t="shared" si="2"/>
        <v>2560.0500000000002</v>
      </c>
      <c r="G113" s="669">
        <f t="shared" si="3"/>
        <v>2560.047</v>
      </c>
    </row>
    <row r="114" spans="1:7">
      <c r="A114" s="670" t="s">
        <v>3170</v>
      </c>
      <c r="B114" s="669">
        <v>2820</v>
      </c>
      <c r="C114" s="669">
        <v>2820</v>
      </c>
      <c r="D114" s="669">
        <v>19.93</v>
      </c>
      <c r="E114" s="669">
        <v>19.923999999999999</v>
      </c>
      <c r="F114" s="669">
        <f t="shared" si="2"/>
        <v>2839.93</v>
      </c>
      <c r="G114" s="669">
        <f t="shared" si="3"/>
        <v>2839.924</v>
      </c>
    </row>
    <row r="115" spans="1:7">
      <c r="A115" s="670" t="s">
        <v>3169</v>
      </c>
      <c r="B115" s="669">
        <v>3125</v>
      </c>
      <c r="C115" s="669">
        <v>3125</v>
      </c>
      <c r="D115" s="669">
        <v>19.25</v>
      </c>
      <c r="E115" s="669">
        <v>19.245999999999999</v>
      </c>
      <c r="F115" s="669">
        <f t="shared" si="2"/>
        <v>3144.25</v>
      </c>
      <c r="G115" s="669">
        <f t="shared" si="3"/>
        <v>3144.2460000000001</v>
      </c>
    </row>
    <row r="116" spans="1:7">
      <c r="A116" s="670" t="s">
        <v>3168</v>
      </c>
      <c r="B116" s="669">
        <v>5446</v>
      </c>
      <c r="C116" s="669">
        <v>5446</v>
      </c>
      <c r="D116" s="669">
        <v>31.43</v>
      </c>
      <c r="E116" s="669">
        <v>31.42</v>
      </c>
      <c r="F116" s="669">
        <f t="shared" si="2"/>
        <v>5477.43</v>
      </c>
      <c r="G116" s="669">
        <f t="shared" si="3"/>
        <v>5477.42</v>
      </c>
    </row>
    <row r="117" spans="1:7">
      <c r="A117" s="670" t="s">
        <v>3167</v>
      </c>
      <c r="B117" s="669">
        <v>4046</v>
      </c>
      <c r="C117" s="669">
        <v>4046</v>
      </c>
      <c r="D117" s="669">
        <v>24.47</v>
      </c>
      <c r="E117" s="669">
        <v>24.471</v>
      </c>
      <c r="F117" s="669">
        <f t="shared" si="2"/>
        <v>4070.47</v>
      </c>
      <c r="G117" s="669">
        <f t="shared" si="3"/>
        <v>4070.471</v>
      </c>
    </row>
    <row r="118" spans="1:7">
      <c r="A118" s="670" t="s">
        <v>3166</v>
      </c>
      <c r="B118" s="669">
        <v>1925</v>
      </c>
      <c r="C118" s="669">
        <v>1925</v>
      </c>
      <c r="D118" s="669">
        <v>10.379999999999999</v>
      </c>
      <c r="E118" s="669">
        <v>10.379000000000001</v>
      </c>
      <c r="F118" s="669">
        <f t="shared" si="2"/>
        <v>1935.38</v>
      </c>
      <c r="G118" s="669">
        <f t="shared" si="3"/>
        <v>1935.3789999999999</v>
      </c>
    </row>
    <row r="119" spans="1:7">
      <c r="A119" s="670" t="s">
        <v>3165</v>
      </c>
      <c r="B119" s="669">
        <v>1945</v>
      </c>
      <c r="C119" s="669">
        <v>1945</v>
      </c>
      <c r="D119" s="669">
        <v>11.579999999999998</v>
      </c>
      <c r="E119" s="669">
        <v>11.580000000000002</v>
      </c>
      <c r="F119" s="669">
        <f t="shared" si="2"/>
        <v>1956.58</v>
      </c>
      <c r="G119" s="669">
        <f t="shared" si="3"/>
        <v>1956.58</v>
      </c>
    </row>
    <row r="120" spans="1:7">
      <c r="A120" s="670" t="s">
        <v>3164</v>
      </c>
      <c r="B120" s="669">
        <v>1925</v>
      </c>
      <c r="C120" s="669">
        <v>1925</v>
      </c>
      <c r="D120" s="669">
        <v>10.719999999999999</v>
      </c>
      <c r="E120" s="669">
        <v>10.718</v>
      </c>
      <c r="F120" s="669">
        <f t="shared" si="2"/>
        <v>1935.72</v>
      </c>
      <c r="G120" s="669">
        <f t="shared" si="3"/>
        <v>1935.7180000000001</v>
      </c>
    </row>
    <row r="121" spans="1:7">
      <c r="A121" s="670" t="s">
        <v>3163</v>
      </c>
      <c r="B121" s="669">
        <v>6285</v>
      </c>
      <c r="C121" s="669">
        <v>6285</v>
      </c>
      <c r="D121" s="669">
        <v>38.089999999999996</v>
      </c>
      <c r="E121" s="669">
        <v>38.082000000000001</v>
      </c>
      <c r="F121" s="669">
        <f t="shared" si="2"/>
        <v>6323.09</v>
      </c>
      <c r="G121" s="669">
        <f t="shared" si="3"/>
        <v>6323.0820000000003</v>
      </c>
    </row>
    <row r="122" spans="1:7">
      <c r="A122" s="670" t="s">
        <v>3162</v>
      </c>
      <c r="B122" s="669">
        <v>3629</v>
      </c>
      <c r="C122" s="669">
        <v>3629</v>
      </c>
      <c r="D122" s="669">
        <v>22.8</v>
      </c>
      <c r="E122" s="669">
        <v>22.797000000000001</v>
      </c>
      <c r="F122" s="669">
        <f t="shared" si="2"/>
        <v>3651.8</v>
      </c>
      <c r="G122" s="669">
        <f t="shared" si="3"/>
        <v>3651.797</v>
      </c>
    </row>
    <row r="123" spans="1:7">
      <c r="A123" s="670" t="s">
        <v>3161</v>
      </c>
      <c r="B123" s="669">
        <v>1223</v>
      </c>
      <c r="C123" s="669">
        <v>1223</v>
      </c>
      <c r="D123" s="669">
        <v>7.3500000000000005</v>
      </c>
      <c r="E123" s="669">
        <v>7.3450000000000006</v>
      </c>
      <c r="F123" s="669">
        <f t="shared" si="2"/>
        <v>1230.3499999999999</v>
      </c>
      <c r="G123" s="669">
        <f t="shared" si="3"/>
        <v>1230.345</v>
      </c>
    </row>
    <row r="124" spans="1:7">
      <c r="A124" s="670" t="s">
        <v>3160</v>
      </c>
      <c r="B124" s="669">
        <v>2134</v>
      </c>
      <c r="C124" s="669">
        <v>2134</v>
      </c>
      <c r="D124" s="669">
        <v>9.67</v>
      </c>
      <c r="E124" s="669">
        <v>9.6610000000000014</v>
      </c>
      <c r="F124" s="669">
        <f t="shared" si="2"/>
        <v>2143.67</v>
      </c>
      <c r="G124" s="669">
        <f t="shared" si="3"/>
        <v>2143.6610000000001</v>
      </c>
    </row>
    <row r="125" spans="1:7">
      <c r="A125" s="670" t="s">
        <v>3159</v>
      </c>
      <c r="B125" s="669">
        <v>2151</v>
      </c>
      <c r="C125" s="669">
        <v>2151</v>
      </c>
      <c r="D125" s="669">
        <v>12.059999999999999</v>
      </c>
      <c r="E125" s="669">
        <v>12.059000000000001</v>
      </c>
      <c r="F125" s="669">
        <f t="shared" si="2"/>
        <v>2163.06</v>
      </c>
      <c r="G125" s="669">
        <f t="shared" si="3"/>
        <v>2163.0590000000002</v>
      </c>
    </row>
    <row r="126" spans="1:7">
      <c r="A126" s="670" t="s">
        <v>3158</v>
      </c>
      <c r="B126" s="669">
        <v>13457</v>
      </c>
      <c r="C126" s="669">
        <v>13457</v>
      </c>
      <c r="D126" s="669">
        <v>78.150000000000006</v>
      </c>
      <c r="E126" s="669">
        <v>78.15100000000001</v>
      </c>
      <c r="F126" s="669">
        <f t="shared" si="2"/>
        <v>13535.15</v>
      </c>
      <c r="G126" s="669">
        <f t="shared" si="3"/>
        <v>13535.151</v>
      </c>
    </row>
    <row r="127" spans="1:7">
      <c r="A127" s="670" t="s">
        <v>3157</v>
      </c>
      <c r="B127" s="669">
        <v>1577</v>
      </c>
      <c r="C127" s="669">
        <v>1577</v>
      </c>
      <c r="D127" s="669">
        <v>8.4600000000000009</v>
      </c>
      <c r="E127" s="669">
        <v>8.4610000000000003</v>
      </c>
      <c r="F127" s="669">
        <f t="shared" si="2"/>
        <v>1585.46</v>
      </c>
      <c r="G127" s="669">
        <f t="shared" si="3"/>
        <v>1585.461</v>
      </c>
    </row>
    <row r="128" spans="1:7">
      <c r="A128" s="670" t="s">
        <v>3156</v>
      </c>
      <c r="B128" s="669">
        <v>2151</v>
      </c>
      <c r="C128" s="669">
        <v>2151</v>
      </c>
      <c r="D128" s="669">
        <v>11.7</v>
      </c>
      <c r="E128" s="669">
        <v>11.702999999999999</v>
      </c>
      <c r="F128" s="669">
        <f t="shared" si="2"/>
        <v>2162.6999999999998</v>
      </c>
      <c r="G128" s="669">
        <f t="shared" si="3"/>
        <v>2162.703</v>
      </c>
    </row>
    <row r="129" spans="1:7">
      <c r="A129" s="670" t="s">
        <v>3155</v>
      </c>
      <c r="B129" s="669">
        <v>4677</v>
      </c>
      <c r="C129" s="669">
        <v>4677</v>
      </c>
      <c r="D129" s="669">
        <v>27.92</v>
      </c>
      <c r="E129" s="669">
        <v>27.917000000000002</v>
      </c>
      <c r="F129" s="669">
        <f t="shared" si="2"/>
        <v>4704.92</v>
      </c>
      <c r="G129" s="669">
        <f t="shared" si="3"/>
        <v>4704.9170000000004</v>
      </c>
    </row>
    <row r="130" spans="1:7">
      <c r="A130" s="670" t="s">
        <v>3154</v>
      </c>
      <c r="B130" s="669">
        <v>4077</v>
      </c>
      <c r="C130" s="669">
        <v>4077</v>
      </c>
      <c r="D130" s="669">
        <v>22.1</v>
      </c>
      <c r="E130" s="669">
        <v>22.103000000000002</v>
      </c>
      <c r="F130" s="669">
        <f t="shared" si="2"/>
        <v>4099.1000000000004</v>
      </c>
      <c r="G130" s="669">
        <f t="shared" si="3"/>
        <v>4099.1030000000001</v>
      </c>
    </row>
    <row r="131" spans="1:7">
      <c r="A131" s="670" t="s">
        <v>3153</v>
      </c>
      <c r="B131" s="669">
        <v>1082</v>
      </c>
      <c r="C131" s="669">
        <v>1082</v>
      </c>
      <c r="D131" s="669">
        <v>7.54</v>
      </c>
      <c r="E131" s="669">
        <v>7.5389999999999997</v>
      </c>
      <c r="F131" s="669">
        <f t="shared" si="2"/>
        <v>1089.54</v>
      </c>
      <c r="G131" s="669">
        <f t="shared" si="3"/>
        <v>1089.539</v>
      </c>
    </row>
    <row r="132" spans="1:7">
      <c r="A132" s="670" t="s">
        <v>3152</v>
      </c>
      <c r="B132" s="669">
        <v>2581</v>
      </c>
      <c r="C132" s="669">
        <v>2581</v>
      </c>
      <c r="D132" s="669">
        <v>17.11</v>
      </c>
      <c r="E132" s="669">
        <v>17.111000000000001</v>
      </c>
      <c r="F132" s="669">
        <f t="shared" si="2"/>
        <v>2598.11</v>
      </c>
      <c r="G132" s="669">
        <f t="shared" si="3"/>
        <v>2598.1109999999999</v>
      </c>
    </row>
    <row r="133" spans="1:7">
      <c r="A133" s="670" t="s">
        <v>3151</v>
      </c>
      <c r="B133" s="669">
        <v>761</v>
      </c>
      <c r="C133" s="669">
        <v>761</v>
      </c>
      <c r="D133" s="669">
        <v>5.5600000000000005</v>
      </c>
      <c r="E133" s="669">
        <v>5.5540000000000003</v>
      </c>
      <c r="F133" s="669">
        <f t="shared" ref="F133:F196" si="4">B133+D133</f>
        <v>766.56</v>
      </c>
      <c r="G133" s="669">
        <f t="shared" ref="G133:G196" si="5">C133+E133</f>
        <v>766.55399999999997</v>
      </c>
    </row>
    <row r="134" spans="1:7">
      <c r="A134" s="670" t="s">
        <v>3150</v>
      </c>
      <c r="B134" s="669">
        <v>4740</v>
      </c>
      <c r="C134" s="669">
        <v>4740</v>
      </c>
      <c r="D134" s="669">
        <v>27.31</v>
      </c>
      <c r="E134" s="669">
        <v>27.303999999999998</v>
      </c>
      <c r="F134" s="669">
        <f t="shared" si="4"/>
        <v>4767.3100000000004</v>
      </c>
      <c r="G134" s="669">
        <f t="shared" si="5"/>
        <v>4767.3040000000001</v>
      </c>
    </row>
    <row r="135" spans="1:7">
      <c r="A135" s="670" t="s">
        <v>3149</v>
      </c>
      <c r="B135" s="669">
        <v>913</v>
      </c>
      <c r="C135" s="669">
        <v>913</v>
      </c>
      <c r="D135" s="669">
        <v>4.3100000000000005</v>
      </c>
      <c r="E135" s="669">
        <v>4.3079999999999998</v>
      </c>
      <c r="F135" s="669">
        <f t="shared" si="4"/>
        <v>917.31</v>
      </c>
      <c r="G135" s="669">
        <f t="shared" si="5"/>
        <v>917.30799999999999</v>
      </c>
    </row>
    <row r="136" spans="1:7">
      <c r="A136" s="670" t="s">
        <v>3148</v>
      </c>
      <c r="B136" s="669">
        <v>1170</v>
      </c>
      <c r="C136" s="669">
        <v>1170</v>
      </c>
      <c r="D136" s="669">
        <v>6.69</v>
      </c>
      <c r="E136" s="669">
        <v>6.6829999999999998</v>
      </c>
      <c r="F136" s="669">
        <f t="shared" si="4"/>
        <v>1176.69</v>
      </c>
      <c r="G136" s="669">
        <f t="shared" si="5"/>
        <v>1176.683</v>
      </c>
    </row>
    <row r="137" spans="1:7">
      <c r="A137" s="670" t="s">
        <v>3147</v>
      </c>
      <c r="B137" s="669">
        <v>2376</v>
      </c>
      <c r="C137" s="669">
        <v>2376</v>
      </c>
      <c r="D137" s="669">
        <v>11.91</v>
      </c>
      <c r="E137" s="669">
        <v>11.908999999999999</v>
      </c>
      <c r="F137" s="669">
        <f t="shared" si="4"/>
        <v>2387.91</v>
      </c>
      <c r="G137" s="669">
        <f t="shared" si="5"/>
        <v>2387.9090000000001</v>
      </c>
    </row>
    <row r="138" spans="1:7">
      <c r="A138" s="670" t="s">
        <v>3146</v>
      </c>
      <c r="B138" s="669">
        <v>5396</v>
      </c>
      <c r="C138" s="669">
        <v>5396</v>
      </c>
      <c r="D138" s="669">
        <v>30.06</v>
      </c>
      <c r="E138" s="669">
        <v>30.061</v>
      </c>
      <c r="F138" s="669">
        <f t="shared" si="4"/>
        <v>5426.06</v>
      </c>
      <c r="G138" s="669">
        <f t="shared" si="5"/>
        <v>5426.0609999999997</v>
      </c>
    </row>
    <row r="139" spans="1:7">
      <c r="A139" s="670" t="s">
        <v>3145</v>
      </c>
      <c r="B139" s="669">
        <v>5788</v>
      </c>
      <c r="C139" s="669">
        <v>5788</v>
      </c>
      <c r="D139" s="669">
        <v>34.46</v>
      </c>
      <c r="E139" s="669">
        <v>34.463999999999999</v>
      </c>
      <c r="F139" s="669">
        <f t="shared" si="4"/>
        <v>5822.46</v>
      </c>
      <c r="G139" s="669">
        <f t="shared" si="5"/>
        <v>5822.4639999999999</v>
      </c>
    </row>
    <row r="140" spans="1:7">
      <c r="A140" s="670" t="s">
        <v>3144</v>
      </c>
      <c r="B140" s="669">
        <v>1995</v>
      </c>
      <c r="C140" s="669">
        <v>1995</v>
      </c>
      <c r="D140" s="669">
        <v>9.49</v>
      </c>
      <c r="E140" s="669">
        <v>9.4870000000000001</v>
      </c>
      <c r="F140" s="669">
        <f t="shared" si="4"/>
        <v>2004.49</v>
      </c>
      <c r="G140" s="669">
        <f t="shared" si="5"/>
        <v>2004.4870000000001</v>
      </c>
    </row>
    <row r="141" spans="1:7">
      <c r="A141" s="670" t="s">
        <v>3143</v>
      </c>
      <c r="B141" s="669">
        <v>3089</v>
      </c>
      <c r="C141" s="669">
        <v>3089</v>
      </c>
      <c r="D141" s="669">
        <v>15.72</v>
      </c>
      <c r="E141" s="669">
        <v>15.722</v>
      </c>
      <c r="F141" s="669">
        <f t="shared" si="4"/>
        <v>3104.72</v>
      </c>
      <c r="G141" s="669">
        <f t="shared" si="5"/>
        <v>3104.7220000000002</v>
      </c>
    </row>
    <row r="142" spans="1:7">
      <c r="A142" s="670" t="s">
        <v>3142</v>
      </c>
      <c r="B142" s="669">
        <v>5890</v>
      </c>
      <c r="C142" s="669">
        <v>5890</v>
      </c>
      <c r="D142" s="669">
        <v>28.89</v>
      </c>
      <c r="E142" s="669">
        <v>28.888999999999999</v>
      </c>
      <c r="F142" s="669">
        <f t="shared" si="4"/>
        <v>5918.89</v>
      </c>
      <c r="G142" s="669">
        <f t="shared" si="5"/>
        <v>5918.8890000000001</v>
      </c>
    </row>
    <row r="143" spans="1:7">
      <c r="A143" s="670" t="s">
        <v>3141</v>
      </c>
      <c r="B143" s="669">
        <v>1990</v>
      </c>
      <c r="C143" s="669">
        <v>1990</v>
      </c>
      <c r="D143" s="669">
        <v>10.66</v>
      </c>
      <c r="E143" s="669">
        <v>10.661999999999999</v>
      </c>
      <c r="F143" s="669">
        <f t="shared" si="4"/>
        <v>2000.66</v>
      </c>
      <c r="G143" s="669">
        <f t="shared" si="5"/>
        <v>2000.662</v>
      </c>
    </row>
    <row r="144" spans="1:7">
      <c r="A144" s="670" t="s">
        <v>3140</v>
      </c>
      <c r="B144" s="669">
        <v>4850</v>
      </c>
      <c r="C144" s="669">
        <v>4850</v>
      </c>
      <c r="D144" s="669">
        <v>27.869999999999997</v>
      </c>
      <c r="E144" s="669">
        <v>27.874000000000002</v>
      </c>
      <c r="F144" s="669">
        <f t="shared" si="4"/>
        <v>4877.87</v>
      </c>
      <c r="G144" s="669">
        <f t="shared" si="5"/>
        <v>4877.8739999999998</v>
      </c>
    </row>
    <row r="145" spans="1:7">
      <c r="A145" s="670" t="s">
        <v>3139</v>
      </c>
      <c r="B145" s="669">
        <v>9772</v>
      </c>
      <c r="C145" s="669">
        <v>9772</v>
      </c>
      <c r="D145" s="669">
        <v>142.19</v>
      </c>
      <c r="E145" s="669">
        <v>142.19499999999999</v>
      </c>
      <c r="F145" s="669">
        <f t="shared" si="4"/>
        <v>9914.19</v>
      </c>
      <c r="G145" s="669">
        <f t="shared" si="5"/>
        <v>9914.1949999999997</v>
      </c>
    </row>
    <row r="146" spans="1:7">
      <c r="A146" s="670" t="s">
        <v>3138</v>
      </c>
      <c r="B146" s="669">
        <v>2160</v>
      </c>
      <c r="C146" s="669">
        <v>2160</v>
      </c>
      <c r="D146" s="669">
        <v>11.69</v>
      </c>
      <c r="E146" s="669">
        <v>11.690999999999999</v>
      </c>
      <c r="F146" s="669">
        <f t="shared" si="4"/>
        <v>2171.69</v>
      </c>
      <c r="G146" s="669">
        <f t="shared" si="5"/>
        <v>2171.6909999999998</v>
      </c>
    </row>
    <row r="147" spans="1:7">
      <c r="A147" s="670" t="s">
        <v>3137</v>
      </c>
      <c r="B147" s="669">
        <v>5391</v>
      </c>
      <c r="C147" s="669">
        <v>5391</v>
      </c>
      <c r="D147" s="669">
        <v>34.08</v>
      </c>
      <c r="E147" s="669">
        <v>34.08</v>
      </c>
      <c r="F147" s="669">
        <f t="shared" si="4"/>
        <v>5425.08</v>
      </c>
      <c r="G147" s="669">
        <f t="shared" si="5"/>
        <v>5425.08</v>
      </c>
    </row>
    <row r="148" spans="1:7">
      <c r="A148" s="670" t="s">
        <v>3136</v>
      </c>
      <c r="B148" s="669">
        <v>11075</v>
      </c>
      <c r="C148" s="669">
        <v>11075</v>
      </c>
      <c r="D148" s="669">
        <v>62.38</v>
      </c>
      <c r="E148" s="669">
        <v>62.382000000000005</v>
      </c>
      <c r="F148" s="669">
        <f t="shared" si="4"/>
        <v>11137.38</v>
      </c>
      <c r="G148" s="669">
        <f t="shared" si="5"/>
        <v>11137.382</v>
      </c>
    </row>
    <row r="149" spans="1:7">
      <c r="A149" s="670" t="s">
        <v>3135</v>
      </c>
      <c r="B149" s="669">
        <v>9760</v>
      </c>
      <c r="C149" s="669">
        <v>9760</v>
      </c>
      <c r="D149" s="669">
        <v>50.269999999999996</v>
      </c>
      <c r="E149" s="669">
        <v>50.262999999999998</v>
      </c>
      <c r="F149" s="669">
        <f t="shared" si="4"/>
        <v>9810.27</v>
      </c>
      <c r="G149" s="669">
        <f t="shared" si="5"/>
        <v>9810.2630000000008</v>
      </c>
    </row>
    <row r="150" spans="1:7">
      <c r="A150" s="670" t="s">
        <v>3134</v>
      </c>
      <c r="B150" s="669">
        <v>12458</v>
      </c>
      <c r="C150" s="669">
        <v>12458</v>
      </c>
      <c r="D150" s="669">
        <v>64.150000000000006</v>
      </c>
      <c r="E150" s="669">
        <v>64.149000000000001</v>
      </c>
      <c r="F150" s="669">
        <f t="shared" si="4"/>
        <v>12522.15</v>
      </c>
      <c r="G150" s="669">
        <f t="shared" si="5"/>
        <v>12522.148999999999</v>
      </c>
    </row>
    <row r="151" spans="1:7">
      <c r="A151" s="670" t="s">
        <v>3133</v>
      </c>
      <c r="B151" s="669">
        <v>12142</v>
      </c>
      <c r="C151" s="669">
        <v>12142</v>
      </c>
      <c r="D151" s="669">
        <v>68.42</v>
      </c>
      <c r="E151" s="669">
        <v>68.418000000000006</v>
      </c>
      <c r="F151" s="669">
        <f t="shared" si="4"/>
        <v>12210.42</v>
      </c>
      <c r="G151" s="669">
        <f t="shared" si="5"/>
        <v>12210.418</v>
      </c>
    </row>
    <row r="152" spans="1:7">
      <c r="A152" s="670" t="s">
        <v>3132</v>
      </c>
      <c r="B152" s="669">
        <v>12029</v>
      </c>
      <c r="C152" s="669">
        <v>12029</v>
      </c>
      <c r="D152" s="669">
        <v>66.800000000000011</v>
      </c>
      <c r="E152" s="669">
        <v>66.804999999999993</v>
      </c>
      <c r="F152" s="669">
        <f t="shared" si="4"/>
        <v>12095.8</v>
      </c>
      <c r="G152" s="669">
        <f t="shared" si="5"/>
        <v>12095.805</v>
      </c>
    </row>
    <row r="153" spans="1:7">
      <c r="A153" s="670" t="s">
        <v>3131</v>
      </c>
      <c r="B153" s="669">
        <v>3309</v>
      </c>
      <c r="C153" s="669">
        <v>3309</v>
      </c>
      <c r="D153" s="669">
        <v>19.8</v>
      </c>
      <c r="E153" s="669">
        <v>19.8</v>
      </c>
      <c r="F153" s="669">
        <f t="shared" si="4"/>
        <v>3328.8</v>
      </c>
      <c r="G153" s="669">
        <f t="shared" si="5"/>
        <v>3328.8</v>
      </c>
    </row>
    <row r="154" spans="1:7">
      <c r="A154" s="670" t="s">
        <v>3130</v>
      </c>
      <c r="B154" s="669">
        <v>1925</v>
      </c>
      <c r="C154" s="669">
        <v>1925</v>
      </c>
      <c r="D154" s="669">
        <v>9.65</v>
      </c>
      <c r="E154" s="669">
        <v>9.65</v>
      </c>
      <c r="F154" s="669">
        <f t="shared" si="4"/>
        <v>1934.65</v>
      </c>
      <c r="G154" s="669">
        <f t="shared" si="5"/>
        <v>1934.65</v>
      </c>
    </row>
    <row r="155" spans="1:7">
      <c r="A155" s="670" t="s">
        <v>3129</v>
      </c>
      <c r="B155" s="669">
        <v>5150</v>
      </c>
      <c r="C155" s="669">
        <v>5150</v>
      </c>
      <c r="D155" s="669">
        <v>120.71000000000001</v>
      </c>
      <c r="E155" s="669">
        <v>120.715</v>
      </c>
      <c r="F155" s="669">
        <f t="shared" si="4"/>
        <v>5270.71</v>
      </c>
      <c r="G155" s="669">
        <f t="shared" si="5"/>
        <v>5270.7150000000001</v>
      </c>
    </row>
    <row r="156" spans="1:7">
      <c r="A156" s="670" t="s">
        <v>3128</v>
      </c>
      <c r="B156" s="669">
        <v>4949</v>
      </c>
      <c r="C156" s="669">
        <v>4949</v>
      </c>
      <c r="D156" s="669">
        <v>30.94</v>
      </c>
      <c r="E156" s="669">
        <v>30.939999999999998</v>
      </c>
      <c r="F156" s="669">
        <f t="shared" si="4"/>
        <v>4979.9399999999996</v>
      </c>
      <c r="G156" s="669">
        <f t="shared" si="5"/>
        <v>4979.9399999999996</v>
      </c>
    </row>
    <row r="157" spans="1:7">
      <c r="A157" s="670" t="s">
        <v>3127</v>
      </c>
      <c r="B157" s="669">
        <v>4946</v>
      </c>
      <c r="C157" s="669">
        <v>4946</v>
      </c>
      <c r="D157" s="669">
        <v>30.87</v>
      </c>
      <c r="E157" s="669">
        <v>30.869</v>
      </c>
      <c r="F157" s="669">
        <f t="shared" si="4"/>
        <v>4976.87</v>
      </c>
      <c r="G157" s="669">
        <f t="shared" si="5"/>
        <v>4976.8689999999997</v>
      </c>
    </row>
    <row r="158" spans="1:7">
      <c r="A158" s="670" t="s">
        <v>3126</v>
      </c>
      <c r="B158" s="669">
        <v>2966</v>
      </c>
      <c r="C158" s="669">
        <v>2966</v>
      </c>
      <c r="D158" s="669">
        <v>16.579999999999998</v>
      </c>
      <c r="E158" s="669">
        <v>16.576999999999998</v>
      </c>
      <c r="F158" s="669">
        <f t="shared" si="4"/>
        <v>2982.58</v>
      </c>
      <c r="G158" s="669">
        <f t="shared" si="5"/>
        <v>2982.5770000000002</v>
      </c>
    </row>
    <row r="159" spans="1:7">
      <c r="A159" s="670" t="s">
        <v>3125</v>
      </c>
      <c r="B159" s="669">
        <v>4258</v>
      </c>
      <c r="C159" s="669">
        <v>4258</v>
      </c>
      <c r="D159" s="669">
        <v>22.57</v>
      </c>
      <c r="E159" s="669">
        <v>22.565000000000001</v>
      </c>
      <c r="F159" s="669">
        <f t="shared" si="4"/>
        <v>4280.57</v>
      </c>
      <c r="G159" s="669">
        <f t="shared" si="5"/>
        <v>4280.5649999999996</v>
      </c>
    </row>
    <row r="160" spans="1:7">
      <c r="A160" s="670" t="s">
        <v>3124</v>
      </c>
      <c r="B160" s="669">
        <v>2978</v>
      </c>
      <c r="C160" s="669">
        <v>2978</v>
      </c>
      <c r="D160" s="669">
        <v>14.559999999999999</v>
      </c>
      <c r="E160" s="669">
        <v>14.558</v>
      </c>
      <c r="F160" s="669">
        <f t="shared" si="4"/>
        <v>2992.56</v>
      </c>
      <c r="G160" s="669">
        <f t="shared" si="5"/>
        <v>2992.558</v>
      </c>
    </row>
    <row r="161" spans="1:7">
      <c r="A161" s="670" t="s">
        <v>3123</v>
      </c>
      <c r="B161" s="669">
        <v>3002</v>
      </c>
      <c r="C161" s="669">
        <v>3002</v>
      </c>
      <c r="D161" s="669">
        <v>21.32</v>
      </c>
      <c r="E161" s="669">
        <v>21.321999999999999</v>
      </c>
      <c r="F161" s="669">
        <f t="shared" si="4"/>
        <v>3023.32</v>
      </c>
      <c r="G161" s="669">
        <f t="shared" si="5"/>
        <v>3023.3220000000001</v>
      </c>
    </row>
    <row r="162" spans="1:7">
      <c r="A162" s="670" t="s">
        <v>3122</v>
      </c>
      <c r="B162" s="669">
        <v>4471</v>
      </c>
      <c r="C162" s="669">
        <v>4471</v>
      </c>
      <c r="D162" s="669">
        <v>25.86</v>
      </c>
      <c r="E162" s="669">
        <v>25.855</v>
      </c>
      <c r="F162" s="669">
        <f t="shared" si="4"/>
        <v>4496.8599999999997</v>
      </c>
      <c r="G162" s="669">
        <f t="shared" si="5"/>
        <v>4496.8549999999996</v>
      </c>
    </row>
    <row r="163" spans="1:7">
      <c r="A163" s="670" t="s">
        <v>3121</v>
      </c>
      <c r="B163" s="669">
        <v>2845</v>
      </c>
      <c r="C163" s="669">
        <v>2845</v>
      </c>
      <c r="D163" s="669">
        <v>17.8</v>
      </c>
      <c r="E163" s="669">
        <v>17.797000000000001</v>
      </c>
      <c r="F163" s="669">
        <f t="shared" si="4"/>
        <v>2862.8</v>
      </c>
      <c r="G163" s="669">
        <f t="shared" si="5"/>
        <v>2862.797</v>
      </c>
    </row>
    <row r="164" spans="1:7">
      <c r="A164" s="670" t="s">
        <v>3120</v>
      </c>
      <c r="B164" s="669">
        <v>5954</v>
      </c>
      <c r="C164" s="669">
        <v>5954</v>
      </c>
      <c r="D164" s="669">
        <v>585.71</v>
      </c>
      <c r="E164" s="669">
        <v>585.70299999999997</v>
      </c>
      <c r="F164" s="669">
        <f t="shared" si="4"/>
        <v>6539.71</v>
      </c>
      <c r="G164" s="669">
        <f t="shared" si="5"/>
        <v>6539.7029999999995</v>
      </c>
    </row>
    <row r="165" spans="1:7">
      <c r="A165" s="670" t="s">
        <v>3119</v>
      </c>
      <c r="B165" s="669">
        <v>2867</v>
      </c>
      <c r="C165" s="669">
        <v>2867</v>
      </c>
      <c r="D165" s="669">
        <v>16.91</v>
      </c>
      <c r="E165" s="669">
        <v>16.905999999999999</v>
      </c>
      <c r="F165" s="669">
        <f t="shared" si="4"/>
        <v>2883.91</v>
      </c>
      <c r="G165" s="669">
        <f t="shared" si="5"/>
        <v>2883.9059999999999</v>
      </c>
    </row>
    <row r="166" spans="1:7">
      <c r="A166" s="670" t="s">
        <v>3118</v>
      </c>
      <c r="B166" s="669">
        <v>3183</v>
      </c>
      <c r="C166" s="669">
        <v>3183</v>
      </c>
      <c r="D166" s="669">
        <v>15.81</v>
      </c>
      <c r="E166" s="669">
        <v>15.806000000000001</v>
      </c>
      <c r="F166" s="669">
        <f t="shared" si="4"/>
        <v>3198.81</v>
      </c>
      <c r="G166" s="669">
        <f t="shared" si="5"/>
        <v>3198.806</v>
      </c>
    </row>
    <row r="167" spans="1:7">
      <c r="A167" s="670" t="s">
        <v>3117</v>
      </c>
      <c r="B167" s="669">
        <v>4968</v>
      </c>
      <c r="C167" s="669">
        <v>4968</v>
      </c>
      <c r="D167" s="669">
        <v>30.630000000000003</v>
      </c>
      <c r="E167" s="669">
        <v>30.628999999999998</v>
      </c>
      <c r="F167" s="669">
        <f t="shared" si="4"/>
        <v>4998.63</v>
      </c>
      <c r="G167" s="669">
        <f t="shared" si="5"/>
        <v>4998.6289999999999</v>
      </c>
    </row>
    <row r="168" spans="1:7">
      <c r="A168" s="670" t="s">
        <v>3116</v>
      </c>
      <c r="B168" s="669">
        <v>1283</v>
      </c>
      <c r="C168" s="669">
        <v>1283</v>
      </c>
      <c r="D168" s="669">
        <v>6.5600000000000005</v>
      </c>
      <c r="E168" s="669">
        <v>6.556</v>
      </c>
      <c r="F168" s="669">
        <f t="shared" si="4"/>
        <v>1289.56</v>
      </c>
      <c r="G168" s="669">
        <f t="shared" si="5"/>
        <v>1289.556</v>
      </c>
    </row>
    <row r="169" spans="1:7">
      <c r="A169" s="670" t="s">
        <v>3115</v>
      </c>
      <c r="B169" s="669">
        <v>2684</v>
      </c>
      <c r="C169" s="669">
        <v>2684</v>
      </c>
      <c r="D169" s="669">
        <v>15.799999999999999</v>
      </c>
      <c r="E169" s="669">
        <v>15.799999999999999</v>
      </c>
      <c r="F169" s="669">
        <f t="shared" si="4"/>
        <v>2699.8</v>
      </c>
      <c r="G169" s="669">
        <f t="shared" si="5"/>
        <v>2699.8</v>
      </c>
    </row>
    <row r="170" spans="1:7">
      <c r="A170" s="670" t="s">
        <v>3114</v>
      </c>
      <c r="B170" s="669">
        <v>1571</v>
      </c>
      <c r="C170" s="669">
        <v>1571</v>
      </c>
      <c r="D170" s="669">
        <v>8.5500000000000007</v>
      </c>
      <c r="E170" s="669">
        <v>8.5470000000000006</v>
      </c>
      <c r="F170" s="669">
        <f t="shared" si="4"/>
        <v>1579.55</v>
      </c>
      <c r="G170" s="669">
        <f t="shared" si="5"/>
        <v>1579.547</v>
      </c>
    </row>
    <row r="171" spans="1:7">
      <c r="A171" s="670" t="s">
        <v>3113</v>
      </c>
      <c r="B171" s="669">
        <v>3419</v>
      </c>
      <c r="C171" s="669">
        <v>3419</v>
      </c>
      <c r="D171" s="669">
        <v>19.66</v>
      </c>
      <c r="E171" s="669">
        <v>19.658999999999999</v>
      </c>
      <c r="F171" s="669">
        <f t="shared" si="4"/>
        <v>3438.66</v>
      </c>
      <c r="G171" s="669">
        <f t="shared" si="5"/>
        <v>3438.6590000000001</v>
      </c>
    </row>
    <row r="172" spans="1:7">
      <c r="A172" s="670" t="s">
        <v>3112</v>
      </c>
      <c r="B172" s="669">
        <v>1922</v>
      </c>
      <c r="C172" s="669">
        <v>1922</v>
      </c>
      <c r="D172" s="669">
        <v>9.25</v>
      </c>
      <c r="E172" s="669">
        <v>9.2539999999999996</v>
      </c>
      <c r="F172" s="669">
        <f t="shared" si="4"/>
        <v>1931.25</v>
      </c>
      <c r="G172" s="669">
        <f t="shared" si="5"/>
        <v>1931.2539999999999</v>
      </c>
    </row>
    <row r="173" spans="1:7">
      <c r="A173" s="670" t="s">
        <v>3111</v>
      </c>
      <c r="B173" s="669">
        <v>5958</v>
      </c>
      <c r="C173" s="669">
        <v>5958</v>
      </c>
      <c r="D173" s="669">
        <v>41.8</v>
      </c>
      <c r="E173" s="669">
        <v>41.798000000000002</v>
      </c>
      <c r="F173" s="669">
        <f t="shared" si="4"/>
        <v>5999.8</v>
      </c>
      <c r="G173" s="669">
        <f t="shared" si="5"/>
        <v>5999.7979999999998</v>
      </c>
    </row>
    <row r="174" spans="1:7">
      <c r="A174" s="670" t="s">
        <v>3110</v>
      </c>
      <c r="B174" s="669">
        <v>8990</v>
      </c>
      <c r="C174" s="669">
        <v>8990</v>
      </c>
      <c r="D174" s="669">
        <v>53.11</v>
      </c>
      <c r="E174" s="669">
        <v>53.104999999999997</v>
      </c>
      <c r="F174" s="669">
        <f t="shared" si="4"/>
        <v>9043.11</v>
      </c>
      <c r="G174" s="669">
        <f t="shared" si="5"/>
        <v>9043.1049999999996</v>
      </c>
    </row>
    <row r="175" spans="1:7">
      <c r="A175" s="670" t="s">
        <v>3109</v>
      </c>
      <c r="B175" s="669">
        <v>8185</v>
      </c>
      <c r="C175" s="669">
        <v>8185</v>
      </c>
      <c r="D175" s="669">
        <v>51.03</v>
      </c>
      <c r="E175" s="669">
        <v>51.027000000000001</v>
      </c>
      <c r="F175" s="669">
        <f t="shared" si="4"/>
        <v>8236.0300000000007</v>
      </c>
      <c r="G175" s="669">
        <f t="shared" si="5"/>
        <v>8236.027</v>
      </c>
    </row>
    <row r="176" spans="1:7">
      <c r="A176" s="670" t="s">
        <v>3108</v>
      </c>
      <c r="B176" s="669">
        <v>9187</v>
      </c>
      <c r="C176" s="669">
        <v>9187</v>
      </c>
      <c r="D176" s="669">
        <v>56.29</v>
      </c>
      <c r="E176" s="669">
        <v>56.294000000000004</v>
      </c>
      <c r="F176" s="669">
        <f t="shared" si="4"/>
        <v>9243.2900000000009</v>
      </c>
      <c r="G176" s="669">
        <f t="shared" si="5"/>
        <v>9243.2939999999999</v>
      </c>
    </row>
    <row r="177" spans="1:7">
      <c r="A177" s="670" t="s">
        <v>3107</v>
      </c>
      <c r="B177" s="669">
        <v>10280</v>
      </c>
      <c r="C177" s="669">
        <v>10280</v>
      </c>
      <c r="D177" s="669">
        <v>136.43</v>
      </c>
      <c r="E177" s="669">
        <v>136.42599999999999</v>
      </c>
      <c r="F177" s="669">
        <f t="shared" si="4"/>
        <v>10416.43</v>
      </c>
      <c r="G177" s="669">
        <f t="shared" si="5"/>
        <v>10416.425999999999</v>
      </c>
    </row>
    <row r="178" spans="1:7">
      <c r="A178" s="670" t="s">
        <v>3106</v>
      </c>
      <c r="B178" s="669">
        <v>7990</v>
      </c>
      <c r="C178" s="669">
        <v>7990</v>
      </c>
      <c r="D178" s="669">
        <v>43.09</v>
      </c>
      <c r="E178" s="669">
        <v>43.088000000000001</v>
      </c>
      <c r="F178" s="669">
        <f t="shared" si="4"/>
        <v>8033.09</v>
      </c>
      <c r="G178" s="669">
        <f t="shared" si="5"/>
        <v>8033.0879999999997</v>
      </c>
    </row>
    <row r="179" spans="1:7">
      <c r="A179" s="670" t="s">
        <v>3105</v>
      </c>
      <c r="B179" s="669">
        <v>11003</v>
      </c>
      <c r="C179" s="669">
        <v>11003</v>
      </c>
      <c r="D179" s="669">
        <v>58.44</v>
      </c>
      <c r="E179" s="669">
        <v>58.436999999999998</v>
      </c>
      <c r="F179" s="669">
        <f t="shared" si="4"/>
        <v>11061.44</v>
      </c>
      <c r="G179" s="669">
        <f t="shared" si="5"/>
        <v>11061.437</v>
      </c>
    </row>
    <row r="180" spans="1:7">
      <c r="A180" s="670" t="s">
        <v>3104</v>
      </c>
      <c r="B180" s="669">
        <v>9337</v>
      </c>
      <c r="C180" s="669">
        <v>9337</v>
      </c>
      <c r="D180" s="669">
        <v>58.97</v>
      </c>
      <c r="E180" s="669">
        <v>58.965000000000003</v>
      </c>
      <c r="F180" s="669">
        <f t="shared" si="4"/>
        <v>9395.9699999999993</v>
      </c>
      <c r="G180" s="669">
        <f t="shared" si="5"/>
        <v>9395.9650000000001</v>
      </c>
    </row>
    <row r="181" spans="1:7">
      <c r="A181" s="670" t="s">
        <v>3103</v>
      </c>
      <c r="B181" s="669">
        <v>6135</v>
      </c>
      <c r="C181" s="669">
        <v>6135</v>
      </c>
      <c r="D181" s="669">
        <v>35.89</v>
      </c>
      <c r="E181" s="669">
        <v>35.884</v>
      </c>
      <c r="F181" s="669">
        <f t="shared" si="4"/>
        <v>6170.89</v>
      </c>
      <c r="G181" s="669">
        <f t="shared" si="5"/>
        <v>6170.884</v>
      </c>
    </row>
    <row r="182" spans="1:7">
      <c r="A182" s="670" t="s">
        <v>3102</v>
      </c>
      <c r="B182" s="669">
        <v>7863</v>
      </c>
      <c r="C182" s="669">
        <v>7863</v>
      </c>
      <c r="D182" s="669">
        <v>41.730000000000004</v>
      </c>
      <c r="E182" s="669">
        <v>41.725999999999999</v>
      </c>
      <c r="F182" s="669">
        <f t="shared" si="4"/>
        <v>7904.73</v>
      </c>
      <c r="G182" s="669">
        <f t="shared" si="5"/>
        <v>7904.7259999999997</v>
      </c>
    </row>
    <row r="183" spans="1:7">
      <c r="A183" s="670" t="s">
        <v>3101</v>
      </c>
      <c r="B183" s="669">
        <v>3670</v>
      </c>
      <c r="C183" s="669">
        <v>3670</v>
      </c>
      <c r="D183" s="669">
        <v>21.25</v>
      </c>
      <c r="E183" s="669">
        <v>21.253</v>
      </c>
      <c r="F183" s="669">
        <f t="shared" si="4"/>
        <v>3691.25</v>
      </c>
      <c r="G183" s="669">
        <f t="shared" si="5"/>
        <v>3691.2530000000002</v>
      </c>
    </row>
    <row r="184" spans="1:7">
      <c r="A184" s="670" t="s">
        <v>3100</v>
      </c>
      <c r="B184" s="669">
        <v>2441</v>
      </c>
      <c r="C184" s="669">
        <v>2441</v>
      </c>
      <c r="D184" s="669">
        <v>0</v>
      </c>
      <c r="E184" s="669">
        <v>0</v>
      </c>
      <c r="F184" s="669">
        <f t="shared" si="4"/>
        <v>2441</v>
      </c>
      <c r="G184" s="669">
        <f t="shared" si="5"/>
        <v>2441</v>
      </c>
    </row>
    <row r="185" spans="1:7">
      <c r="A185" s="670" t="s">
        <v>3099</v>
      </c>
      <c r="B185" s="669">
        <v>4490</v>
      </c>
      <c r="C185" s="669">
        <v>4490</v>
      </c>
      <c r="D185" s="669">
        <v>20.75</v>
      </c>
      <c r="E185" s="669">
        <v>20.742999999999999</v>
      </c>
      <c r="F185" s="669">
        <f t="shared" si="4"/>
        <v>4510.75</v>
      </c>
      <c r="G185" s="669">
        <f t="shared" si="5"/>
        <v>4510.7430000000004</v>
      </c>
    </row>
    <row r="186" spans="1:7">
      <c r="A186" s="670" t="s">
        <v>3098</v>
      </c>
      <c r="B186" s="669">
        <v>8222</v>
      </c>
      <c r="C186" s="669">
        <v>8222</v>
      </c>
      <c r="D186" s="669">
        <v>38.86</v>
      </c>
      <c r="E186" s="669">
        <v>38.857999999999997</v>
      </c>
      <c r="F186" s="669">
        <f t="shared" si="4"/>
        <v>8260.86</v>
      </c>
      <c r="G186" s="669">
        <f t="shared" si="5"/>
        <v>8260.8580000000002</v>
      </c>
    </row>
    <row r="187" spans="1:7">
      <c r="A187" s="670" t="s">
        <v>3097</v>
      </c>
      <c r="B187" s="669">
        <v>14060</v>
      </c>
      <c r="C187" s="669">
        <v>14060</v>
      </c>
      <c r="D187" s="669">
        <v>83.52</v>
      </c>
      <c r="E187" s="669">
        <v>83.509999999999991</v>
      </c>
      <c r="F187" s="669">
        <f t="shared" si="4"/>
        <v>14143.52</v>
      </c>
      <c r="G187" s="669">
        <f t="shared" si="5"/>
        <v>14143.51</v>
      </c>
    </row>
    <row r="188" spans="1:7">
      <c r="A188" s="670" t="s">
        <v>3096</v>
      </c>
      <c r="B188" s="669">
        <v>5962</v>
      </c>
      <c r="C188" s="669">
        <v>5962</v>
      </c>
      <c r="D188" s="669">
        <v>39.32</v>
      </c>
      <c r="E188" s="669">
        <v>39.317</v>
      </c>
      <c r="F188" s="669">
        <f t="shared" si="4"/>
        <v>6001.32</v>
      </c>
      <c r="G188" s="669">
        <f t="shared" si="5"/>
        <v>6001.317</v>
      </c>
    </row>
    <row r="189" spans="1:7">
      <c r="A189" s="670" t="s">
        <v>3095</v>
      </c>
      <c r="B189" s="669">
        <v>7415</v>
      </c>
      <c r="C189" s="669">
        <v>7415</v>
      </c>
      <c r="D189" s="669">
        <v>46.64</v>
      </c>
      <c r="E189" s="669">
        <v>46.64</v>
      </c>
      <c r="F189" s="669">
        <f t="shared" si="4"/>
        <v>7461.64</v>
      </c>
      <c r="G189" s="669">
        <f t="shared" si="5"/>
        <v>7461.64</v>
      </c>
    </row>
    <row r="190" spans="1:7">
      <c r="A190" s="670" t="s">
        <v>3094</v>
      </c>
      <c r="B190" s="669">
        <v>12173</v>
      </c>
      <c r="C190" s="669">
        <v>12173</v>
      </c>
      <c r="D190" s="669">
        <v>68.73</v>
      </c>
      <c r="E190" s="669">
        <v>68.728000000000009</v>
      </c>
      <c r="F190" s="669">
        <f t="shared" si="4"/>
        <v>12241.73</v>
      </c>
      <c r="G190" s="669">
        <f t="shared" si="5"/>
        <v>12241.727999999999</v>
      </c>
    </row>
    <row r="191" spans="1:7">
      <c r="A191" s="670" t="s">
        <v>3093</v>
      </c>
      <c r="B191" s="669">
        <v>2396</v>
      </c>
      <c r="C191" s="669">
        <v>2396</v>
      </c>
      <c r="D191" s="669">
        <v>15.92</v>
      </c>
      <c r="E191" s="669">
        <v>15.923</v>
      </c>
      <c r="F191" s="669">
        <f t="shared" si="4"/>
        <v>2411.92</v>
      </c>
      <c r="G191" s="669">
        <f t="shared" si="5"/>
        <v>2411.9229999999998</v>
      </c>
    </row>
    <row r="192" spans="1:7">
      <c r="A192" s="670" t="s">
        <v>3092</v>
      </c>
      <c r="B192" s="669">
        <v>3052</v>
      </c>
      <c r="C192" s="669">
        <v>3052</v>
      </c>
      <c r="D192" s="669">
        <v>18.8</v>
      </c>
      <c r="E192" s="669">
        <v>18.794999999999998</v>
      </c>
      <c r="F192" s="669">
        <f t="shared" si="4"/>
        <v>3070.8</v>
      </c>
      <c r="G192" s="669">
        <f t="shared" si="5"/>
        <v>3070.7950000000001</v>
      </c>
    </row>
    <row r="193" spans="1:7">
      <c r="A193" s="670" t="s">
        <v>3091</v>
      </c>
      <c r="B193" s="669">
        <v>956</v>
      </c>
      <c r="C193" s="669">
        <v>956</v>
      </c>
      <c r="D193" s="669">
        <v>8.98</v>
      </c>
      <c r="E193" s="669">
        <v>8.9719999999999995</v>
      </c>
      <c r="F193" s="669">
        <f t="shared" si="4"/>
        <v>964.98</v>
      </c>
      <c r="G193" s="669">
        <f t="shared" si="5"/>
        <v>964.97199999999998</v>
      </c>
    </row>
    <row r="194" spans="1:7">
      <c r="A194" s="670" t="s">
        <v>3090</v>
      </c>
      <c r="B194" s="669">
        <v>2463</v>
      </c>
      <c r="C194" s="669">
        <v>2463</v>
      </c>
      <c r="D194" s="669">
        <v>17.84</v>
      </c>
      <c r="E194" s="669">
        <v>17.841000000000001</v>
      </c>
      <c r="F194" s="669">
        <f t="shared" si="4"/>
        <v>2480.84</v>
      </c>
      <c r="G194" s="669">
        <f t="shared" si="5"/>
        <v>2480.8409999999999</v>
      </c>
    </row>
    <row r="195" spans="1:7">
      <c r="A195" s="670" t="s">
        <v>3089</v>
      </c>
      <c r="B195" s="669">
        <v>9051</v>
      </c>
      <c r="C195" s="669">
        <v>9051</v>
      </c>
      <c r="D195" s="669">
        <v>53.19</v>
      </c>
      <c r="E195" s="669">
        <v>53.186999999999998</v>
      </c>
      <c r="F195" s="669">
        <f t="shared" si="4"/>
        <v>9104.19</v>
      </c>
      <c r="G195" s="669">
        <f t="shared" si="5"/>
        <v>9104.1869999999999</v>
      </c>
    </row>
    <row r="196" spans="1:7">
      <c r="A196" s="670" t="s">
        <v>3088</v>
      </c>
      <c r="B196" s="669">
        <v>4376</v>
      </c>
      <c r="C196" s="669">
        <v>4376</v>
      </c>
      <c r="D196" s="669">
        <v>26.119999999999997</v>
      </c>
      <c r="E196" s="669">
        <v>26.116</v>
      </c>
      <c r="F196" s="669">
        <f t="shared" si="4"/>
        <v>4402.12</v>
      </c>
      <c r="G196" s="669">
        <f t="shared" si="5"/>
        <v>4402.116</v>
      </c>
    </row>
    <row r="197" spans="1:7">
      <c r="A197" s="670" t="s">
        <v>3087</v>
      </c>
      <c r="B197" s="669">
        <v>1163</v>
      </c>
      <c r="C197" s="669">
        <v>1163</v>
      </c>
      <c r="D197" s="669">
        <v>8.2099999999999991</v>
      </c>
      <c r="E197" s="669">
        <v>8.206999999999999</v>
      </c>
      <c r="F197" s="669">
        <f t="shared" ref="F197:F260" si="6">B197+D197</f>
        <v>1171.21</v>
      </c>
      <c r="G197" s="669">
        <f t="shared" ref="G197:G260" si="7">C197+E197</f>
        <v>1171.2070000000001</v>
      </c>
    </row>
    <row r="198" spans="1:7">
      <c r="A198" s="670" t="s">
        <v>3086</v>
      </c>
      <c r="B198" s="669">
        <v>2719</v>
      </c>
      <c r="C198" s="669">
        <v>2719</v>
      </c>
      <c r="D198" s="669">
        <v>15.54</v>
      </c>
      <c r="E198" s="669">
        <v>15.533999999999999</v>
      </c>
      <c r="F198" s="669">
        <f t="shared" si="6"/>
        <v>2734.54</v>
      </c>
      <c r="G198" s="669">
        <f t="shared" si="7"/>
        <v>2734.5340000000001</v>
      </c>
    </row>
    <row r="199" spans="1:7">
      <c r="A199" s="670" t="s">
        <v>3085</v>
      </c>
      <c r="B199" s="669">
        <v>2454</v>
      </c>
      <c r="C199" s="669">
        <v>2454</v>
      </c>
      <c r="D199" s="669">
        <v>14.04</v>
      </c>
      <c r="E199" s="669">
        <v>14.04</v>
      </c>
      <c r="F199" s="669">
        <f t="shared" si="6"/>
        <v>2468.04</v>
      </c>
      <c r="G199" s="669">
        <f t="shared" si="7"/>
        <v>2468.04</v>
      </c>
    </row>
    <row r="200" spans="1:7">
      <c r="A200" s="670" t="s">
        <v>3084</v>
      </c>
      <c r="B200" s="669">
        <v>9023</v>
      </c>
      <c r="C200" s="669">
        <v>9023</v>
      </c>
      <c r="D200" s="669">
        <v>63.93</v>
      </c>
      <c r="E200" s="669">
        <v>63.932000000000002</v>
      </c>
      <c r="F200" s="669">
        <f t="shared" si="6"/>
        <v>9086.93</v>
      </c>
      <c r="G200" s="669">
        <f t="shared" si="7"/>
        <v>9086.9320000000007</v>
      </c>
    </row>
    <row r="201" spans="1:7">
      <c r="A201" s="670" t="s">
        <v>3083</v>
      </c>
      <c r="B201" s="669">
        <v>3719</v>
      </c>
      <c r="C201" s="669">
        <v>3719</v>
      </c>
      <c r="D201" s="669">
        <v>23.5</v>
      </c>
      <c r="E201" s="669">
        <v>23.501999999999999</v>
      </c>
      <c r="F201" s="669">
        <f t="shared" si="6"/>
        <v>3742.5</v>
      </c>
      <c r="G201" s="669">
        <f t="shared" si="7"/>
        <v>3742.502</v>
      </c>
    </row>
    <row r="202" spans="1:7">
      <c r="A202" s="670" t="s">
        <v>3082</v>
      </c>
      <c r="B202" s="669">
        <v>5245</v>
      </c>
      <c r="C202" s="669">
        <v>5245</v>
      </c>
      <c r="D202" s="669">
        <v>28.39</v>
      </c>
      <c r="E202" s="669">
        <v>28.384999999999998</v>
      </c>
      <c r="F202" s="669">
        <f t="shared" si="6"/>
        <v>5273.39</v>
      </c>
      <c r="G202" s="669">
        <f t="shared" si="7"/>
        <v>5273.3850000000002</v>
      </c>
    </row>
    <row r="203" spans="1:7">
      <c r="A203" s="670" t="s">
        <v>3081</v>
      </c>
      <c r="B203" s="669">
        <v>1012</v>
      </c>
      <c r="C203" s="669">
        <v>1012</v>
      </c>
      <c r="D203" s="669">
        <v>6.2</v>
      </c>
      <c r="E203" s="669">
        <v>6.1960000000000006</v>
      </c>
      <c r="F203" s="669">
        <f t="shared" si="6"/>
        <v>1018.2</v>
      </c>
      <c r="G203" s="669">
        <f t="shared" si="7"/>
        <v>1018.196</v>
      </c>
    </row>
    <row r="204" spans="1:7">
      <c r="A204" s="670" t="s">
        <v>3080</v>
      </c>
      <c r="B204" s="669">
        <v>8712</v>
      </c>
      <c r="C204" s="669">
        <v>8688.9809999999998</v>
      </c>
      <c r="D204" s="669">
        <v>611.47</v>
      </c>
      <c r="E204" s="669">
        <v>611.471</v>
      </c>
      <c r="F204" s="669">
        <f t="shared" si="6"/>
        <v>9323.4699999999993</v>
      </c>
      <c r="G204" s="669">
        <f t="shared" si="7"/>
        <v>9300.4519999999993</v>
      </c>
    </row>
    <row r="205" spans="1:7">
      <c r="A205" s="670" t="s">
        <v>3079</v>
      </c>
      <c r="B205" s="669">
        <v>7734</v>
      </c>
      <c r="C205" s="669">
        <v>7734</v>
      </c>
      <c r="D205" s="669">
        <v>289.94</v>
      </c>
      <c r="E205" s="669">
        <v>289.93800000000005</v>
      </c>
      <c r="F205" s="669">
        <f t="shared" si="6"/>
        <v>8023.94</v>
      </c>
      <c r="G205" s="669">
        <f t="shared" si="7"/>
        <v>8023.9380000000001</v>
      </c>
    </row>
    <row r="206" spans="1:7">
      <c r="A206" s="670" t="s">
        <v>3078</v>
      </c>
      <c r="B206" s="669">
        <v>3556</v>
      </c>
      <c r="C206" s="669">
        <v>3556</v>
      </c>
      <c r="D206" s="669">
        <v>22.119999999999997</v>
      </c>
      <c r="E206" s="669">
        <v>22.112000000000002</v>
      </c>
      <c r="F206" s="669">
        <f t="shared" si="6"/>
        <v>3578.12</v>
      </c>
      <c r="G206" s="669">
        <f t="shared" si="7"/>
        <v>3578.1120000000001</v>
      </c>
    </row>
    <row r="207" spans="1:7">
      <c r="A207" s="670" t="s">
        <v>3077</v>
      </c>
      <c r="B207" s="669">
        <v>5975</v>
      </c>
      <c r="C207" s="669">
        <v>5975</v>
      </c>
      <c r="D207" s="669">
        <v>36.19</v>
      </c>
      <c r="E207" s="669">
        <v>36.188000000000002</v>
      </c>
      <c r="F207" s="669">
        <f t="shared" si="6"/>
        <v>6011.19</v>
      </c>
      <c r="G207" s="669">
        <f t="shared" si="7"/>
        <v>6011.1880000000001</v>
      </c>
    </row>
    <row r="208" spans="1:7">
      <c r="A208" s="670" t="s">
        <v>3076</v>
      </c>
      <c r="B208" s="669">
        <v>13108</v>
      </c>
      <c r="C208" s="669">
        <v>13108</v>
      </c>
      <c r="D208" s="669">
        <v>75.12</v>
      </c>
      <c r="E208" s="669">
        <v>75.121000000000009</v>
      </c>
      <c r="F208" s="669">
        <f t="shared" si="6"/>
        <v>13183.12</v>
      </c>
      <c r="G208" s="669">
        <f t="shared" si="7"/>
        <v>13183.120999999999</v>
      </c>
    </row>
    <row r="209" spans="1:7">
      <c r="A209" s="670" t="s">
        <v>3075</v>
      </c>
      <c r="B209" s="669">
        <v>2911</v>
      </c>
      <c r="C209" s="669">
        <v>2911</v>
      </c>
      <c r="D209" s="669">
        <v>18.34</v>
      </c>
      <c r="E209" s="669">
        <v>18.335000000000001</v>
      </c>
      <c r="F209" s="669">
        <f t="shared" si="6"/>
        <v>2929.34</v>
      </c>
      <c r="G209" s="669">
        <f t="shared" si="7"/>
        <v>2929.335</v>
      </c>
    </row>
    <row r="210" spans="1:7">
      <c r="A210" s="670" t="s">
        <v>3074</v>
      </c>
      <c r="B210" s="669">
        <v>1143</v>
      </c>
      <c r="C210" s="669">
        <v>1143</v>
      </c>
      <c r="D210" s="669">
        <v>5.3</v>
      </c>
      <c r="E210" s="669">
        <v>5.2969999999999997</v>
      </c>
      <c r="F210" s="669">
        <f t="shared" si="6"/>
        <v>1148.3</v>
      </c>
      <c r="G210" s="669">
        <f t="shared" si="7"/>
        <v>1148.297</v>
      </c>
    </row>
    <row r="211" spans="1:7">
      <c r="A211" s="670" t="s">
        <v>3073</v>
      </c>
      <c r="B211" s="669">
        <v>1411</v>
      </c>
      <c r="C211" s="669">
        <v>1411</v>
      </c>
      <c r="D211" s="669">
        <v>9.0399999999999991</v>
      </c>
      <c r="E211" s="669">
        <v>9.0429999999999993</v>
      </c>
      <c r="F211" s="669">
        <f t="shared" si="6"/>
        <v>1420.04</v>
      </c>
      <c r="G211" s="669">
        <f t="shared" si="7"/>
        <v>1420.0429999999999</v>
      </c>
    </row>
    <row r="212" spans="1:7">
      <c r="A212" s="670" t="s">
        <v>3072</v>
      </c>
      <c r="B212" s="669">
        <v>5060</v>
      </c>
      <c r="C212" s="669">
        <v>5060</v>
      </c>
      <c r="D212" s="669">
        <v>26.66</v>
      </c>
      <c r="E212" s="669">
        <v>26.661000000000001</v>
      </c>
      <c r="F212" s="669">
        <f t="shared" si="6"/>
        <v>5086.66</v>
      </c>
      <c r="G212" s="669">
        <f t="shared" si="7"/>
        <v>5086.6610000000001</v>
      </c>
    </row>
    <row r="213" spans="1:7">
      <c r="A213" s="670" t="s">
        <v>3071</v>
      </c>
      <c r="B213" s="669">
        <v>4872</v>
      </c>
      <c r="C213" s="669">
        <v>4872</v>
      </c>
      <c r="D213" s="669">
        <v>80.14</v>
      </c>
      <c r="E213" s="669">
        <v>80.135999999999996</v>
      </c>
      <c r="F213" s="669">
        <f t="shared" si="6"/>
        <v>4952.1400000000003</v>
      </c>
      <c r="G213" s="669">
        <f t="shared" si="7"/>
        <v>4952.1360000000004</v>
      </c>
    </row>
    <row r="214" spans="1:7">
      <c r="A214" s="670" t="s">
        <v>3070</v>
      </c>
      <c r="B214" s="669">
        <v>12167</v>
      </c>
      <c r="C214" s="669">
        <v>12167</v>
      </c>
      <c r="D214" s="669">
        <v>152.57999999999998</v>
      </c>
      <c r="E214" s="669">
        <v>152.57599999999999</v>
      </c>
      <c r="F214" s="669">
        <f t="shared" si="6"/>
        <v>12319.58</v>
      </c>
      <c r="G214" s="669">
        <f t="shared" si="7"/>
        <v>12319.575999999999</v>
      </c>
    </row>
    <row r="215" spans="1:7">
      <c r="A215" s="670" t="s">
        <v>3069</v>
      </c>
      <c r="B215" s="669">
        <v>7022</v>
      </c>
      <c r="C215" s="669">
        <v>7022</v>
      </c>
      <c r="D215" s="669">
        <v>35.5</v>
      </c>
      <c r="E215" s="669">
        <v>35.500999999999998</v>
      </c>
      <c r="F215" s="669">
        <f t="shared" si="6"/>
        <v>7057.5</v>
      </c>
      <c r="G215" s="669">
        <f t="shared" si="7"/>
        <v>7057.5010000000002</v>
      </c>
    </row>
    <row r="216" spans="1:7">
      <c r="A216" s="670" t="s">
        <v>3068</v>
      </c>
      <c r="B216" s="669">
        <v>8812</v>
      </c>
      <c r="C216" s="669">
        <v>8812</v>
      </c>
      <c r="D216" s="669">
        <v>42.13</v>
      </c>
      <c r="E216" s="669">
        <v>42.122</v>
      </c>
      <c r="F216" s="669">
        <f t="shared" si="6"/>
        <v>8854.1299999999992</v>
      </c>
      <c r="G216" s="669">
        <f t="shared" si="7"/>
        <v>8854.1219999999994</v>
      </c>
    </row>
    <row r="217" spans="1:7">
      <c r="A217" s="670" t="s">
        <v>3067</v>
      </c>
      <c r="B217" s="669">
        <v>1290</v>
      </c>
      <c r="C217" s="669">
        <v>1290</v>
      </c>
      <c r="D217" s="669">
        <v>6.3100000000000005</v>
      </c>
      <c r="E217" s="669">
        <v>6.3070000000000004</v>
      </c>
      <c r="F217" s="669">
        <f t="shared" si="6"/>
        <v>1296.31</v>
      </c>
      <c r="G217" s="669">
        <f t="shared" si="7"/>
        <v>1296.307</v>
      </c>
    </row>
    <row r="218" spans="1:7">
      <c r="A218" s="670" t="s">
        <v>3066</v>
      </c>
      <c r="B218" s="669">
        <v>2546</v>
      </c>
      <c r="C218" s="669">
        <v>2546</v>
      </c>
      <c r="D218" s="669">
        <v>12.08</v>
      </c>
      <c r="E218" s="669">
        <v>12.077999999999999</v>
      </c>
      <c r="F218" s="669">
        <f t="shared" si="6"/>
        <v>2558.08</v>
      </c>
      <c r="G218" s="669">
        <f t="shared" si="7"/>
        <v>2558.078</v>
      </c>
    </row>
    <row r="219" spans="1:7">
      <c r="A219" s="670" t="s">
        <v>3065</v>
      </c>
      <c r="B219" s="669">
        <v>3696</v>
      </c>
      <c r="C219" s="669">
        <v>3696</v>
      </c>
      <c r="D219" s="669">
        <v>26.08</v>
      </c>
      <c r="E219" s="669">
        <v>26.081</v>
      </c>
      <c r="F219" s="669">
        <f t="shared" si="6"/>
        <v>3722.08</v>
      </c>
      <c r="G219" s="669">
        <f t="shared" si="7"/>
        <v>3722.0810000000001</v>
      </c>
    </row>
    <row r="220" spans="1:7">
      <c r="A220" s="670" t="s">
        <v>3064</v>
      </c>
      <c r="B220" s="669">
        <v>9250</v>
      </c>
      <c r="C220" s="669">
        <v>9250</v>
      </c>
      <c r="D220" s="669">
        <v>47.58</v>
      </c>
      <c r="E220" s="669">
        <v>47.581000000000003</v>
      </c>
      <c r="F220" s="669">
        <f t="shared" si="6"/>
        <v>9297.58</v>
      </c>
      <c r="G220" s="669">
        <f t="shared" si="7"/>
        <v>9297.5810000000001</v>
      </c>
    </row>
    <row r="221" spans="1:7">
      <c r="A221" s="670" t="s">
        <v>3063</v>
      </c>
      <c r="B221" s="669">
        <v>9141</v>
      </c>
      <c r="C221" s="669">
        <v>9141</v>
      </c>
      <c r="D221" s="669">
        <v>47.53</v>
      </c>
      <c r="E221" s="669">
        <v>47.53</v>
      </c>
      <c r="F221" s="669">
        <f t="shared" si="6"/>
        <v>9188.5300000000007</v>
      </c>
      <c r="G221" s="669">
        <f t="shared" si="7"/>
        <v>9188.5300000000007</v>
      </c>
    </row>
    <row r="222" spans="1:7">
      <c r="A222" s="670" t="s">
        <v>3062</v>
      </c>
      <c r="B222" s="669">
        <v>3370</v>
      </c>
      <c r="C222" s="669">
        <v>3370</v>
      </c>
      <c r="D222" s="669">
        <v>22.290000000000003</v>
      </c>
      <c r="E222" s="669">
        <v>22.294</v>
      </c>
      <c r="F222" s="669">
        <f t="shared" si="6"/>
        <v>3392.29</v>
      </c>
      <c r="G222" s="669">
        <f t="shared" si="7"/>
        <v>3392.2939999999999</v>
      </c>
    </row>
    <row r="223" spans="1:7">
      <c r="A223" s="670" t="s">
        <v>3061</v>
      </c>
      <c r="B223" s="669">
        <v>3668</v>
      </c>
      <c r="C223" s="669">
        <v>3668</v>
      </c>
      <c r="D223" s="669">
        <v>20.29</v>
      </c>
      <c r="E223" s="669">
        <v>20.294</v>
      </c>
      <c r="F223" s="669">
        <f t="shared" si="6"/>
        <v>3688.29</v>
      </c>
      <c r="G223" s="669">
        <f t="shared" si="7"/>
        <v>3688.2939999999999</v>
      </c>
    </row>
    <row r="224" spans="1:7">
      <c r="A224" s="670" t="s">
        <v>3060</v>
      </c>
      <c r="B224" s="669">
        <v>1282</v>
      </c>
      <c r="C224" s="669">
        <v>1282</v>
      </c>
      <c r="D224" s="669">
        <v>7.67</v>
      </c>
      <c r="E224" s="669">
        <v>7.67</v>
      </c>
      <c r="F224" s="669">
        <f t="shared" si="6"/>
        <v>1289.67</v>
      </c>
      <c r="G224" s="669">
        <f t="shared" si="7"/>
        <v>1289.67</v>
      </c>
    </row>
    <row r="225" spans="1:7">
      <c r="A225" s="670" t="s">
        <v>3059</v>
      </c>
      <c r="B225" s="669">
        <v>3160</v>
      </c>
      <c r="C225" s="669">
        <v>3160</v>
      </c>
      <c r="D225" s="669">
        <v>16.490000000000002</v>
      </c>
      <c r="E225" s="669">
        <v>16.493000000000002</v>
      </c>
      <c r="F225" s="669">
        <f t="shared" si="6"/>
        <v>3176.49</v>
      </c>
      <c r="G225" s="669">
        <f t="shared" si="7"/>
        <v>3176.4929999999999</v>
      </c>
    </row>
    <row r="226" spans="1:7">
      <c r="A226" s="670" t="s">
        <v>3058</v>
      </c>
      <c r="B226" s="669">
        <v>2904</v>
      </c>
      <c r="C226" s="669">
        <v>2903.95</v>
      </c>
      <c r="D226" s="669">
        <v>16.799999999999997</v>
      </c>
      <c r="E226" s="669">
        <v>16.8</v>
      </c>
      <c r="F226" s="669">
        <f t="shared" si="6"/>
        <v>2920.8</v>
      </c>
      <c r="G226" s="669">
        <f t="shared" si="7"/>
        <v>2920.75</v>
      </c>
    </row>
    <row r="227" spans="1:7">
      <c r="A227" s="670" t="s">
        <v>3057</v>
      </c>
      <c r="B227" s="669">
        <v>3893</v>
      </c>
      <c r="C227" s="669">
        <v>3893</v>
      </c>
      <c r="D227" s="669">
        <v>21.08</v>
      </c>
      <c r="E227" s="669">
        <v>21.073999999999998</v>
      </c>
      <c r="F227" s="669">
        <f t="shared" si="6"/>
        <v>3914.08</v>
      </c>
      <c r="G227" s="669">
        <f t="shared" si="7"/>
        <v>3914.0740000000001</v>
      </c>
    </row>
    <row r="228" spans="1:7">
      <c r="A228" s="670" t="s">
        <v>3056</v>
      </c>
      <c r="B228" s="669">
        <v>11218</v>
      </c>
      <c r="C228" s="669">
        <v>11218</v>
      </c>
      <c r="D228" s="669">
        <v>126.96000000000001</v>
      </c>
      <c r="E228" s="669">
        <v>126.959</v>
      </c>
      <c r="F228" s="669">
        <f t="shared" si="6"/>
        <v>11344.96</v>
      </c>
      <c r="G228" s="669">
        <f t="shared" si="7"/>
        <v>11344.959000000001</v>
      </c>
    </row>
    <row r="229" spans="1:7">
      <c r="A229" s="670" t="s">
        <v>3055</v>
      </c>
      <c r="B229" s="669">
        <v>10906</v>
      </c>
      <c r="C229" s="669">
        <v>10906</v>
      </c>
      <c r="D229" s="669">
        <v>64.650000000000006</v>
      </c>
      <c r="E229" s="669">
        <v>64.649000000000001</v>
      </c>
      <c r="F229" s="669">
        <f t="shared" si="6"/>
        <v>10970.65</v>
      </c>
      <c r="G229" s="669">
        <f t="shared" si="7"/>
        <v>10970.648999999999</v>
      </c>
    </row>
    <row r="230" spans="1:7">
      <c r="A230" s="670" t="s">
        <v>3054</v>
      </c>
      <c r="B230" s="669">
        <v>3750</v>
      </c>
      <c r="C230" s="669">
        <v>3750</v>
      </c>
      <c r="D230" s="669">
        <v>21.509999999999998</v>
      </c>
      <c r="E230" s="669">
        <v>21.512999999999998</v>
      </c>
      <c r="F230" s="669">
        <f t="shared" si="6"/>
        <v>3771.51</v>
      </c>
      <c r="G230" s="669">
        <f t="shared" si="7"/>
        <v>3771.5129999999999</v>
      </c>
    </row>
    <row r="231" spans="1:7">
      <c r="A231" s="670" t="s">
        <v>3053</v>
      </c>
      <c r="B231" s="669">
        <v>28155</v>
      </c>
      <c r="C231" s="669">
        <v>28155</v>
      </c>
      <c r="D231" s="669">
        <v>232.69</v>
      </c>
      <c r="E231" s="669">
        <v>232.691</v>
      </c>
      <c r="F231" s="669">
        <f t="shared" si="6"/>
        <v>28387.69</v>
      </c>
      <c r="G231" s="669">
        <f t="shared" si="7"/>
        <v>28387.690999999999</v>
      </c>
    </row>
    <row r="232" spans="1:7">
      <c r="A232" s="670" t="s">
        <v>3052</v>
      </c>
      <c r="B232" s="669">
        <v>2052</v>
      </c>
      <c r="C232" s="669">
        <v>2052</v>
      </c>
      <c r="D232" s="669">
        <v>18.77</v>
      </c>
      <c r="E232" s="669">
        <v>18.766999999999999</v>
      </c>
      <c r="F232" s="669">
        <f t="shared" si="6"/>
        <v>2070.77</v>
      </c>
      <c r="G232" s="669">
        <f t="shared" si="7"/>
        <v>2070.7669999999998</v>
      </c>
    </row>
    <row r="233" spans="1:7">
      <c r="A233" s="670" t="s">
        <v>3051</v>
      </c>
      <c r="B233" s="669">
        <v>729</v>
      </c>
      <c r="C233" s="669">
        <v>729</v>
      </c>
      <c r="D233" s="669">
        <v>3.56</v>
      </c>
      <c r="E233" s="669">
        <v>3.5569999999999999</v>
      </c>
      <c r="F233" s="669">
        <f t="shared" si="6"/>
        <v>732.56</v>
      </c>
      <c r="G233" s="669">
        <f t="shared" si="7"/>
        <v>732.55700000000002</v>
      </c>
    </row>
    <row r="234" spans="1:7">
      <c r="A234" s="670" t="s">
        <v>3050</v>
      </c>
      <c r="B234" s="669">
        <v>4196</v>
      </c>
      <c r="C234" s="669">
        <v>4196</v>
      </c>
      <c r="D234" s="669">
        <v>131.54</v>
      </c>
      <c r="E234" s="669">
        <v>131.53899999999999</v>
      </c>
      <c r="F234" s="669">
        <f t="shared" si="6"/>
        <v>4327.54</v>
      </c>
      <c r="G234" s="669">
        <f t="shared" si="7"/>
        <v>4327.5389999999998</v>
      </c>
    </row>
    <row r="235" spans="1:7">
      <c r="A235" s="670" t="s">
        <v>3049</v>
      </c>
      <c r="B235" s="669">
        <v>6743</v>
      </c>
      <c r="C235" s="669">
        <v>6743</v>
      </c>
      <c r="D235" s="669">
        <v>189.16</v>
      </c>
      <c r="E235" s="669">
        <v>189.15899999999999</v>
      </c>
      <c r="F235" s="669">
        <f t="shared" si="6"/>
        <v>6932.16</v>
      </c>
      <c r="G235" s="669">
        <f t="shared" si="7"/>
        <v>6932.1589999999997</v>
      </c>
    </row>
    <row r="236" spans="1:7">
      <c r="A236" s="670" t="s">
        <v>3048</v>
      </c>
      <c r="B236" s="669">
        <v>6216</v>
      </c>
      <c r="C236" s="669">
        <v>6216</v>
      </c>
      <c r="D236" s="669">
        <v>29.13</v>
      </c>
      <c r="E236" s="669">
        <v>29.127000000000002</v>
      </c>
      <c r="F236" s="669">
        <f t="shared" si="6"/>
        <v>6245.13</v>
      </c>
      <c r="G236" s="669">
        <f t="shared" si="7"/>
        <v>6245.1270000000004</v>
      </c>
    </row>
    <row r="237" spans="1:7">
      <c r="A237" s="670" t="s">
        <v>3047</v>
      </c>
      <c r="B237" s="669">
        <v>5459</v>
      </c>
      <c r="C237" s="669">
        <v>5459</v>
      </c>
      <c r="D237" s="669">
        <v>106.73</v>
      </c>
      <c r="E237" s="669">
        <v>106.727</v>
      </c>
      <c r="F237" s="669">
        <f t="shared" si="6"/>
        <v>5565.73</v>
      </c>
      <c r="G237" s="669">
        <f t="shared" si="7"/>
        <v>5565.7269999999999</v>
      </c>
    </row>
    <row r="238" spans="1:7">
      <c r="A238" s="670" t="s">
        <v>3046</v>
      </c>
      <c r="B238" s="669">
        <v>3820</v>
      </c>
      <c r="C238" s="669">
        <v>3820</v>
      </c>
      <c r="D238" s="669">
        <v>397.78</v>
      </c>
      <c r="E238" s="669">
        <v>397.78</v>
      </c>
      <c r="F238" s="669">
        <f t="shared" si="6"/>
        <v>4217.78</v>
      </c>
      <c r="G238" s="669">
        <f t="shared" si="7"/>
        <v>4217.78</v>
      </c>
    </row>
    <row r="239" spans="1:7">
      <c r="A239" s="670" t="s">
        <v>3045</v>
      </c>
      <c r="B239" s="669">
        <v>5538</v>
      </c>
      <c r="C239" s="669">
        <v>5538</v>
      </c>
      <c r="D239" s="669">
        <v>21.91</v>
      </c>
      <c r="E239" s="669">
        <v>21.907</v>
      </c>
      <c r="F239" s="669">
        <f t="shared" si="6"/>
        <v>5559.91</v>
      </c>
      <c r="G239" s="669">
        <f t="shared" si="7"/>
        <v>5559.9070000000002</v>
      </c>
    </row>
    <row r="240" spans="1:7">
      <c r="A240" s="670" t="s">
        <v>3044</v>
      </c>
      <c r="B240" s="669">
        <v>1808</v>
      </c>
      <c r="C240" s="669">
        <v>1808</v>
      </c>
      <c r="D240" s="669">
        <v>9.48</v>
      </c>
      <c r="E240" s="669">
        <v>9.4720000000000013</v>
      </c>
      <c r="F240" s="669">
        <f t="shared" si="6"/>
        <v>1817.48</v>
      </c>
      <c r="G240" s="669">
        <f t="shared" si="7"/>
        <v>1817.472</v>
      </c>
    </row>
    <row r="241" spans="1:7">
      <c r="A241" s="670" t="s">
        <v>3043</v>
      </c>
      <c r="B241" s="669">
        <v>2466</v>
      </c>
      <c r="C241" s="669">
        <v>2466</v>
      </c>
      <c r="D241" s="669">
        <v>10.57</v>
      </c>
      <c r="E241" s="669">
        <v>10.57</v>
      </c>
      <c r="F241" s="669">
        <f t="shared" si="6"/>
        <v>2476.5700000000002</v>
      </c>
      <c r="G241" s="669">
        <f t="shared" si="7"/>
        <v>2476.5700000000002</v>
      </c>
    </row>
    <row r="242" spans="1:7">
      <c r="A242" s="670" t="s">
        <v>3042</v>
      </c>
      <c r="B242" s="669">
        <v>7268</v>
      </c>
      <c r="C242" s="669">
        <v>7268</v>
      </c>
      <c r="D242" s="669">
        <v>147.63</v>
      </c>
      <c r="E242" s="669">
        <v>147.62700000000001</v>
      </c>
      <c r="F242" s="669">
        <f t="shared" si="6"/>
        <v>7415.63</v>
      </c>
      <c r="G242" s="669">
        <f t="shared" si="7"/>
        <v>7415.6270000000004</v>
      </c>
    </row>
    <row r="243" spans="1:7">
      <c r="A243" s="670" t="s">
        <v>3041</v>
      </c>
      <c r="B243" s="669">
        <v>2625</v>
      </c>
      <c r="C243" s="669">
        <v>2625</v>
      </c>
      <c r="D243" s="669">
        <v>15.22</v>
      </c>
      <c r="E243" s="669">
        <v>15.217000000000001</v>
      </c>
      <c r="F243" s="669">
        <f t="shared" si="6"/>
        <v>2640.22</v>
      </c>
      <c r="G243" s="669">
        <f t="shared" si="7"/>
        <v>2640.2170000000001</v>
      </c>
    </row>
    <row r="244" spans="1:7">
      <c r="A244" s="670" t="s">
        <v>3040</v>
      </c>
      <c r="B244" s="669">
        <v>2458</v>
      </c>
      <c r="C244" s="669">
        <v>2458</v>
      </c>
      <c r="D244" s="669">
        <v>15.52</v>
      </c>
      <c r="E244" s="669">
        <v>15.522</v>
      </c>
      <c r="F244" s="669">
        <f t="shared" si="6"/>
        <v>2473.52</v>
      </c>
      <c r="G244" s="669">
        <f t="shared" si="7"/>
        <v>2473.5219999999999</v>
      </c>
    </row>
    <row r="245" spans="1:7">
      <c r="A245" s="670" t="s">
        <v>3039</v>
      </c>
      <c r="B245" s="669">
        <v>1784</v>
      </c>
      <c r="C245" s="669">
        <v>1784</v>
      </c>
      <c r="D245" s="669">
        <v>12.64</v>
      </c>
      <c r="E245" s="669">
        <v>12.643000000000001</v>
      </c>
      <c r="F245" s="669">
        <f t="shared" si="6"/>
        <v>1796.64</v>
      </c>
      <c r="G245" s="669">
        <f t="shared" si="7"/>
        <v>1796.643</v>
      </c>
    </row>
    <row r="246" spans="1:7">
      <c r="A246" s="670" t="s">
        <v>3038</v>
      </c>
      <c r="B246" s="669">
        <v>2455</v>
      </c>
      <c r="C246" s="669">
        <v>2455</v>
      </c>
      <c r="D246" s="669">
        <v>16.78</v>
      </c>
      <c r="E246" s="669">
        <v>16.774999999999999</v>
      </c>
      <c r="F246" s="669">
        <f t="shared" si="6"/>
        <v>2471.7800000000002</v>
      </c>
      <c r="G246" s="669">
        <f t="shared" si="7"/>
        <v>2471.7750000000001</v>
      </c>
    </row>
    <row r="247" spans="1:7">
      <c r="A247" s="670" t="s">
        <v>3037</v>
      </c>
      <c r="B247" s="669">
        <v>2092</v>
      </c>
      <c r="C247" s="669">
        <v>2092</v>
      </c>
      <c r="D247" s="669">
        <v>15.55</v>
      </c>
      <c r="E247" s="669">
        <v>15.554</v>
      </c>
      <c r="F247" s="669">
        <f t="shared" si="6"/>
        <v>2107.5500000000002</v>
      </c>
      <c r="G247" s="669">
        <f t="shared" si="7"/>
        <v>2107.5540000000001</v>
      </c>
    </row>
    <row r="248" spans="1:7">
      <c r="A248" s="670" t="s">
        <v>3036</v>
      </c>
      <c r="B248" s="669">
        <v>31412</v>
      </c>
      <c r="C248" s="669">
        <v>31412</v>
      </c>
      <c r="D248" s="669">
        <v>728.05</v>
      </c>
      <c r="E248" s="669">
        <v>728.04200000000003</v>
      </c>
      <c r="F248" s="669">
        <f t="shared" si="6"/>
        <v>32140.05</v>
      </c>
      <c r="G248" s="669">
        <f t="shared" si="7"/>
        <v>32140.042000000001</v>
      </c>
    </row>
    <row r="249" spans="1:7">
      <c r="A249" s="670" t="s">
        <v>3035</v>
      </c>
      <c r="B249" s="669">
        <v>14435</v>
      </c>
      <c r="C249" s="669">
        <v>14435</v>
      </c>
      <c r="D249" s="669">
        <v>121.16</v>
      </c>
      <c r="E249" s="669">
        <v>121.15</v>
      </c>
      <c r="F249" s="669">
        <f t="shared" si="6"/>
        <v>14556.16</v>
      </c>
      <c r="G249" s="669">
        <f t="shared" si="7"/>
        <v>14556.15</v>
      </c>
    </row>
    <row r="250" spans="1:7">
      <c r="A250" s="670" t="s">
        <v>3034</v>
      </c>
      <c r="B250" s="669">
        <v>2861</v>
      </c>
      <c r="C250" s="669">
        <v>2861</v>
      </c>
      <c r="D250" s="669">
        <v>20.330000000000002</v>
      </c>
      <c r="E250" s="669">
        <v>20.329999999999998</v>
      </c>
      <c r="F250" s="669">
        <f t="shared" si="6"/>
        <v>2881.33</v>
      </c>
      <c r="G250" s="669">
        <f t="shared" si="7"/>
        <v>2881.33</v>
      </c>
    </row>
    <row r="251" spans="1:7" ht="21.75">
      <c r="A251" s="670" t="s">
        <v>3033</v>
      </c>
      <c r="B251" s="669">
        <v>21142</v>
      </c>
      <c r="C251" s="669">
        <v>21142</v>
      </c>
      <c r="D251" s="669">
        <v>204.33</v>
      </c>
      <c r="E251" s="669">
        <v>204.33200000000002</v>
      </c>
      <c r="F251" s="669">
        <f t="shared" si="6"/>
        <v>21346.33</v>
      </c>
      <c r="G251" s="669">
        <f t="shared" si="7"/>
        <v>21346.331999999999</v>
      </c>
    </row>
    <row r="252" spans="1:7">
      <c r="A252" s="670" t="s">
        <v>3032</v>
      </c>
      <c r="B252" s="669">
        <v>8909</v>
      </c>
      <c r="C252" s="669">
        <v>8909</v>
      </c>
      <c r="D252" s="669">
        <v>71.73</v>
      </c>
      <c r="E252" s="669">
        <v>71.727000000000004</v>
      </c>
      <c r="F252" s="669">
        <f t="shared" si="6"/>
        <v>8980.73</v>
      </c>
      <c r="G252" s="669">
        <f t="shared" si="7"/>
        <v>8980.7270000000008</v>
      </c>
    </row>
    <row r="253" spans="1:7">
      <c r="A253" s="670" t="s">
        <v>3031</v>
      </c>
      <c r="B253" s="669">
        <v>11898</v>
      </c>
      <c r="C253" s="669">
        <v>11898</v>
      </c>
      <c r="D253" s="669">
        <v>77.37</v>
      </c>
      <c r="E253" s="669">
        <v>77.369</v>
      </c>
      <c r="F253" s="669">
        <f t="shared" si="6"/>
        <v>11975.37</v>
      </c>
      <c r="G253" s="669">
        <f t="shared" si="7"/>
        <v>11975.369000000001</v>
      </c>
    </row>
    <row r="254" spans="1:7">
      <c r="A254" s="670" t="s">
        <v>3030</v>
      </c>
      <c r="B254" s="669">
        <v>2330</v>
      </c>
      <c r="C254" s="669">
        <v>2330</v>
      </c>
      <c r="D254" s="669">
        <v>15</v>
      </c>
      <c r="E254" s="669">
        <v>15.003</v>
      </c>
      <c r="F254" s="669">
        <f t="shared" si="6"/>
        <v>2345</v>
      </c>
      <c r="G254" s="669">
        <f t="shared" si="7"/>
        <v>2345.0030000000002</v>
      </c>
    </row>
    <row r="255" spans="1:7">
      <c r="A255" s="670" t="s">
        <v>3029</v>
      </c>
      <c r="B255" s="669">
        <v>4864</v>
      </c>
      <c r="C255" s="669">
        <v>4864</v>
      </c>
      <c r="D255" s="669">
        <v>60.3</v>
      </c>
      <c r="E255" s="669">
        <v>60.296999999999997</v>
      </c>
      <c r="F255" s="669">
        <f t="shared" si="6"/>
        <v>4924.3</v>
      </c>
      <c r="G255" s="669">
        <f t="shared" si="7"/>
        <v>4924.2969999999996</v>
      </c>
    </row>
    <row r="256" spans="1:7">
      <c r="A256" s="670" t="s">
        <v>3028</v>
      </c>
      <c r="B256" s="669">
        <v>1683</v>
      </c>
      <c r="C256" s="669">
        <v>1683</v>
      </c>
      <c r="D256" s="669">
        <v>14.42</v>
      </c>
      <c r="E256" s="669">
        <v>14.414000000000001</v>
      </c>
      <c r="F256" s="669">
        <f t="shared" si="6"/>
        <v>1697.42</v>
      </c>
      <c r="G256" s="669">
        <f t="shared" si="7"/>
        <v>1697.414</v>
      </c>
    </row>
    <row r="257" spans="1:7">
      <c r="A257" s="670" t="s">
        <v>3027</v>
      </c>
      <c r="B257" s="669">
        <v>27525</v>
      </c>
      <c r="C257" s="669">
        <v>27525</v>
      </c>
      <c r="D257" s="669">
        <v>249.77</v>
      </c>
      <c r="E257" s="669">
        <v>249.77399999999997</v>
      </c>
      <c r="F257" s="669">
        <f t="shared" si="6"/>
        <v>27774.77</v>
      </c>
      <c r="G257" s="669">
        <f t="shared" si="7"/>
        <v>27774.774000000001</v>
      </c>
    </row>
    <row r="258" spans="1:7">
      <c r="A258" s="670" t="s">
        <v>3026</v>
      </c>
      <c r="B258" s="669">
        <v>12660</v>
      </c>
      <c r="C258" s="669">
        <v>12660</v>
      </c>
      <c r="D258" s="669">
        <v>104.56</v>
      </c>
      <c r="E258" s="669">
        <v>104.55800000000001</v>
      </c>
      <c r="F258" s="669">
        <f t="shared" si="6"/>
        <v>12764.56</v>
      </c>
      <c r="G258" s="669">
        <f t="shared" si="7"/>
        <v>12764.558000000001</v>
      </c>
    </row>
    <row r="259" spans="1:7">
      <c r="A259" s="670" t="s">
        <v>3025</v>
      </c>
      <c r="B259" s="669">
        <v>8593</v>
      </c>
      <c r="C259" s="669">
        <v>8593</v>
      </c>
      <c r="D259" s="669">
        <v>131.64000000000001</v>
      </c>
      <c r="E259" s="669">
        <v>131.63900000000001</v>
      </c>
      <c r="F259" s="669">
        <f t="shared" si="6"/>
        <v>8724.64</v>
      </c>
      <c r="G259" s="669">
        <f t="shared" si="7"/>
        <v>8724.6389999999992</v>
      </c>
    </row>
    <row r="260" spans="1:7">
      <c r="A260" s="670" t="s">
        <v>3024</v>
      </c>
      <c r="B260" s="669">
        <v>21376</v>
      </c>
      <c r="C260" s="669">
        <v>21376</v>
      </c>
      <c r="D260" s="669">
        <v>430.66</v>
      </c>
      <c r="E260" s="669">
        <v>375.93</v>
      </c>
      <c r="F260" s="669">
        <f t="shared" si="6"/>
        <v>21806.66</v>
      </c>
      <c r="G260" s="669">
        <f t="shared" si="7"/>
        <v>21751.93</v>
      </c>
    </row>
    <row r="261" spans="1:7">
      <c r="A261" s="670" t="s">
        <v>3023</v>
      </c>
      <c r="B261" s="669">
        <v>16976</v>
      </c>
      <c r="C261" s="669">
        <v>16976</v>
      </c>
      <c r="D261" s="669">
        <v>130.09</v>
      </c>
      <c r="E261" s="669">
        <v>130.08600000000001</v>
      </c>
      <c r="F261" s="669">
        <f t="shared" ref="F261:F324" si="8">B261+D261</f>
        <v>17106.09</v>
      </c>
      <c r="G261" s="669">
        <f t="shared" ref="G261:G324" si="9">C261+E261</f>
        <v>17106.085999999999</v>
      </c>
    </row>
    <row r="262" spans="1:7">
      <c r="A262" s="670" t="s">
        <v>3022</v>
      </c>
      <c r="B262" s="669">
        <v>12428</v>
      </c>
      <c r="C262" s="669">
        <v>12428</v>
      </c>
      <c r="D262" s="669">
        <v>83.789999999999992</v>
      </c>
      <c r="E262" s="669">
        <v>83.786999999999992</v>
      </c>
      <c r="F262" s="669">
        <f t="shared" si="8"/>
        <v>12511.79</v>
      </c>
      <c r="G262" s="669">
        <f t="shared" si="9"/>
        <v>12511.787</v>
      </c>
    </row>
    <row r="263" spans="1:7">
      <c r="A263" s="670" t="s">
        <v>3021</v>
      </c>
      <c r="B263" s="669">
        <v>21988</v>
      </c>
      <c r="C263" s="669">
        <v>21988</v>
      </c>
      <c r="D263" s="669">
        <v>208.94</v>
      </c>
      <c r="E263" s="669">
        <v>208.941</v>
      </c>
      <c r="F263" s="669">
        <f t="shared" si="8"/>
        <v>22196.94</v>
      </c>
      <c r="G263" s="669">
        <f t="shared" si="9"/>
        <v>22196.940999999999</v>
      </c>
    </row>
    <row r="264" spans="1:7">
      <c r="A264" s="670" t="s">
        <v>3020</v>
      </c>
      <c r="B264" s="669">
        <v>4499</v>
      </c>
      <c r="C264" s="669">
        <v>4499</v>
      </c>
      <c r="D264" s="669">
        <v>29.119999999999997</v>
      </c>
      <c r="E264" s="669">
        <v>29.119999999999997</v>
      </c>
      <c r="F264" s="669">
        <f t="shared" si="8"/>
        <v>4528.12</v>
      </c>
      <c r="G264" s="669">
        <f t="shared" si="9"/>
        <v>4528.12</v>
      </c>
    </row>
    <row r="265" spans="1:7">
      <c r="A265" s="670" t="s">
        <v>3019</v>
      </c>
      <c r="B265" s="669">
        <v>5014</v>
      </c>
      <c r="C265" s="669">
        <v>5014</v>
      </c>
      <c r="D265" s="669">
        <v>31.099999999999998</v>
      </c>
      <c r="E265" s="669">
        <v>31.102</v>
      </c>
      <c r="F265" s="669">
        <f t="shared" si="8"/>
        <v>5045.1000000000004</v>
      </c>
      <c r="G265" s="669">
        <f t="shared" si="9"/>
        <v>5045.1019999999999</v>
      </c>
    </row>
    <row r="266" spans="1:7">
      <c r="A266" s="670" t="s">
        <v>3018</v>
      </c>
      <c r="B266" s="669">
        <v>3957</v>
      </c>
      <c r="C266" s="669">
        <v>3957</v>
      </c>
      <c r="D266" s="669">
        <v>26.52</v>
      </c>
      <c r="E266" s="669">
        <v>26.521000000000001</v>
      </c>
      <c r="F266" s="669">
        <f t="shared" si="8"/>
        <v>3983.52</v>
      </c>
      <c r="G266" s="669">
        <f t="shared" si="9"/>
        <v>3983.5210000000002</v>
      </c>
    </row>
    <row r="267" spans="1:7">
      <c r="A267" s="670" t="s">
        <v>3017</v>
      </c>
      <c r="B267" s="669">
        <v>5771</v>
      </c>
      <c r="C267" s="669">
        <v>5771</v>
      </c>
      <c r="D267" s="669">
        <v>40.22</v>
      </c>
      <c r="E267" s="669">
        <v>40.218000000000004</v>
      </c>
      <c r="F267" s="669">
        <f t="shared" si="8"/>
        <v>5811.22</v>
      </c>
      <c r="G267" s="669">
        <f t="shared" si="9"/>
        <v>5811.2179999999998</v>
      </c>
    </row>
    <row r="268" spans="1:7">
      <c r="A268" s="670" t="s">
        <v>3016</v>
      </c>
      <c r="B268" s="669">
        <v>3375</v>
      </c>
      <c r="C268" s="669">
        <v>3375</v>
      </c>
      <c r="D268" s="669">
        <v>21.89</v>
      </c>
      <c r="E268" s="669">
        <v>21.886000000000003</v>
      </c>
      <c r="F268" s="669">
        <f t="shared" si="8"/>
        <v>3396.89</v>
      </c>
      <c r="G268" s="669">
        <f t="shared" si="9"/>
        <v>3396.886</v>
      </c>
    </row>
    <row r="269" spans="1:7">
      <c r="A269" s="670" t="s">
        <v>3015</v>
      </c>
      <c r="B269" s="669">
        <v>11430</v>
      </c>
      <c r="C269" s="669">
        <v>11430</v>
      </c>
      <c r="D269" s="669">
        <v>90.330000000000013</v>
      </c>
      <c r="E269" s="669">
        <v>90.329000000000008</v>
      </c>
      <c r="F269" s="669">
        <f t="shared" si="8"/>
        <v>11520.33</v>
      </c>
      <c r="G269" s="669">
        <f t="shared" si="9"/>
        <v>11520.329</v>
      </c>
    </row>
    <row r="270" spans="1:7">
      <c r="A270" s="670" t="s">
        <v>3014</v>
      </c>
      <c r="B270" s="669">
        <v>4704</v>
      </c>
      <c r="C270" s="669">
        <v>4704</v>
      </c>
      <c r="D270" s="669">
        <v>30.52</v>
      </c>
      <c r="E270" s="669">
        <v>30.518000000000001</v>
      </c>
      <c r="F270" s="669">
        <f t="shared" si="8"/>
        <v>4734.5200000000004</v>
      </c>
      <c r="G270" s="669">
        <f t="shared" si="9"/>
        <v>4734.518</v>
      </c>
    </row>
    <row r="271" spans="1:7">
      <c r="A271" s="670" t="s">
        <v>3013</v>
      </c>
      <c r="B271" s="669">
        <v>27502</v>
      </c>
      <c r="C271" s="669">
        <v>27502</v>
      </c>
      <c r="D271" s="669">
        <v>212.95000000000002</v>
      </c>
      <c r="E271" s="669">
        <v>212.94900000000001</v>
      </c>
      <c r="F271" s="669">
        <f t="shared" si="8"/>
        <v>27714.95</v>
      </c>
      <c r="G271" s="669">
        <f t="shared" si="9"/>
        <v>27714.949000000001</v>
      </c>
    </row>
    <row r="272" spans="1:7">
      <c r="A272" s="670" t="s">
        <v>3012</v>
      </c>
      <c r="B272" s="669">
        <v>30315</v>
      </c>
      <c r="C272" s="669">
        <v>30315</v>
      </c>
      <c r="D272" s="669">
        <v>288.38</v>
      </c>
      <c r="E272" s="669">
        <v>288.38300000000004</v>
      </c>
      <c r="F272" s="669">
        <f t="shared" si="8"/>
        <v>30603.38</v>
      </c>
      <c r="G272" s="669">
        <f t="shared" si="9"/>
        <v>30603.383000000002</v>
      </c>
    </row>
    <row r="273" spans="1:7">
      <c r="A273" s="670" t="s">
        <v>3011</v>
      </c>
      <c r="B273" s="669">
        <v>21309</v>
      </c>
      <c r="C273" s="669">
        <v>21309</v>
      </c>
      <c r="D273" s="669">
        <v>166.36</v>
      </c>
      <c r="E273" s="669">
        <v>166.35599999999999</v>
      </c>
      <c r="F273" s="669">
        <f t="shared" si="8"/>
        <v>21475.360000000001</v>
      </c>
      <c r="G273" s="669">
        <f t="shared" si="9"/>
        <v>21475.356</v>
      </c>
    </row>
    <row r="274" spans="1:7">
      <c r="A274" s="670" t="s">
        <v>3010</v>
      </c>
      <c r="B274" s="669">
        <v>30339</v>
      </c>
      <c r="C274" s="669">
        <v>30339</v>
      </c>
      <c r="D274" s="669">
        <v>284.54000000000002</v>
      </c>
      <c r="E274" s="669">
        <v>284.53699999999998</v>
      </c>
      <c r="F274" s="669">
        <f t="shared" si="8"/>
        <v>30623.54</v>
      </c>
      <c r="G274" s="669">
        <f t="shared" si="9"/>
        <v>30623.537</v>
      </c>
    </row>
    <row r="275" spans="1:7">
      <c r="A275" s="670" t="s">
        <v>3009</v>
      </c>
      <c r="B275" s="669">
        <v>5313</v>
      </c>
      <c r="C275" s="669">
        <v>5313</v>
      </c>
      <c r="D275" s="669">
        <v>29.32</v>
      </c>
      <c r="E275" s="669">
        <v>29.315999999999999</v>
      </c>
      <c r="F275" s="669">
        <f t="shared" si="8"/>
        <v>5342.32</v>
      </c>
      <c r="G275" s="669">
        <f t="shared" si="9"/>
        <v>5342.3159999999998</v>
      </c>
    </row>
    <row r="276" spans="1:7">
      <c r="A276" s="670" t="s">
        <v>3008</v>
      </c>
      <c r="B276" s="669">
        <v>29863</v>
      </c>
      <c r="C276" s="669">
        <v>29863</v>
      </c>
      <c r="D276" s="669">
        <v>231.74999999999997</v>
      </c>
      <c r="E276" s="669">
        <v>231.74899999999997</v>
      </c>
      <c r="F276" s="669">
        <f t="shared" si="8"/>
        <v>30094.75</v>
      </c>
      <c r="G276" s="669">
        <f t="shared" si="9"/>
        <v>30094.749</v>
      </c>
    </row>
    <row r="277" spans="1:7">
      <c r="A277" s="670" t="s">
        <v>3007</v>
      </c>
      <c r="B277" s="669">
        <v>2418</v>
      </c>
      <c r="C277" s="669">
        <v>2418</v>
      </c>
      <c r="D277" s="669">
        <v>74.73</v>
      </c>
      <c r="E277" s="669">
        <v>74.728000000000009</v>
      </c>
      <c r="F277" s="669">
        <f t="shared" si="8"/>
        <v>2492.73</v>
      </c>
      <c r="G277" s="669">
        <f t="shared" si="9"/>
        <v>2492.7280000000001</v>
      </c>
    </row>
    <row r="278" spans="1:7">
      <c r="A278" s="670" t="s">
        <v>3006</v>
      </c>
      <c r="B278" s="669">
        <v>7014</v>
      </c>
      <c r="C278" s="669">
        <v>7014</v>
      </c>
      <c r="D278" s="669">
        <v>49.9</v>
      </c>
      <c r="E278" s="669">
        <v>49.894000000000005</v>
      </c>
      <c r="F278" s="669">
        <f t="shared" si="8"/>
        <v>7063.9</v>
      </c>
      <c r="G278" s="669">
        <f t="shared" si="9"/>
        <v>7063.8940000000002</v>
      </c>
    </row>
    <row r="279" spans="1:7">
      <c r="A279" s="670" t="s">
        <v>3005</v>
      </c>
      <c r="B279" s="669">
        <v>10763</v>
      </c>
      <c r="C279" s="669">
        <v>10763</v>
      </c>
      <c r="D279" s="669">
        <v>123.49</v>
      </c>
      <c r="E279" s="669">
        <v>123.488</v>
      </c>
      <c r="F279" s="669">
        <f t="shared" si="8"/>
        <v>10886.49</v>
      </c>
      <c r="G279" s="669">
        <f t="shared" si="9"/>
        <v>10886.487999999999</v>
      </c>
    </row>
    <row r="280" spans="1:7">
      <c r="A280" s="670" t="s">
        <v>3004</v>
      </c>
      <c r="B280" s="669">
        <v>4609</v>
      </c>
      <c r="C280" s="669">
        <v>4609</v>
      </c>
      <c r="D280" s="669">
        <v>52.78</v>
      </c>
      <c r="E280" s="669">
        <v>52.777999999999999</v>
      </c>
      <c r="F280" s="669">
        <f t="shared" si="8"/>
        <v>4661.78</v>
      </c>
      <c r="G280" s="669">
        <f t="shared" si="9"/>
        <v>4661.7780000000002</v>
      </c>
    </row>
    <row r="281" spans="1:7">
      <c r="A281" s="670" t="s">
        <v>3003</v>
      </c>
      <c r="B281" s="669">
        <v>2107</v>
      </c>
      <c r="C281" s="669">
        <v>2107</v>
      </c>
      <c r="D281" s="669">
        <v>16.46</v>
      </c>
      <c r="E281" s="669">
        <v>16.461000000000002</v>
      </c>
      <c r="F281" s="669">
        <f t="shared" si="8"/>
        <v>2123.46</v>
      </c>
      <c r="G281" s="669">
        <f t="shared" si="9"/>
        <v>2123.4609999999998</v>
      </c>
    </row>
    <row r="282" spans="1:7">
      <c r="A282" s="670" t="s">
        <v>3002</v>
      </c>
      <c r="B282" s="669">
        <v>4587</v>
      </c>
      <c r="C282" s="669">
        <v>4587</v>
      </c>
      <c r="D282" s="669">
        <v>32.82</v>
      </c>
      <c r="E282" s="669">
        <v>32.823999999999998</v>
      </c>
      <c r="F282" s="669">
        <f t="shared" si="8"/>
        <v>4619.82</v>
      </c>
      <c r="G282" s="669">
        <f t="shared" si="9"/>
        <v>4619.8239999999996</v>
      </c>
    </row>
    <row r="283" spans="1:7">
      <c r="A283" s="670" t="s">
        <v>3001</v>
      </c>
      <c r="B283" s="669">
        <v>9087</v>
      </c>
      <c r="C283" s="669">
        <v>9087</v>
      </c>
      <c r="D283" s="669">
        <v>81.63000000000001</v>
      </c>
      <c r="E283" s="669">
        <v>81.626999999999995</v>
      </c>
      <c r="F283" s="669">
        <f t="shared" si="8"/>
        <v>9168.6299999999992</v>
      </c>
      <c r="G283" s="669">
        <f t="shared" si="9"/>
        <v>9168.6270000000004</v>
      </c>
    </row>
    <row r="284" spans="1:7">
      <c r="A284" s="670" t="s">
        <v>3000</v>
      </c>
      <c r="B284" s="669">
        <v>10333</v>
      </c>
      <c r="C284" s="669">
        <v>10333</v>
      </c>
      <c r="D284" s="669">
        <v>75.8</v>
      </c>
      <c r="E284" s="669">
        <v>75.795000000000002</v>
      </c>
      <c r="F284" s="669">
        <f t="shared" si="8"/>
        <v>10408.799999999999</v>
      </c>
      <c r="G284" s="669">
        <f t="shared" si="9"/>
        <v>10408.795</v>
      </c>
    </row>
    <row r="285" spans="1:7">
      <c r="A285" s="670" t="s">
        <v>2999</v>
      </c>
      <c r="B285" s="669">
        <v>27695</v>
      </c>
      <c r="C285" s="669">
        <v>27695</v>
      </c>
      <c r="D285" s="669">
        <v>349.04</v>
      </c>
      <c r="E285" s="669">
        <v>349.036</v>
      </c>
      <c r="F285" s="669">
        <f t="shared" si="8"/>
        <v>28044.04</v>
      </c>
      <c r="G285" s="669">
        <f t="shared" si="9"/>
        <v>28044.036</v>
      </c>
    </row>
    <row r="286" spans="1:7">
      <c r="A286" s="670" t="s">
        <v>2998</v>
      </c>
      <c r="B286" s="669">
        <v>23334</v>
      </c>
      <c r="C286" s="669">
        <v>23334</v>
      </c>
      <c r="D286" s="669">
        <v>186.04999999999998</v>
      </c>
      <c r="E286" s="669">
        <v>186.05199999999999</v>
      </c>
      <c r="F286" s="669">
        <f t="shared" si="8"/>
        <v>23520.05</v>
      </c>
      <c r="G286" s="669">
        <f t="shared" si="9"/>
        <v>23520.052</v>
      </c>
    </row>
    <row r="287" spans="1:7">
      <c r="A287" s="670" t="s">
        <v>2997</v>
      </c>
      <c r="B287" s="669">
        <v>4358</v>
      </c>
      <c r="C287" s="669">
        <v>4358</v>
      </c>
      <c r="D287" s="669">
        <v>29.82</v>
      </c>
      <c r="E287" s="669">
        <v>29.82</v>
      </c>
      <c r="F287" s="669">
        <f t="shared" si="8"/>
        <v>4387.82</v>
      </c>
      <c r="G287" s="669">
        <f t="shared" si="9"/>
        <v>4387.82</v>
      </c>
    </row>
    <row r="288" spans="1:7">
      <c r="A288" s="670" t="s">
        <v>2996</v>
      </c>
      <c r="B288" s="669">
        <v>33275</v>
      </c>
      <c r="C288" s="669">
        <v>33275</v>
      </c>
      <c r="D288" s="669">
        <v>334.85999999999996</v>
      </c>
      <c r="E288" s="669">
        <v>334.86499999999995</v>
      </c>
      <c r="F288" s="669">
        <f t="shared" si="8"/>
        <v>33609.86</v>
      </c>
      <c r="G288" s="669">
        <f t="shared" si="9"/>
        <v>33609.864999999998</v>
      </c>
    </row>
    <row r="289" spans="1:7">
      <c r="A289" s="670" t="s">
        <v>2995</v>
      </c>
      <c r="B289" s="669">
        <v>22221</v>
      </c>
      <c r="C289" s="669">
        <v>22221</v>
      </c>
      <c r="D289" s="669">
        <v>180.21</v>
      </c>
      <c r="E289" s="669">
        <v>180.20600000000002</v>
      </c>
      <c r="F289" s="669">
        <f t="shared" si="8"/>
        <v>22401.21</v>
      </c>
      <c r="G289" s="669">
        <f t="shared" si="9"/>
        <v>22401.205999999998</v>
      </c>
    </row>
    <row r="290" spans="1:7">
      <c r="A290" s="670" t="s">
        <v>2994</v>
      </c>
      <c r="B290" s="669">
        <v>10205</v>
      </c>
      <c r="C290" s="669">
        <v>10205</v>
      </c>
      <c r="D290" s="669">
        <v>81.819999999999993</v>
      </c>
      <c r="E290" s="669">
        <v>81.815999999999988</v>
      </c>
      <c r="F290" s="669">
        <f t="shared" si="8"/>
        <v>10286.82</v>
      </c>
      <c r="G290" s="669">
        <f t="shared" si="9"/>
        <v>10286.816000000001</v>
      </c>
    </row>
    <row r="291" spans="1:7">
      <c r="A291" s="670" t="s">
        <v>2993</v>
      </c>
      <c r="B291" s="669">
        <v>4645</v>
      </c>
      <c r="C291" s="669">
        <v>4645</v>
      </c>
      <c r="D291" s="669">
        <v>36.21</v>
      </c>
      <c r="E291" s="669">
        <v>36.207999999999998</v>
      </c>
      <c r="F291" s="669">
        <f t="shared" si="8"/>
        <v>4681.21</v>
      </c>
      <c r="G291" s="669">
        <f t="shared" si="9"/>
        <v>4681.2079999999996</v>
      </c>
    </row>
    <row r="292" spans="1:7">
      <c r="A292" s="670" t="s">
        <v>2992</v>
      </c>
      <c r="B292" s="669">
        <v>12645</v>
      </c>
      <c r="C292" s="669">
        <v>12645</v>
      </c>
      <c r="D292" s="669">
        <v>99.55</v>
      </c>
      <c r="E292" s="669">
        <v>99.55</v>
      </c>
      <c r="F292" s="669">
        <f t="shared" si="8"/>
        <v>12744.55</v>
      </c>
      <c r="G292" s="669">
        <f t="shared" si="9"/>
        <v>12744.55</v>
      </c>
    </row>
    <row r="293" spans="1:7">
      <c r="A293" s="670" t="s">
        <v>2991</v>
      </c>
      <c r="B293" s="669">
        <v>13576</v>
      </c>
      <c r="C293" s="669">
        <v>13576</v>
      </c>
      <c r="D293" s="669">
        <v>110.4</v>
      </c>
      <c r="E293" s="669">
        <v>110.39400000000001</v>
      </c>
      <c r="F293" s="669">
        <f t="shared" si="8"/>
        <v>13686.4</v>
      </c>
      <c r="G293" s="669">
        <f t="shared" si="9"/>
        <v>13686.394</v>
      </c>
    </row>
    <row r="294" spans="1:7">
      <c r="A294" s="670" t="s">
        <v>2990</v>
      </c>
      <c r="B294" s="669">
        <v>18529</v>
      </c>
      <c r="C294" s="669">
        <v>18529</v>
      </c>
      <c r="D294" s="669">
        <v>283.10000000000002</v>
      </c>
      <c r="E294" s="669">
        <v>283.10500000000002</v>
      </c>
      <c r="F294" s="669">
        <f t="shared" si="8"/>
        <v>18812.099999999999</v>
      </c>
      <c r="G294" s="669">
        <f t="shared" si="9"/>
        <v>18812.105</v>
      </c>
    </row>
    <row r="295" spans="1:7">
      <c r="A295" s="670" t="s">
        <v>2989</v>
      </c>
      <c r="B295" s="669">
        <v>4760</v>
      </c>
      <c r="C295" s="669">
        <v>4760</v>
      </c>
      <c r="D295" s="669">
        <v>85.25</v>
      </c>
      <c r="E295" s="669">
        <v>85.248999999999995</v>
      </c>
      <c r="F295" s="669">
        <f t="shared" si="8"/>
        <v>4845.25</v>
      </c>
      <c r="G295" s="669">
        <f t="shared" si="9"/>
        <v>4845.2489999999998</v>
      </c>
    </row>
    <row r="296" spans="1:7">
      <c r="A296" s="670" t="s">
        <v>2988</v>
      </c>
      <c r="B296" s="669">
        <v>5175</v>
      </c>
      <c r="C296" s="669">
        <v>5175</v>
      </c>
      <c r="D296" s="669">
        <v>37.160000000000004</v>
      </c>
      <c r="E296" s="669">
        <v>37.158000000000001</v>
      </c>
      <c r="F296" s="669">
        <f t="shared" si="8"/>
        <v>5212.16</v>
      </c>
      <c r="G296" s="669">
        <f t="shared" si="9"/>
        <v>5212.1580000000004</v>
      </c>
    </row>
    <row r="297" spans="1:7">
      <c r="A297" s="670" t="s">
        <v>2987</v>
      </c>
      <c r="B297" s="669">
        <v>2901</v>
      </c>
      <c r="C297" s="669">
        <v>2901</v>
      </c>
      <c r="D297" s="669">
        <v>18.850000000000001</v>
      </c>
      <c r="E297" s="669">
        <v>18.853999999999999</v>
      </c>
      <c r="F297" s="669">
        <f t="shared" si="8"/>
        <v>2919.85</v>
      </c>
      <c r="G297" s="669">
        <f t="shared" si="9"/>
        <v>2919.8539999999998</v>
      </c>
    </row>
    <row r="298" spans="1:7">
      <c r="A298" s="670" t="s">
        <v>2986</v>
      </c>
      <c r="B298" s="669">
        <v>5266</v>
      </c>
      <c r="C298" s="669">
        <v>5266</v>
      </c>
      <c r="D298" s="669">
        <v>38.380000000000003</v>
      </c>
      <c r="E298" s="669">
        <v>38.378999999999998</v>
      </c>
      <c r="F298" s="669">
        <f t="shared" si="8"/>
        <v>5304.38</v>
      </c>
      <c r="G298" s="669">
        <f t="shared" si="9"/>
        <v>5304.3789999999999</v>
      </c>
    </row>
    <row r="299" spans="1:7">
      <c r="A299" s="670" t="s">
        <v>2985</v>
      </c>
      <c r="B299" s="669">
        <v>6588</v>
      </c>
      <c r="C299" s="669">
        <v>6588</v>
      </c>
      <c r="D299" s="669">
        <v>37.92</v>
      </c>
      <c r="E299" s="669">
        <v>37.917999999999999</v>
      </c>
      <c r="F299" s="669">
        <f t="shared" si="8"/>
        <v>6625.92</v>
      </c>
      <c r="G299" s="669">
        <f t="shared" si="9"/>
        <v>6625.9179999999997</v>
      </c>
    </row>
    <row r="300" spans="1:7">
      <c r="A300" s="670" t="s">
        <v>2984</v>
      </c>
      <c r="B300" s="669">
        <v>3714</v>
      </c>
      <c r="C300" s="669">
        <v>3714</v>
      </c>
      <c r="D300" s="669">
        <v>27.240000000000002</v>
      </c>
      <c r="E300" s="669">
        <v>27.237000000000002</v>
      </c>
      <c r="F300" s="669">
        <f t="shared" si="8"/>
        <v>3741.24</v>
      </c>
      <c r="G300" s="669">
        <f t="shared" si="9"/>
        <v>3741.2370000000001</v>
      </c>
    </row>
    <row r="301" spans="1:7">
      <c r="A301" s="670" t="s">
        <v>2983</v>
      </c>
      <c r="B301" s="669">
        <v>11736</v>
      </c>
      <c r="C301" s="669">
        <v>11736</v>
      </c>
      <c r="D301" s="669">
        <v>85.94</v>
      </c>
      <c r="E301" s="669">
        <v>85.942999999999998</v>
      </c>
      <c r="F301" s="669">
        <f t="shared" si="8"/>
        <v>11821.94</v>
      </c>
      <c r="G301" s="669">
        <f t="shared" si="9"/>
        <v>11821.942999999999</v>
      </c>
    </row>
    <row r="302" spans="1:7">
      <c r="A302" s="670" t="s">
        <v>2982</v>
      </c>
      <c r="B302" s="669">
        <v>3989</v>
      </c>
      <c r="C302" s="669">
        <v>3989</v>
      </c>
      <c r="D302" s="669">
        <v>71.72</v>
      </c>
      <c r="E302" s="669">
        <v>71.718999999999994</v>
      </c>
      <c r="F302" s="669">
        <f t="shared" si="8"/>
        <v>4060.72</v>
      </c>
      <c r="G302" s="669">
        <f t="shared" si="9"/>
        <v>4060.7190000000001</v>
      </c>
    </row>
    <row r="303" spans="1:7">
      <c r="A303" s="670" t="s">
        <v>2981</v>
      </c>
      <c r="B303" s="669">
        <v>4188</v>
      </c>
      <c r="C303" s="669">
        <v>4188</v>
      </c>
      <c r="D303" s="669">
        <v>27.13</v>
      </c>
      <c r="E303" s="669">
        <v>27.128</v>
      </c>
      <c r="F303" s="669">
        <f t="shared" si="8"/>
        <v>4215.13</v>
      </c>
      <c r="G303" s="669">
        <f t="shared" si="9"/>
        <v>4215.1279999999997</v>
      </c>
    </row>
    <row r="304" spans="1:7">
      <c r="A304" s="670" t="s">
        <v>2980</v>
      </c>
      <c r="B304" s="669">
        <v>16802</v>
      </c>
      <c r="C304" s="669">
        <v>16802</v>
      </c>
      <c r="D304" s="669">
        <v>139.84</v>
      </c>
      <c r="E304" s="669">
        <v>139.83799999999999</v>
      </c>
      <c r="F304" s="669">
        <f t="shared" si="8"/>
        <v>16941.84</v>
      </c>
      <c r="G304" s="669">
        <f t="shared" si="9"/>
        <v>16941.838</v>
      </c>
    </row>
    <row r="305" spans="1:7">
      <c r="A305" s="670" t="s">
        <v>2979</v>
      </c>
      <c r="B305" s="669">
        <v>4945</v>
      </c>
      <c r="C305" s="669">
        <v>4945</v>
      </c>
      <c r="D305" s="669">
        <v>34.99</v>
      </c>
      <c r="E305" s="669">
        <v>34.984999999999999</v>
      </c>
      <c r="F305" s="669">
        <f t="shared" si="8"/>
        <v>4979.99</v>
      </c>
      <c r="G305" s="669">
        <f t="shared" si="9"/>
        <v>4979.9849999999997</v>
      </c>
    </row>
    <row r="306" spans="1:7">
      <c r="A306" s="670" t="s">
        <v>2978</v>
      </c>
      <c r="B306" s="669">
        <v>2381</v>
      </c>
      <c r="C306" s="669">
        <v>2381</v>
      </c>
      <c r="D306" s="669">
        <v>14.3</v>
      </c>
      <c r="E306" s="669">
        <v>14.296000000000001</v>
      </c>
      <c r="F306" s="669">
        <f t="shared" si="8"/>
        <v>2395.3000000000002</v>
      </c>
      <c r="G306" s="669">
        <f t="shared" si="9"/>
        <v>2395.2959999999998</v>
      </c>
    </row>
    <row r="307" spans="1:7">
      <c r="A307" s="670" t="s">
        <v>2977</v>
      </c>
      <c r="B307" s="669">
        <v>4594</v>
      </c>
      <c r="C307" s="669">
        <v>4594</v>
      </c>
      <c r="D307" s="669">
        <v>29.580000000000002</v>
      </c>
      <c r="E307" s="669">
        <v>29.576000000000001</v>
      </c>
      <c r="F307" s="669">
        <f t="shared" si="8"/>
        <v>4623.58</v>
      </c>
      <c r="G307" s="669">
        <f t="shared" si="9"/>
        <v>4623.576</v>
      </c>
    </row>
    <row r="308" spans="1:7">
      <c r="A308" s="670" t="s">
        <v>2976</v>
      </c>
      <c r="B308" s="669">
        <v>5907</v>
      </c>
      <c r="C308" s="669">
        <v>5907</v>
      </c>
      <c r="D308" s="669">
        <v>39.31</v>
      </c>
      <c r="E308" s="669">
        <v>39.305999999999997</v>
      </c>
      <c r="F308" s="669">
        <f t="shared" si="8"/>
        <v>5946.31</v>
      </c>
      <c r="G308" s="669">
        <f t="shared" si="9"/>
        <v>5946.3059999999996</v>
      </c>
    </row>
    <row r="309" spans="1:7">
      <c r="A309" s="670" t="s">
        <v>2975</v>
      </c>
      <c r="B309" s="669">
        <v>4862</v>
      </c>
      <c r="C309" s="669">
        <v>4862</v>
      </c>
      <c r="D309" s="669">
        <v>35.08</v>
      </c>
      <c r="E309" s="669">
        <v>35.073</v>
      </c>
      <c r="F309" s="669">
        <f t="shared" si="8"/>
        <v>4897.08</v>
      </c>
      <c r="G309" s="669">
        <f t="shared" si="9"/>
        <v>4897.0730000000003</v>
      </c>
    </row>
    <row r="310" spans="1:7">
      <c r="A310" s="670" t="s">
        <v>2974</v>
      </c>
      <c r="B310" s="669">
        <v>3538</v>
      </c>
      <c r="C310" s="669">
        <v>3538</v>
      </c>
      <c r="D310" s="669">
        <v>21.470000000000002</v>
      </c>
      <c r="E310" s="669">
        <v>21.462</v>
      </c>
      <c r="F310" s="669">
        <f t="shared" si="8"/>
        <v>3559.47</v>
      </c>
      <c r="G310" s="669">
        <f t="shared" si="9"/>
        <v>3559.462</v>
      </c>
    </row>
    <row r="311" spans="1:7">
      <c r="A311" s="670" t="s">
        <v>2973</v>
      </c>
      <c r="B311" s="669">
        <v>9934</v>
      </c>
      <c r="C311" s="669">
        <v>9934</v>
      </c>
      <c r="D311" s="669">
        <v>71.430000000000007</v>
      </c>
      <c r="E311" s="669">
        <v>71.429000000000002</v>
      </c>
      <c r="F311" s="669">
        <f t="shared" si="8"/>
        <v>10005.43</v>
      </c>
      <c r="G311" s="669">
        <f t="shared" si="9"/>
        <v>10005.429</v>
      </c>
    </row>
    <row r="312" spans="1:7">
      <c r="A312" s="670" t="s">
        <v>2972</v>
      </c>
      <c r="B312" s="669">
        <v>4763</v>
      </c>
      <c r="C312" s="669">
        <v>4763</v>
      </c>
      <c r="D312" s="669">
        <v>37.01</v>
      </c>
      <c r="E312" s="669">
        <v>37.006999999999998</v>
      </c>
      <c r="F312" s="669">
        <f t="shared" si="8"/>
        <v>4800.01</v>
      </c>
      <c r="G312" s="669">
        <f t="shared" si="9"/>
        <v>4800.0069999999996</v>
      </c>
    </row>
    <row r="313" spans="1:7">
      <c r="A313" s="670" t="s">
        <v>2971</v>
      </c>
      <c r="B313" s="669">
        <v>9426</v>
      </c>
      <c r="C313" s="669">
        <v>9426</v>
      </c>
      <c r="D313" s="669">
        <v>74.66</v>
      </c>
      <c r="E313" s="669">
        <v>74.654999999999987</v>
      </c>
      <c r="F313" s="669">
        <f t="shared" si="8"/>
        <v>9500.66</v>
      </c>
      <c r="G313" s="669">
        <f t="shared" si="9"/>
        <v>9500.6550000000007</v>
      </c>
    </row>
    <row r="314" spans="1:7">
      <c r="A314" s="670" t="s">
        <v>2970</v>
      </c>
      <c r="B314" s="669">
        <v>12114</v>
      </c>
      <c r="C314" s="669">
        <v>12114</v>
      </c>
      <c r="D314" s="669">
        <v>98.63000000000001</v>
      </c>
      <c r="E314" s="669">
        <v>98.628999999999991</v>
      </c>
      <c r="F314" s="669">
        <f t="shared" si="8"/>
        <v>12212.63</v>
      </c>
      <c r="G314" s="669">
        <f t="shared" si="9"/>
        <v>12212.629000000001</v>
      </c>
    </row>
    <row r="315" spans="1:7">
      <c r="A315" s="670" t="s">
        <v>2969</v>
      </c>
      <c r="B315" s="669">
        <v>3106</v>
      </c>
      <c r="C315" s="669">
        <v>3106</v>
      </c>
      <c r="D315" s="669">
        <v>29.8</v>
      </c>
      <c r="E315" s="669">
        <v>29.799999999999997</v>
      </c>
      <c r="F315" s="669">
        <f t="shared" si="8"/>
        <v>3135.8</v>
      </c>
      <c r="G315" s="669">
        <f t="shared" si="9"/>
        <v>3135.8</v>
      </c>
    </row>
    <row r="316" spans="1:7">
      <c r="A316" s="670" t="s">
        <v>2968</v>
      </c>
      <c r="B316" s="669">
        <v>7994</v>
      </c>
      <c r="C316" s="669">
        <v>7994</v>
      </c>
      <c r="D316" s="669">
        <v>91.46</v>
      </c>
      <c r="E316" s="669">
        <v>91.453999999999994</v>
      </c>
      <c r="F316" s="669">
        <f t="shared" si="8"/>
        <v>8085.46</v>
      </c>
      <c r="G316" s="669">
        <f t="shared" si="9"/>
        <v>8085.4539999999997</v>
      </c>
    </row>
    <row r="317" spans="1:7">
      <c r="A317" s="670" t="s">
        <v>2967</v>
      </c>
      <c r="B317" s="669">
        <v>18755</v>
      </c>
      <c r="C317" s="669">
        <v>18755</v>
      </c>
      <c r="D317" s="669">
        <v>147.10000000000002</v>
      </c>
      <c r="E317" s="669">
        <v>147.10400000000001</v>
      </c>
      <c r="F317" s="669">
        <f t="shared" si="8"/>
        <v>18902.099999999999</v>
      </c>
      <c r="G317" s="669">
        <f t="shared" si="9"/>
        <v>18902.103999999999</v>
      </c>
    </row>
    <row r="318" spans="1:7">
      <c r="A318" s="670" t="s">
        <v>2966</v>
      </c>
      <c r="B318" s="669">
        <v>16601</v>
      </c>
      <c r="C318" s="669">
        <v>16601</v>
      </c>
      <c r="D318" s="669">
        <v>136.93</v>
      </c>
      <c r="E318" s="669">
        <v>136.92200000000003</v>
      </c>
      <c r="F318" s="669">
        <f t="shared" si="8"/>
        <v>16737.93</v>
      </c>
      <c r="G318" s="669">
        <f t="shared" si="9"/>
        <v>16737.921999999999</v>
      </c>
    </row>
    <row r="319" spans="1:7">
      <c r="A319" s="670" t="s">
        <v>2965</v>
      </c>
      <c r="B319" s="669">
        <v>15916</v>
      </c>
      <c r="C319" s="669">
        <v>15916</v>
      </c>
      <c r="D319" s="669">
        <v>169.12</v>
      </c>
      <c r="E319" s="669">
        <v>169.12099999999998</v>
      </c>
      <c r="F319" s="669">
        <f t="shared" si="8"/>
        <v>16085.12</v>
      </c>
      <c r="G319" s="669">
        <f t="shared" si="9"/>
        <v>16085.120999999999</v>
      </c>
    </row>
    <row r="320" spans="1:7">
      <c r="A320" s="670" t="s">
        <v>2964</v>
      </c>
      <c r="B320" s="669">
        <v>5868</v>
      </c>
      <c r="C320" s="669">
        <v>5868</v>
      </c>
      <c r="D320" s="669">
        <v>132.11000000000001</v>
      </c>
      <c r="E320" s="669">
        <v>132.10300000000001</v>
      </c>
      <c r="F320" s="669">
        <f t="shared" si="8"/>
        <v>6000.11</v>
      </c>
      <c r="G320" s="669">
        <f t="shared" si="9"/>
        <v>6000.1030000000001</v>
      </c>
    </row>
    <row r="321" spans="1:7">
      <c r="A321" s="670" t="s">
        <v>2963</v>
      </c>
      <c r="B321" s="669">
        <v>2858</v>
      </c>
      <c r="C321" s="669">
        <v>2858</v>
      </c>
      <c r="D321" s="669">
        <v>15.509999999999998</v>
      </c>
      <c r="E321" s="669">
        <v>15.503</v>
      </c>
      <c r="F321" s="669">
        <f t="shared" si="8"/>
        <v>2873.51</v>
      </c>
      <c r="G321" s="669">
        <f t="shared" si="9"/>
        <v>2873.5030000000002</v>
      </c>
    </row>
    <row r="322" spans="1:7">
      <c r="A322" s="670" t="s">
        <v>2962</v>
      </c>
      <c r="B322" s="669">
        <v>12912</v>
      </c>
      <c r="C322" s="669">
        <v>12912</v>
      </c>
      <c r="D322" s="669">
        <v>105.26999999999998</v>
      </c>
      <c r="E322" s="669">
        <v>105.267</v>
      </c>
      <c r="F322" s="669">
        <f t="shared" si="8"/>
        <v>13017.27</v>
      </c>
      <c r="G322" s="669">
        <f t="shared" si="9"/>
        <v>13017.267</v>
      </c>
    </row>
    <row r="323" spans="1:7">
      <c r="A323" s="670" t="s">
        <v>2961</v>
      </c>
      <c r="B323" s="669">
        <v>3288</v>
      </c>
      <c r="C323" s="669">
        <v>3288</v>
      </c>
      <c r="D323" s="669">
        <v>21.340000000000003</v>
      </c>
      <c r="E323" s="669">
        <v>21.33</v>
      </c>
      <c r="F323" s="669">
        <f t="shared" si="8"/>
        <v>3309.34</v>
      </c>
      <c r="G323" s="669">
        <f t="shared" si="9"/>
        <v>3309.33</v>
      </c>
    </row>
    <row r="324" spans="1:7">
      <c r="A324" s="670" t="s">
        <v>2960</v>
      </c>
      <c r="B324" s="669">
        <v>11297</v>
      </c>
      <c r="C324" s="669">
        <v>11297</v>
      </c>
      <c r="D324" s="669">
        <v>83.990000000000009</v>
      </c>
      <c r="E324" s="669">
        <v>83.994</v>
      </c>
      <c r="F324" s="669">
        <f t="shared" si="8"/>
        <v>11380.99</v>
      </c>
      <c r="G324" s="669">
        <f t="shared" si="9"/>
        <v>11380.994000000001</v>
      </c>
    </row>
    <row r="325" spans="1:7">
      <c r="A325" s="670" t="s">
        <v>2959</v>
      </c>
      <c r="B325" s="669">
        <v>8578</v>
      </c>
      <c r="C325" s="669">
        <v>8578</v>
      </c>
      <c r="D325" s="669">
        <v>71.58</v>
      </c>
      <c r="E325" s="669">
        <v>71.572999999999993</v>
      </c>
      <c r="F325" s="669">
        <f t="shared" ref="F325:F388" si="10">B325+D325</f>
        <v>8649.58</v>
      </c>
      <c r="G325" s="669">
        <f t="shared" ref="G325:G388" si="11">C325+E325</f>
        <v>8649.5730000000003</v>
      </c>
    </row>
    <row r="326" spans="1:7">
      <c r="A326" s="670" t="s">
        <v>2958</v>
      </c>
      <c r="B326" s="669">
        <v>9836</v>
      </c>
      <c r="C326" s="669">
        <v>9836</v>
      </c>
      <c r="D326" s="669">
        <v>71.11</v>
      </c>
      <c r="E326" s="669">
        <v>71.111000000000004</v>
      </c>
      <c r="F326" s="669">
        <f t="shared" si="10"/>
        <v>9907.11</v>
      </c>
      <c r="G326" s="669">
        <f t="shared" si="11"/>
        <v>9907.1110000000008</v>
      </c>
    </row>
    <row r="327" spans="1:7">
      <c r="A327" s="670" t="s">
        <v>2957</v>
      </c>
      <c r="B327" s="669">
        <v>2221</v>
      </c>
      <c r="C327" s="669">
        <v>2221</v>
      </c>
      <c r="D327" s="669">
        <v>17.53</v>
      </c>
      <c r="E327" s="669">
        <v>17.533999999999999</v>
      </c>
      <c r="F327" s="669">
        <f t="shared" si="10"/>
        <v>2238.5300000000002</v>
      </c>
      <c r="G327" s="669">
        <f t="shared" si="11"/>
        <v>2238.5340000000001</v>
      </c>
    </row>
    <row r="328" spans="1:7">
      <c r="A328" s="670" t="s">
        <v>2956</v>
      </c>
      <c r="B328" s="669">
        <v>2057</v>
      </c>
      <c r="C328" s="669">
        <v>2057</v>
      </c>
      <c r="D328" s="669">
        <v>13.27</v>
      </c>
      <c r="E328" s="669">
        <v>13.264000000000001</v>
      </c>
      <c r="F328" s="669">
        <f t="shared" si="10"/>
        <v>2070.27</v>
      </c>
      <c r="G328" s="669">
        <f t="shared" si="11"/>
        <v>2070.2640000000001</v>
      </c>
    </row>
    <row r="329" spans="1:7">
      <c r="A329" s="670" t="s">
        <v>2955</v>
      </c>
      <c r="B329" s="669">
        <v>6010</v>
      </c>
      <c r="C329" s="669">
        <v>6010</v>
      </c>
      <c r="D329" s="669">
        <v>53.11</v>
      </c>
      <c r="E329" s="669">
        <v>53.103999999999999</v>
      </c>
      <c r="F329" s="669">
        <f t="shared" si="10"/>
        <v>6063.11</v>
      </c>
      <c r="G329" s="669">
        <f t="shared" si="11"/>
        <v>6063.1040000000003</v>
      </c>
    </row>
    <row r="330" spans="1:7">
      <c r="A330" s="670" t="s">
        <v>2954</v>
      </c>
      <c r="B330" s="669">
        <v>17017</v>
      </c>
      <c r="C330" s="669">
        <v>17017</v>
      </c>
      <c r="D330" s="669">
        <v>128.81</v>
      </c>
      <c r="E330" s="669">
        <v>128.81399999999999</v>
      </c>
      <c r="F330" s="669">
        <f t="shared" si="10"/>
        <v>17145.810000000001</v>
      </c>
      <c r="G330" s="669">
        <f t="shared" si="11"/>
        <v>17145.813999999998</v>
      </c>
    </row>
    <row r="331" spans="1:7">
      <c r="A331" s="670" t="s">
        <v>2953</v>
      </c>
      <c r="B331" s="669">
        <v>2447</v>
      </c>
      <c r="C331" s="669">
        <v>2447</v>
      </c>
      <c r="D331" s="669">
        <v>16.05</v>
      </c>
      <c r="E331" s="669">
        <v>16.045999999999999</v>
      </c>
      <c r="F331" s="669">
        <f t="shared" si="10"/>
        <v>2463.0500000000002</v>
      </c>
      <c r="G331" s="669">
        <f t="shared" si="11"/>
        <v>2463.0459999999998</v>
      </c>
    </row>
    <row r="332" spans="1:7">
      <c r="A332" s="670" t="s">
        <v>2952</v>
      </c>
      <c r="B332" s="669">
        <v>2568</v>
      </c>
      <c r="C332" s="669">
        <v>2568</v>
      </c>
      <c r="D332" s="669">
        <v>16.28</v>
      </c>
      <c r="E332" s="669">
        <v>16.280999999999999</v>
      </c>
      <c r="F332" s="669">
        <f t="shared" si="10"/>
        <v>2584.2800000000002</v>
      </c>
      <c r="G332" s="669">
        <f t="shared" si="11"/>
        <v>2584.2809999999999</v>
      </c>
    </row>
    <row r="333" spans="1:7">
      <c r="A333" s="670" t="s">
        <v>2951</v>
      </c>
      <c r="B333" s="669">
        <v>7192</v>
      </c>
      <c r="C333" s="669">
        <v>7192</v>
      </c>
      <c r="D333" s="669">
        <v>61.66</v>
      </c>
      <c r="E333" s="669">
        <v>61.655999999999999</v>
      </c>
      <c r="F333" s="669">
        <f t="shared" si="10"/>
        <v>7253.66</v>
      </c>
      <c r="G333" s="669">
        <f t="shared" si="11"/>
        <v>7253.6559999999999</v>
      </c>
    </row>
    <row r="334" spans="1:7">
      <c r="A334" s="670" t="s">
        <v>2950</v>
      </c>
      <c r="B334" s="669">
        <v>13195</v>
      </c>
      <c r="C334" s="669">
        <v>13195</v>
      </c>
      <c r="D334" s="669">
        <v>112.30999999999999</v>
      </c>
      <c r="E334" s="669">
        <v>112.30799999999999</v>
      </c>
      <c r="F334" s="669">
        <f t="shared" si="10"/>
        <v>13307.31</v>
      </c>
      <c r="G334" s="669">
        <f t="shared" si="11"/>
        <v>13307.308000000001</v>
      </c>
    </row>
    <row r="335" spans="1:7">
      <c r="A335" s="670" t="s">
        <v>2949</v>
      </c>
      <c r="B335" s="669">
        <v>11090</v>
      </c>
      <c r="C335" s="669">
        <v>11090</v>
      </c>
      <c r="D335" s="669">
        <v>88.04</v>
      </c>
      <c r="E335" s="669">
        <v>88.043000000000006</v>
      </c>
      <c r="F335" s="669">
        <f t="shared" si="10"/>
        <v>11178.04</v>
      </c>
      <c r="G335" s="669">
        <f t="shared" si="11"/>
        <v>11178.043</v>
      </c>
    </row>
    <row r="336" spans="1:7">
      <c r="A336" s="670" t="s">
        <v>2948</v>
      </c>
      <c r="B336" s="669">
        <v>2561</v>
      </c>
      <c r="C336" s="669">
        <v>2561</v>
      </c>
      <c r="D336" s="669">
        <v>49.169999999999995</v>
      </c>
      <c r="E336" s="669">
        <v>49.167000000000002</v>
      </c>
      <c r="F336" s="669">
        <f t="shared" si="10"/>
        <v>2610.17</v>
      </c>
      <c r="G336" s="669">
        <f t="shared" si="11"/>
        <v>2610.1669999999999</v>
      </c>
    </row>
    <row r="337" spans="1:7">
      <c r="A337" s="670" t="s">
        <v>2947</v>
      </c>
      <c r="B337" s="669">
        <v>21988</v>
      </c>
      <c r="C337" s="669">
        <v>21988</v>
      </c>
      <c r="D337" s="669">
        <v>294.63</v>
      </c>
      <c r="E337" s="669">
        <v>294.62800000000004</v>
      </c>
      <c r="F337" s="669">
        <f t="shared" si="10"/>
        <v>22282.63</v>
      </c>
      <c r="G337" s="669">
        <f t="shared" si="11"/>
        <v>22282.628000000001</v>
      </c>
    </row>
    <row r="338" spans="1:7">
      <c r="A338" s="670" t="s">
        <v>2946</v>
      </c>
      <c r="B338" s="669">
        <v>20536</v>
      </c>
      <c r="C338" s="669">
        <v>20536</v>
      </c>
      <c r="D338" s="669">
        <v>187.78</v>
      </c>
      <c r="E338" s="669">
        <v>187.78100000000001</v>
      </c>
      <c r="F338" s="669">
        <f t="shared" si="10"/>
        <v>20723.78</v>
      </c>
      <c r="G338" s="669">
        <f t="shared" si="11"/>
        <v>20723.780999999999</v>
      </c>
    </row>
    <row r="339" spans="1:7">
      <c r="A339" s="670" t="s">
        <v>2945</v>
      </c>
      <c r="B339" s="669">
        <v>11979</v>
      </c>
      <c r="C339" s="669">
        <v>11979</v>
      </c>
      <c r="D339" s="669">
        <v>106.83</v>
      </c>
      <c r="E339" s="669">
        <v>106.83099999999999</v>
      </c>
      <c r="F339" s="669">
        <f t="shared" si="10"/>
        <v>12085.83</v>
      </c>
      <c r="G339" s="669">
        <f t="shared" si="11"/>
        <v>12085.831</v>
      </c>
    </row>
    <row r="340" spans="1:7">
      <c r="A340" s="670" t="s">
        <v>2944</v>
      </c>
      <c r="B340" s="669">
        <v>4312</v>
      </c>
      <c r="C340" s="669">
        <v>4312</v>
      </c>
      <c r="D340" s="669">
        <v>41.72</v>
      </c>
      <c r="E340" s="669">
        <v>41.716999999999999</v>
      </c>
      <c r="F340" s="669">
        <f t="shared" si="10"/>
        <v>4353.72</v>
      </c>
      <c r="G340" s="669">
        <f t="shared" si="11"/>
        <v>4353.7169999999996</v>
      </c>
    </row>
    <row r="341" spans="1:7">
      <c r="A341" s="670" t="s">
        <v>2943</v>
      </c>
      <c r="B341" s="669">
        <v>9497</v>
      </c>
      <c r="C341" s="669">
        <v>9497</v>
      </c>
      <c r="D341" s="669">
        <v>81.39</v>
      </c>
      <c r="E341" s="669">
        <v>81.387</v>
      </c>
      <c r="F341" s="669">
        <f t="shared" si="10"/>
        <v>9578.39</v>
      </c>
      <c r="G341" s="669">
        <f t="shared" si="11"/>
        <v>9578.3870000000006</v>
      </c>
    </row>
    <row r="342" spans="1:7">
      <c r="A342" s="670" t="s">
        <v>2942</v>
      </c>
      <c r="B342" s="669">
        <v>3070</v>
      </c>
      <c r="C342" s="669">
        <v>3070</v>
      </c>
      <c r="D342" s="669">
        <v>76.75</v>
      </c>
      <c r="E342" s="669">
        <v>76.74799999999999</v>
      </c>
      <c r="F342" s="669">
        <f t="shared" si="10"/>
        <v>3146.75</v>
      </c>
      <c r="G342" s="669">
        <f t="shared" si="11"/>
        <v>3146.748</v>
      </c>
    </row>
    <row r="343" spans="1:7">
      <c r="A343" s="670" t="s">
        <v>2941</v>
      </c>
      <c r="B343" s="669">
        <v>3994</v>
      </c>
      <c r="C343" s="669">
        <v>3994</v>
      </c>
      <c r="D343" s="669">
        <v>21.81</v>
      </c>
      <c r="E343" s="669">
        <v>21.807000000000002</v>
      </c>
      <c r="F343" s="669">
        <f t="shared" si="10"/>
        <v>4015.81</v>
      </c>
      <c r="G343" s="669">
        <f t="shared" si="11"/>
        <v>4015.8069999999998</v>
      </c>
    </row>
    <row r="344" spans="1:7">
      <c r="A344" s="670" t="s">
        <v>2940</v>
      </c>
      <c r="B344" s="669">
        <v>8354</v>
      </c>
      <c r="C344" s="669">
        <v>8354</v>
      </c>
      <c r="D344" s="669">
        <v>59.36</v>
      </c>
      <c r="E344" s="669">
        <v>59.360999999999997</v>
      </c>
      <c r="F344" s="669">
        <f t="shared" si="10"/>
        <v>8413.36</v>
      </c>
      <c r="G344" s="669">
        <f t="shared" si="11"/>
        <v>8413.3610000000008</v>
      </c>
    </row>
    <row r="345" spans="1:7">
      <c r="A345" s="670" t="s">
        <v>2939</v>
      </c>
      <c r="B345" s="669">
        <v>3812</v>
      </c>
      <c r="C345" s="669">
        <v>3812</v>
      </c>
      <c r="D345" s="669">
        <v>19.95</v>
      </c>
      <c r="E345" s="669">
        <v>19.954000000000001</v>
      </c>
      <c r="F345" s="669">
        <f t="shared" si="10"/>
        <v>3831.95</v>
      </c>
      <c r="G345" s="669">
        <f t="shared" si="11"/>
        <v>3831.9540000000002</v>
      </c>
    </row>
    <row r="346" spans="1:7">
      <c r="A346" s="670" t="s">
        <v>2938</v>
      </c>
      <c r="B346" s="669">
        <v>3366</v>
      </c>
      <c r="C346" s="669">
        <v>3366</v>
      </c>
      <c r="D346" s="669">
        <v>54.94</v>
      </c>
      <c r="E346" s="669">
        <v>54.944000000000003</v>
      </c>
      <c r="F346" s="669">
        <f t="shared" si="10"/>
        <v>3420.94</v>
      </c>
      <c r="G346" s="669">
        <f t="shared" si="11"/>
        <v>3420.944</v>
      </c>
    </row>
    <row r="347" spans="1:7">
      <c r="A347" s="670" t="s">
        <v>2937</v>
      </c>
      <c r="B347" s="669">
        <v>5812</v>
      </c>
      <c r="C347" s="669">
        <v>5812</v>
      </c>
      <c r="D347" s="669">
        <v>44.620000000000005</v>
      </c>
      <c r="E347" s="669">
        <v>44.622</v>
      </c>
      <c r="F347" s="669">
        <f t="shared" si="10"/>
        <v>5856.62</v>
      </c>
      <c r="G347" s="669">
        <f t="shared" si="11"/>
        <v>5856.6220000000003</v>
      </c>
    </row>
    <row r="348" spans="1:7">
      <c r="A348" s="670" t="s">
        <v>2936</v>
      </c>
      <c r="B348" s="669">
        <v>32207</v>
      </c>
      <c r="C348" s="669">
        <v>32207</v>
      </c>
      <c r="D348" s="669">
        <v>240.82</v>
      </c>
      <c r="E348" s="669">
        <v>240.82099999999997</v>
      </c>
      <c r="F348" s="669">
        <f t="shared" si="10"/>
        <v>32447.82</v>
      </c>
      <c r="G348" s="669">
        <f t="shared" si="11"/>
        <v>32447.821</v>
      </c>
    </row>
    <row r="349" spans="1:7">
      <c r="A349" s="670" t="s">
        <v>2935</v>
      </c>
      <c r="B349" s="669">
        <v>26340</v>
      </c>
      <c r="C349" s="669">
        <v>26340</v>
      </c>
      <c r="D349" s="669">
        <v>479.76</v>
      </c>
      <c r="E349" s="669">
        <v>479.75799999999998</v>
      </c>
      <c r="F349" s="669">
        <f t="shared" si="10"/>
        <v>26819.759999999998</v>
      </c>
      <c r="G349" s="669">
        <f t="shared" si="11"/>
        <v>26819.758000000002</v>
      </c>
    </row>
    <row r="350" spans="1:7">
      <c r="A350" s="670" t="s">
        <v>2934</v>
      </c>
      <c r="B350" s="669">
        <v>19728</v>
      </c>
      <c r="C350" s="669">
        <v>19728</v>
      </c>
      <c r="D350" s="669">
        <v>204.32999999999998</v>
      </c>
      <c r="E350" s="669">
        <v>204.33499999999998</v>
      </c>
      <c r="F350" s="669">
        <f t="shared" si="10"/>
        <v>19932.330000000002</v>
      </c>
      <c r="G350" s="669">
        <f t="shared" si="11"/>
        <v>19932.334999999999</v>
      </c>
    </row>
    <row r="351" spans="1:7">
      <c r="A351" s="670" t="s">
        <v>2933</v>
      </c>
      <c r="B351" s="669">
        <v>10190</v>
      </c>
      <c r="C351" s="669">
        <v>10190</v>
      </c>
      <c r="D351" s="669">
        <v>84.84</v>
      </c>
      <c r="E351" s="669">
        <v>84.841999999999999</v>
      </c>
      <c r="F351" s="669">
        <f t="shared" si="10"/>
        <v>10274.84</v>
      </c>
      <c r="G351" s="669">
        <f t="shared" si="11"/>
        <v>10274.842000000001</v>
      </c>
    </row>
    <row r="352" spans="1:7">
      <c r="A352" s="670" t="s">
        <v>2932</v>
      </c>
      <c r="B352" s="669">
        <v>20658</v>
      </c>
      <c r="C352" s="669">
        <v>20658</v>
      </c>
      <c r="D352" s="669">
        <v>186.74</v>
      </c>
      <c r="E352" s="669">
        <v>186.73000000000002</v>
      </c>
      <c r="F352" s="669">
        <f t="shared" si="10"/>
        <v>20844.740000000002</v>
      </c>
      <c r="G352" s="669">
        <f t="shared" si="11"/>
        <v>20844.73</v>
      </c>
    </row>
    <row r="353" spans="1:7">
      <c r="A353" s="670" t="s">
        <v>2931</v>
      </c>
      <c r="B353" s="669">
        <v>19878</v>
      </c>
      <c r="C353" s="669">
        <v>19878</v>
      </c>
      <c r="D353" s="669">
        <v>152.5</v>
      </c>
      <c r="E353" s="669">
        <v>152.49399999999997</v>
      </c>
      <c r="F353" s="669">
        <f t="shared" si="10"/>
        <v>20030.5</v>
      </c>
      <c r="G353" s="669">
        <f t="shared" si="11"/>
        <v>20030.493999999999</v>
      </c>
    </row>
    <row r="354" spans="1:7">
      <c r="A354" s="670" t="s">
        <v>2930</v>
      </c>
      <c r="B354" s="669">
        <v>19923</v>
      </c>
      <c r="C354" s="669">
        <v>19923</v>
      </c>
      <c r="D354" s="669">
        <v>284.87</v>
      </c>
      <c r="E354" s="669">
        <v>266.30399999999997</v>
      </c>
      <c r="F354" s="669">
        <f t="shared" si="10"/>
        <v>20207.87</v>
      </c>
      <c r="G354" s="669">
        <f t="shared" si="11"/>
        <v>20189.304</v>
      </c>
    </row>
    <row r="355" spans="1:7">
      <c r="A355" s="670" t="s">
        <v>2929</v>
      </c>
      <c r="B355" s="669">
        <v>19056</v>
      </c>
      <c r="C355" s="669">
        <v>19056</v>
      </c>
      <c r="D355" s="669">
        <v>227.88000000000002</v>
      </c>
      <c r="E355" s="669">
        <v>227.88300000000001</v>
      </c>
      <c r="F355" s="669">
        <f t="shared" si="10"/>
        <v>19283.88</v>
      </c>
      <c r="G355" s="669">
        <f t="shared" si="11"/>
        <v>19283.883000000002</v>
      </c>
    </row>
    <row r="356" spans="1:7">
      <c r="A356" s="670" t="s">
        <v>2928</v>
      </c>
      <c r="B356" s="669">
        <v>13181</v>
      </c>
      <c r="C356" s="669">
        <v>13181</v>
      </c>
      <c r="D356" s="669">
        <v>102.91999999999999</v>
      </c>
      <c r="E356" s="669">
        <v>102.917</v>
      </c>
      <c r="F356" s="669">
        <f t="shared" si="10"/>
        <v>13283.92</v>
      </c>
      <c r="G356" s="669">
        <f t="shared" si="11"/>
        <v>13283.916999999999</v>
      </c>
    </row>
    <row r="357" spans="1:7">
      <c r="A357" s="670" t="s">
        <v>2927</v>
      </c>
      <c r="B357" s="669">
        <v>4839</v>
      </c>
      <c r="C357" s="669">
        <v>4839</v>
      </c>
      <c r="D357" s="669">
        <v>29.82</v>
      </c>
      <c r="E357" s="669">
        <v>29.812000000000001</v>
      </c>
      <c r="F357" s="669">
        <f t="shared" si="10"/>
        <v>4868.82</v>
      </c>
      <c r="G357" s="669">
        <f t="shared" si="11"/>
        <v>4868.8119999999999</v>
      </c>
    </row>
    <row r="358" spans="1:7">
      <c r="A358" s="670" t="s">
        <v>2926</v>
      </c>
      <c r="B358" s="669">
        <v>7786</v>
      </c>
      <c r="C358" s="669">
        <v>7786</v>
      </c>
      <c r="D358" s="669">
        <v>52.75</v>
      </c>
      <c r="E358" s="669">
        <v>52.749000000000002</v>
      </c>
      <c r="F358" s="669">
        <f t="shared" si="10"/>
        <v>7838.75</v>
      </c>
      <c r="G358" s="669">
        <f t="shared" si="11"/>
        <v>7838.7489999999998</v>
      </c>
    </row>
    <row r="359" spans="1:7">
      <c r="A359" s="670" t="s">
        <v>2925</v>
      </c>
      <c r="B359" s="669">
        <v>22920</v>
      </c>
      <c r="C359" s="669">
        <v>22920</v>
      </c>
      <c r="D359" s="669">
        <v>196.89</v>
      </c>
      <c r="E359" s="669">
        <v>196.88799999999998</v>
      </c>
      <c r="F359" s="669">
        <f t="shared" si="10"/>
        <v>23116.89</v>
      </c>
      <c r="G359" s="669">
        <f t="shared" si="11"/>
        <v>23116.887999999999</v>
      </c>
    </row>
    <row r="360" spans="1:7">
      <c r="A360" s="670" t="s">
        <v>2924</v>
      </c>
      <c r="B360" s="669">
        <v>20487</v>
      </c>
      <c r="C360" s="669">
        <v>20487</v>
      </c>
      <c r="D360" s="669">
        <v>206.42999999999998</v>
      </c>
      <c r="E360" s="669">
        <v>206.43399999999997</v>
      </c>
      <c r="F360" s="669">
        <f t="shared" si="10"/>
        <v>20693.43</v>
      </c>
      <c r="G360" s="669">
        <f t="shared" si="11"/>
        <v>20693.434000000001</v>
      </c>
    </row>
    <row r="361" spans="1:7">
      <c r="A361" s="670" t="s">
        <v>2923</v>
      </c>
      <c r="B361" s="669">
        <v>12648</v>
      </c>
      <c r="C361" s="669">
        <v>12648</v>
      </c>
      <c r="D361" s="669">
        <v>103.11</v>
      </c>
      <c r="E361" s="669">
        <v>103.10600000000001</v>
      </c>
      <c r="F361" s="669">
        <f t="shared" si="10"/>
        <v>12751.11</v>
      </c>
      <c r="G361" s="669">
        <f t="shared" si="11"/>
        <v>12751.106</v>
      </c>
    </row>
    <row r="362" spans="1:7">
      <c r="A362" s="670" t="s">
        <v>2922</v>
      </c>
      <c r="B362" s="669">
        <v>27434</v>
      </c>
      <c r="C362" s="669">
        <v>27434</v>
      </c>
      <c r="D362" s="669">
        <v>479.69</v>
      </c>
      <c r="E362" s="669">
        <v>468.89</v>
      </c>
      <c r="F362" s="669">
        <f t="shared" si="10"/>
        <v>27913.69</v>
      </c>
      <c r="G362" s="669">
        <f t="shared" si="11"/>
        <v>27902.89</v>
      </c>
    </row>
    <row r="363" spans="1:7">
      <c r="A363" s="670" t="s">
        <v>2921</v>
      </c>
      <c r="B363" s="669">
        <v>17348</v>
      </c>
      <c r="C363" s="669">
        <v>17348</v>
      </c>
      <c r="D363" s="669">
        <v>141.84</v>
      </c>
      <c r="E363" s="669">
        <v>141.84</v>
      </c>
      <c r="F363" s="669">
        <f t="shared" si="10"/>
        <v>17489.84</v>
      </c>
      <c r="G363" s="669">
        <f t="shared" si="11"/>
        <v>17489.84</v>
      </c>
    </row>
    <row r="364" spans="1:7">
      <c r="A364" s="670" t="s">
        <v>2920</v>
      </c>
      <c r="B364" s="669">
        <v>25342</v>
      </c>
      <c r="C364" s="669">
        <v>25342</v>
      </c>
      <c r="D364" s="669">
        <v>160.9</v>
      </c>
      <c r="E364" s="669">
        <v>160.89600000000002</v>
      </c>
      <c r="F364" s="669">
        <f t="shared" si="10"/>
        <v>25502.9</v>
      </c>
      <c r="G364" s="669">
        <f t="shared" si="11"/>
        <v>25502.896000000001</v>
      </c>
    </row>
    <row r="365" spans="1:7">
      <c r="A365" s="670" t="s">
        <v>2919</v>
      </c>
      <c r="B365" s="669">
        <v>21967</v>
      </c>
      <c r="C365" s="669">
        <v>21967</v>
      </c>
      <c r="D365" s="669">
        <v>164.47</v>
      </c>
      <c r="E365" s="669">
        <v>164.47</v>
      </c>
      <c r="F365" s="669">
        <f t="shared" si="10"/>
        <v>22131.47</v>
      </c>
      <c r="G365" s="669">
        <f t="shared" si="11"/>
        <v>22131.47</v>
      </c>
    </row>
    <row r="366" spans="1:7">
      <c r="A366" s="670" t="s">
        <v>2918</v>
      </c>
      <c r="B366" s="669">
        <v>12243</v>
      </c>
      <c r="C366" s="669">
        <v>12243</v>
      </c>
      <c r="D366" s="669">
        <v>100.71</v>
      </c>
      <c r="E366" s="669">
        <v>100.71000000000001</v>
      </c>
      <c r="F366" s="669">
        <f t="shared" si="10"/>
        <v>12343.71</v>
      </c>
      <c r="G366" s="669">
        <f t="shared" si="11"/>
        <v>12343.71</v>
      </c>
    </row>
    <row r="367" spans="1:7">
      <c r="A367" s="670" t="s">
        <v>2917</v>
      </c>
      <c r="B367" s="669">
        <v>7581</v>
      </c>
      <c r="C367" s="669">
        <v>7581</v>
      </c>
      <c r="D367" s="669">
        <v>56.4</v>
      </c>
      <c r="E367" s="669">
        <v>56.397999999999996</v>
      </c>
      <c r="F367" s="669">
        <f t="shared" si="10"/>
        <v>7637.4</v>
      </c>
      <c r="G367" s="669">
        <f t="shared" si="11"/>
        <v>7637.3980000000001</v>
      </c>
    </row>
    <row r="368" spans="1:7">
      <c r="A368" s="670" t="s">
        <v>2916</v>
      </c>
      <c r="B368" s="669">
        <v>15094</v>
      </c>
      <c r="C368" s="669">
        <v>15094</v>
      </c>
      <c r="D368" s="669">
        <v>178.89</v>
      </c>
      <c r="E368" s="669">
        <v>178.881</v>
      </c>
      <c r="F368" s="669">
        <f t="shared" si="10"/>
        <v>15272.89</v>
      </c>
      <c r="G368" s="669">
        <f t="shared" si="11"/>
        <v>15272.880999999999</v>
      </c>
    </row>
    <row r="369" spans="1:7">
      <c r="A369" s="670" t="s">
        <v>2915</v>
      </c>
      <c r="B369" s="669">
        <v>22381</v>
      </c>
      <c r="C369" s="669">
        <v>22381</v>
      </c>
      <c r="D369" s="669">
        <v>181.89000000000001</v>
      </c>
      <c r="E369" s="669">
        <v>181.89200000000002</v>
      </c>
      <c r="F369" s="669">
        <f t="shared" si="10"/>
        <v>22562.89</v>
      </c>
      <c r="G369" s="669">
        <f t="shared" si="11"/>
        <v>22562.892</v>
      </c>
    </row>
    <row r="370" spans="1:7">
      <c r="A370" s="670" t="s">
        <v>2914</v>
      </c>
      <c r="B370" s="669">
        <v>4355</v>
      </c>
      <c r="C370" s="669">
        <v>4355</v>
      </c>
      <c r="D370" s="669">
        <v>28.77</v>
      </c>
      <c r="E370" s="669">
        <v>28.769000000000002</v>
      </c>
      <c r="F370" s="669">
        <f t="shared" si="10"/>
        <v>4383.7700000000004</v>
      </c>
      <c r="G370" s="669">
        <f t="shared" si="11"/>
        <v>4383.7690000000002</v>
      </c>
    </row>
    <row r="371" spans="1:7">
      <c r="A371" s="670" t="s">
        <v>2913</v>
      </c>
      <c r="B371" s="669">
        <v>16739</v>
      </c>
      <c r="C371" s="669">
        <v>16739</v>
      </c>
      <c r="D371" s="669">
        <v>136.41</v>
      </c>
      <c r="E371" s="669">
        <v>136.40999999999997</v>
      </c>
      <c r="F371" s="669">
        <f t="shared" si="10"/>
        <v>16875.41</v>
      </c>
      <c r="G371" s="669">
        <f t="shared" si="11"/>
        <v>16875.41</v>
      </c>
    </row>
    <row r="372" spans="1:7">
      <c r="A372" s="670" t="s">
        <v>2912</v>
      </c>
      <c r="B372" s="669">
        <v>10032</v>
      </c>
      <c r="C372" s="669">
        <v>10032</v>
      </c>
      <c r="D372" s="669">
        <v>75.97</v>
      </c>
      <c r="E372" s="669">
        <v>75.971999999999994</v>
      </c>
      <c r="F372" s="669">
        <f t="shared" si="10"/>
        <v>10107.969999999999</v>
      </c>
      <c r="G372" s="669">
        <f t="shared" si="11"/>
        <v>10107.972</v>
      </c>
    </row>
    <row r="373" spans="1:7">
      <c r="A373" s="670" t="s">
        <v>2911</v>
      </c>
      <c r="B373" s="669">
        <v>19623</v>
      </c>
      <c r="C373" s="669">
        <v>19623</v>
      </c>
      <c r="D373" s="669">
        <v>158.79</v>
      </c>
      <c r="E373" s="669">
        <v>158.78799999999998</v>
      </c>
      <c r="F373" s="669">
        <f t="shared" si="10"/>
        <v>19781.79</v>
      </c>
      <c r="G373" s="669">
        <f t="shared" si="11"/>
        <v>19781.788</v>
      </c>
    </row>
    <row r="374" spans="1:7">
      <c r="A374" s="670" t="s">
        <v>2910</v>
      </c>
      <c r="B374" s="669">
        <v>4773</v>
      </c>
      <c r="C374" s="669">
        <v>4773</v>
      </c>
      <c r="D374" s="669">
        <v>35.46</v>
      </c>
      <c r="E374" s="669">
        <v>35.457000000000001</v>
      </c>
      <c r="F374" s="669">
        <f t="shared" si="10"/>
        <v>4808.46</v>
      </c>
      <c r="G374" s="669">
        <f t="shared" si="11"/>
        <v>4808.4570000000003</v>
      </c>
    </row>
    <row r="375" spans="1:7">
      <c r="A375" s="670" t="s">
        <v>2909</v>
      </c>
      <c r="B375" s="669">
        <v>4659</v>
      </c>
      <c r="C375" s="669">
        <v>4659</v>
      </c>
      <c r="D375" s="669">
        <v>28.520000000000003</v>
      </c>
      <c r="E375" s="669">
        <v>28.516000000000002</v>
      </c>
      <c r="F375" s="669">
        <f t="shared" si="10"/>
        <v>4687.5200000000004</v>
      </c>
      <c r="G375" s="669">
        <f t="shared" si="11"/>
        <v>4687.5159999999996</v>
      </c>
    </row>
    <row r="376" spans="1:7">
      <c r="A376" s="670" t="s">
        <v>2908</v>
      </c>
      <c r="B376" s="669">
        <v>16293</v>
      </c>
      <c r="C376" s="669">
        <v>16293</v>
      </c>
      <c r="D376" s="669">
        <v>116.82999999999998</v>
      </c>
      <c r="E376" s="669">
        <v>116.83199999999999</v>
      </c>
      <c r="F376" s="669">
        <f t="shared" si="10"/>
        <v>16409.830000000002</v>
      </c>
      <c r="G376" s="669">
        <f t="shared" si="11"/>
        <v>16409.831999999999</v>
      </c>
    </row>
    <row r="377" spans="1:7">
      <c r="A377" s="670" t="s">
        <v>2907</v>
      </c>
      <c r="B377" s="669">
        <v>4090</v>
      </c>
      <c r="C377" s="669">
        <v>4090</v>
      </c>
      <c r="D377" s="669">
        <v>27.46</v>
      </c>
      <c r="E377" s="669">
        <v>27.463999999999999</v>
      </c>
      <c r="F377" s="669">
        <f t="shared" si="10"/>
        <v>4117.46</v>
      </c>
      <c r="G377" s="669">
        <f t="shared" si="11"/>
        <v>4117.4639999999999</v>
      </c>
    </row>
    <row r="378" spans="1:7">
      <c r="A378" s="670" t="s">
        <v>2906</v>
      </c>
      <c r="B378" s="669">
        <v>14325</v>
      </c>
      <c r="C378" s="669">
        <v>14325</v>
      </c>
      <c r="D378" s="669">
        <v>139.91</v>
      </c>
      <c r="E378" s="669">
        <v>139.91399999999999</v>
      </c>
      <c r="F378" s="669">
        <f t="shared" si="10"/>
        <v>14464.91</v>
      </c>
      <c r="G378" s="669">
        <f t="shared" si="11"/>
        <v>14464.914000000001</v>
      </c>
    </row>
    <row r="379" spans="1:7">
      <c r="A379" s="670" t="s">
        <v>2905</v>
      </c>
      <c r="B379" s="669">
        <v>16895</v>
      </c>
      <c r="C379" s="669">
        <v>16895</v>
      </c>
      <c r="D379" s="669">
        <v>205.35</v>
      </c>
      <c r="E379" s="669">
        <v>205.35</v>
      </c>
      <c r="F379" s="669">
        <f t="shared" si="10"/>
        <v>17100.349999999999</v>
      </c>
      <c r="G379" s="669">
        <f t="shared" si="11"/>
        <v>17100.349999999999</v>
      </c>
    </row>
    <row r="380" spans="1:7">
      <c r="A380" s="670" t="s">
        <v>2904</v>
      </c>
      <c r="B380" s="669">
        <v>3422</v>
      </c>
      <c r="C380" s="669">
        <v>3422</v>
      </c>
      <c r="D380" s="669">
        <v>80.570000000000007</v>
      </c>
      <c r="E380" s="669">
        <v>80.572000000000003</v>
      </c>
      <c r="F380" s="669">
        <f t="shared" si="10"/>
        <v>3502.57</v>
      </c>
      <c r="G380" s="669">
        <f t="shared" si="11"/>
        <v>3502.5720000000001</v>
      </c>
    </row>
    <row r="381" spans="1:7">
      <c r="A381" s="670" t="s">
        <v>2903</v>
      </c>
      <c r="B381" s="669">
        <v>7468</v>
      </c>
      <c r="C381" s="669">
        <v>7468</v>
      </c>
      <c r="D381" s="669">
        <v>51.629999999999995</v>
      </c>
      <c r="E381" s="669">
        <v>51.625999999999998</v>
      </c>
      <c r="F381" s="669">
        <f t="shared" si="10"/>
        <v>7519.63</v>
      </c>
      <c r="G381" s="669">
        <f t="shared" si="11"/>
        <v>7519.6260000000002</v>
      </c>
    </row>
    <row r="382" spans="1:7">
      <c r="A382" s="670" t="s">
        <v>2902</v>
      </c>
      <c r="B382" s="669">
        <v>2113</v>
      </c>
      <c r="C382" s="669">
        <v>2113</v>
      </c>
      <c r="D382" s="669">
        <v>13.27</v>
      </c>
      <c r="E382" s="669">
        <v>13.269</v>
      </c>
      <c r="F382" s="669">
        <f t="shared" si="10"/>
        <v>2126.27</v>
      </c>
      <c r="G382" s="669">
        <f t="shared" si="11"/>
        <v>2126.2689999999998</v>
      </c>
    </row>
    <row r="383" spans="1:7">
      <c r="A383" s="670" t="s">
        <v>2901</v>
      </c>
      <c r="B383" s="669">
        <v>3033</v>
      </c>
      <c r="C383" s="669">
        <v>3033</v>
      </c>
      <c r="D383" s="669">
        <v>18.299999999999997</v>
      </c>
      <c r="E383" s="669">
        <v>18.295999999999999</v>
      </c>
      <c r="F383" s="669">
        <f t="shared" si="10"/>
        <v>3051.3</v>
      </c>
      <c r="G383" s="669">
        <f t="shared" si="11"/>
        <v>3051.2959999999998</v>
      </c>
    </row>
    <row r="384" spans="1:7">
      <c r="A384" s="670" t="s">
        <v>2900</v>
      </c>
      <c r="B384" s="669">
        <v>7787</v>
      </c>
      <c r="C384" s="669">
        <v>7787</v>
      </c>
      <c r="D384" s="669">
        <v>54.1</v>
      </c>
      <c r="E384" s="669">
        <v>54.099999999999994</v>
      </c>
      <c r="F384" s="669">
        <f t="shared" si="10"/>
        <v>7841.1</v>
      </c>
      <c r="G384" s="669">
        <f t="shared" si="11"/>
        <v>7841.1</v>
      </c>
    </row>
    <row r="385" spans="1:7" ht="21.75">
      <c r="A385" s="670" t="s">
        <v>2899</v>
      </c>
      <c r="B385" s="669">
        <v>14063</v>
      </c>
      <c r="C385" s="669">
        <v>14063</v>
      </c>
      <c r="D385" s="669">
        <v>91.22</v>
      </c>
      <c r="E385" s="669">
        <v>91.22</v>
      </c>
      <c r="F385" s="669">
        <f t="shared" si="10"/>
        <v>14154.22</v>
      </c>
      <c r="G385" s="669">
        <f t="shared" si="11"/>
        <v>14154.22</v>
      </c>
    </row>
    <row r="386" spans="1:7" ht="21.75">
      <c r="A386" s="670" t="s">
        <v>2898</v>
      </c>
      <c r="B386" s="669">
        <v>2589</v>
      </c>
      <c r="C386" s="669">
        <v>2589</v>
      </c>
      <c r="D386" s="669">
        <v>14.13</v>
      </c>
      <c r="E386" s="669">
        <v>14.126999999999999</v>
      </c>
      <c r="F386" s="669">
        <f t="shared" si="10"/>
        <v>2603.13</v>
      </c>
      <c r="G386" s="669">
        <f t="shared" si="11"/>
        <v>2603.127</v>
      </c>
    </row>
    <row r="387" spans="1:7">
      <c r="A387" s="670" t="s">
        <v>2897</v>
      </c>
      <c r="B387" s="669">
        <v>3616</v>
      </c>
      <c r="C387" s="669">
        <v>3616</v>
      </c>
      <c r="D387" s="669">
        <v>22.72</v>
      </c>
      <c r="E387" s="669">
        <v>22.716999999999999</v>
      </c>
      <c r="F387" s="669">
        <f t="shared" si="10"/>
        <v>3638.72</v>
      </c>
      <c r="G387" s="669">
        <f t="shared" si="11"/>
        <v>3638.7170000000001</v>
      </c>
    </row>
    <row r="388" spans="1:7" ht="21.75">
      <c r="A388" s="670" t="s">
        <v>2896</v>
      </c>
      <c r="B388" s="669">
        <v>3377</v>
      </c>
      <c r="C388" s="669">
        <v>3377</v>
      </c>
      <c r="D388" s="669">
        <v>27.770000000000003</v>
      </c>
      <c r="E388" s="669">
        <v>27.765000000000001</v>
      </c>
      <c r="F388" s="669">
        <f t="shared" si="10"/>
        <v>3404.77</v>
      </c>
      <c r="G388" s="669">
        <f t="shared" si="11"/>
        <v>3404.7649999999999</v>
      </c>
    </row>
    <row r="389" spans="1:7">
      <c r="A389" s="670" t="s">
        <v>2895</v>
      </c>
      <c r="B389" s="669">
        <v>4955</v>
      </c>
      <c r="C389" s="669">
        <v>4955</v>
      </c>
      <c r="D389" s="669">
        <v>40.630000000000003</v>
      </c>
      <c r="E389" s="669">
        <v>40.625</v>
      </c>
      <c r="F389" s="669">
        <f t="shared" ref="F389:F452" si="12">B389+D389</f>
        <v>4995.63</v>
      </c>
      <c r="G389" s="669">
        <f t="shared" ref="G389:G452" si="13">C389+E389</f>
        <v>4995.625</v>
      </c>
    </row>
    <row r="390" spans="1:7">
      <c r="A390" s="670" t="s">
        <v>2894</v>
      </c>
      <c r="B390" s="669">
        <v>6868</v>
      </c>
      <c r="C390" s="669">
        <v>6868</v>
      </c>
      <c r="D390" s="669">
        <v>48.28</v>
      </c>
      <c r="E390" s="669">
        <v>48.274999999999999</v>
      </c>
      <c r="F390" s="669">
        <f t="shared" si="12"/>
        <v>6916.28</v>
      </c>
      <c r="G390" s="669">
        <f t="shared" si="13"/>
        <v>6916.2749999999996</v>
      </c>
    </row>
    <row r="391" spans="1:7" ht="21.75">
      <c r="A391" s="670" t="s">
        <v>2893</v>
      </c>
      <c r="B391" s="669">
        <v>9450</v>
      </c>
      <c r="C391" s="669">
        <v>9450</v>
      </c>
      <c r="D391" s="669">
        <v>69.83</v>
      </c>
      <c r="E391" s="669">
        <v>69.826000000000008</v>
      </c>
      <c r="F391" s="669">
        <f t="shared" si="12"/>
        <v>9519.83</v>
      </c>
      <c r="G391" s="669">
        <f t="shared" si="13"/>
        <v>9519.8259999999991</v>
      </c>
    </row>
    <row r="392" spans="1:7">
      <c r="A392" s="670" t="s">
        <v>2892</v>
      </c>
      <c r="B392" s="669">
        <v>3125</v>
      </c>
      <c r="C392" s="669">
        <v>3125</v>
      </c>
      <c r="D392" s="669">
        <v>20.65</v>
      </c>
      <c r="E392" s="669">
        <v>20.648</v>
      </c>
      <c r="F392" s="669">
        <f t="shared" si="12"/>
        <v>3145.65</v>
      </c>
      <c r="G392" s="669">
        <f t="shared" si="13"/>
        <v>3145.6480000000001</v>
      </c>
    </row>
    <row r="393" spans="1:7" ht="21.75">
      <c r="A393" s="670" t="s">
        <v>2891</v>
      </c>
      <c r="B393" s="669">
        <v>2712</v>
      </c>
      <c r="C393" s="669">
        <v>2712</v>
      </c>
      <c r="D393" s="669">
        <v>21.909999999999997</v>
      </c>
      <c r="E393" s="669">
        <v>21.902000000000001</v>
      </c>
      <c r="F393" s="669">
        <f t="shared" si="12"/>
        <v>2733.91</v>
      </c>
      <c r="G393" s="669">
        <f t="shared" si="13"/>
        <v>2733.902</v>
      </c>
    </row>
    <row r="394" spans="1:7">
      <c r="A394" s="670" t="s">
        <v>2890</v>
      </c>
      <c r="B394" s="669">
        <v>20027</v>
      </c>
      <c r="C394" s="669">
        <v>20027</v>
      </c>
      <c r="D394" s="669">
        <v>182.85000000000002</v>
      </c>
      <c r="E394" s="669">
        <v>182.84699999999998</v>
      </c>
      <c r="F394" s="669">
        <f t="shared" si="12"/>
        <v>20209.849999999999</v>
      </c>
      <c r="G394" s="669">
        <f t="shared" si="13"/>
        <v>20209.847000000002</v>
      </c>
    </row>
    <row r="395" spans="1:7">
      <c r="A395" s="670" t="s">
        <v>2889</v>
      </c>
      <c r="B395" s="669">
        <v>2587</v>
      </c>
      <c r="C395" s="669">
        <v>2587</v>
      </c>
      <c r="D395" s="669">
        <v>49.43</v>
      </c>
      <c r="E395" s="669">
        <v>49.429000000000002</v>
      </c>
      <c r="F395" s="669">
        <f t="shared" si="12"/>
        <v>2636.43</v>
      </c>
      <c r="G395" s="669">
        <f t="shared" si="13"/>
        <v>2636.4290000000001</v>
      </c>
    </row>
    <row r="396" spans="1:7">
      <c r="A396" s="670" t="s">
        <v>2888</v>
      </c>
      <c r="B396" s="669">
        <v>2873</v>
      </c>
      <c r="C396" s="669">
        <v>2873</v>
      </c>
      <c r="D396" s="669">
        <v>18.190000000000001</v>
      </c>
      <c r="E396" s="669">
        <v>18.185000000000002</v>
      </c>
      <c r="F396" s="669">
        <f t="shared" si="12"/>
        <v>2891.19</v>
      </c>
      <c r="G396" s="669">
        <f t="shared" si="13"/>
        <v>2891.1849999999999</v>
      </c>
    </row>
    <row r="397" spans="1:7">
      <c r="A397" s="670" t="s">
        <v>2887</v>
      </c>
      <c r="B397" s="669">
        <v>7465</v>
      </c>
      <c r="C397" s="669">
        <v>7465</v>
      </c>
      <c r="D397" s="669">
        <v>59.740000000000009</v>
      </c>
      <c r="E397" s="669">
        <v>59.74</v>
      </c>
      <c r="F397" s="669">
        <f t="shared" si="12"/>
        <v>7524.74</v>
      </c>
      <c r="G397" s="669">
        <f t="shared" si="13"/>
        <v>7524.74</v>
      </c>
    </row>
    <row r="398" spans="1:7">
      <c r="A398" s="670" t="s">
        <v>2886</v>
      </c>
      <c r="B398" s="669">
        <v>9803</v>
      </c>
      <c r="C398" s="669">
        <v>9803</v>
      </c>
      <c r="D398" s="669">
        <v>93.160000000000011</v>
      </c>
      <c r="E398" s="669">
        <v>93.158000000000001</v>
      </c>
      <c r="F398" s="669">
        <f t="shared" si="12"/>
        <v>9896.16</v>
      </c>
      <c r="G398" s="669">
        <f t="shared" si="13"/>
        <v>9896.1579999999994</v>
      </c>
    </row>
    <row r="399" spans="1:7">
      <c r="A399" s="670" t="s">
        <v>2885</v>
      </c>
      <c r="B399" s="669">
        <v>3071</v>
      </c>
      <c r="C399" s="669">
        <v>3071</v>
      </c>
      <c r="D399" s="669">
        <v>21.98</v>
      </c>
      <c r="E399" s="669">
        <v>21.978000000000002</v>
      </c>
      <c r="F399" s="669">
        <f t="shared" si="12"/>
        <v>3092.98</v>
      </c>
      <c r="G399" s="669">
        <f t="shared" si="13"/>
        <v>3092.9780000000001</v>
      </c>
    </row>
    <row r="400" spans="1:7">
      <c r="A400" s="670" t="s">
        <v>2884</v>
      </c>
      <c r="B400" s="669">
        <v>14152</v>
      </c>
      <c r="C400" s="669">
        <v>14152</v>
      </c>
      <c r="D400" s="669">
        <v>91.12</v>
      </c>
      <c r="E400" s="669">
        <v>91.122</v>
      </c>
      <c r="F400" s="669">
        <f t="shared" si="12"/>
        <v>14243.12</v>
      </c>
      <c r="G400" s="669">
        <f t="shared" si="13"/>
        <v>14243.121999999999</v>
      </c>
    </row>
    <row r="401" spans="1:7">
      <c r="A401" s="670" t="s">
        <v>2883</v>
      </c>
      <c r="B401" s="669">
        <v>2795</v>
      </c>
      <c r="C401" s="669">
        <v>2795</v>
      </c>
      <c r="D401" s="669">
        <v>20.58</v>
      </c>
      <c r="E401" s="669">
        <v>20.577999999999999</v>
      </c>
      <c r="F401" s="669">
        <f t="shared" si="12"/>
        <v>2815.58</v>
      </c>
      <c r="G401" s="669">
        <f t="shared" si="13"/>
        <v>2815.578</v>
      </c>
    </row>
    <row r="402" spans="1:7">
      <c r="A402" s="670" t="s">
        <v>2882</v>
      </c>
      <c r="B402" s="669">
        <v>3210</v>
      </c>
      <c r="C402" s="669">
        <v>3210</v>
      </c>
      <c r="D402" s="669">
        <v>20.660000000000004</v>
      </c>
      <c r="E402" s="669">
        <v>20.655999999999999</v>
      </c>
      <c r="F402" s="669">
        <f t="shared" si="12"/>
        <v>3230.66</v>
      </c>
      <c r="G402" s="669">
        <f t="shared" si="13"/>
        <v>3230.6559999999999</v>
      </c>
    </row>
    <row r="403" spans="1:7">
      <c r="A403" s="670" t="s">
        <v>2881</v>
      </c>
      <c r="B403" s="669">
        <v>5290</v>
      </c>
      <c r="C403" s="669">
        <v>5290</v>
      </c>
      <c r="D403" s="669">
        <v>31.53</v>
      </c>
      <c r="E403" s="669">
        <v>31.529000000000003</v>
      </c>
      <c r="F403" s="669">
        <f t="shared" si="12"/>
        <v>5321.53</v>
      </c>
      <c r="G403" s="669">
        <f t="shared" si="13"/>
        <v>5321.5290000000005</v>
      </c>
    </row>
    <row r="404" spans="1:7">
      <c r="A404" s="670" t="s">
        <v>2880</v>
      </c>
      <c r="B404" s="669">
        <v>3237</v>
      </c>
      <c r="C404" s="669">
        <v>3237</v>
      </c>
      <c r="D404" s="669">
        <v>21.990000000000002</v>
      </c>
      <c r="E404" s="669">
        <v>21.987000000000002</v>
      </c>
      <c r="F404" s="669">
        <f t="shared" si="12"/>
        <v>3258.99</v>
      </c>
      <c r="G404" s="669">
        <f t="shared" si="13"/>
        <v>3258.9870000000001</v>
      </c>
    </row>
    <row r="405" spans="1:7">
      <c r="A405" s="670" t="s">
        <v>2879</v>
      </c>
      <c r="B405" s="669">
        <v>7518</v>
      </c>
      <c r="C405" s="669">
        <v>7518</v>
      </c>
      <c r="D405" s="669">
        <v>60.66</v>
      </c>
      <c r="E405" s="669">
        <v>60.660000000000004</v>
      </c>
      <c r="F405" s="669">
        <f t="shared" si="12"/>
        <v>7578.66</v>
      </c>
      <c r="G405" s="669">
        <f t="shared" si="13"/>
        <v>7578.66</v>
      </c>
    </row>
    <row r="406" spans="1:7" ht="21.75">
      <c r="A406" s="670" t="s">
        <v>2878</v>
      </c>
      <c r="B406" s="669">
        <v>12715</v>
      </c>
      <c r="C406" s="669">
        <v>12715</v>
      </c>
      <c r="D406" s="669">
        <v>94.899999999999991</v>
      </c>
      <c r="E406" s="669">
        <v>94.9</v>
      </c>
      <c r="F406" s="669">
        <f t="shared" si="12"/>
        <v>12809.9</v>
      </c>
      <c r="G406" s="669">
        <f t="shared" si="13"/>
        <v>12809.9</v>
      </c>
    </row>
    <row r="407" spans="1:7">
      <c r="A407" s="670" t="s">
        <v>2877</v>
      </c>
      <c r="B407" s="669">
        <v>13371</v>
      </c>
      <c r="C407" s="669">
        <v>13371</v>
      </c>
      <c r="D407" s="669">
        <v>119.87</v>
      </c>
      <c r="E407" s="669">
        <v>119.86799999999999</v>
      </c>
      <c r="F407" s="669">
        <f t="shared" si="12"/>
        <v>13490.87</v>
      </c>
      <c r="G407" s="669">
        <f t="shared" si="13"/>
        <v>13490.868</v>
      </c>
    </row>
    <row r="408" spans="1:7">
      <c r="A408" s="670" t="s">
        <v>2876</v>
      </c>
      <c r="B408" s="669">
        <v>4119</v>
      </c>
      <c r="C408" s="669">
        <v>4119</v>
      </c>
      <c r="D408" s="669">
        <v>82.97</v>
      </c>
      <c r="E408" s="669">
        <v>82.971000000000004</v>
      </c>
      <c r="F408" s="669">
        <f t="shared" si="12"/>
        <v>4201.97</v>
      </c>
      <c r="G408" s="669">
        <f t="shared" si="13"/>
        <v>4201.9709999999995</v>
      </c>
    </row>
    <row r="409" spans="1:7">
      <c r="A409" s="670" t="s">
        <v>2875</v>
      </c>
      <c r="B409" s="669">
        <v>11699</v>
      </c>
      <c r="C409" s="669">
        <v>11699</v>
      </c>
      <c r="D409" s="669">
        <v>74.419999999999987</v>
      </c>
      <c r="E409" s="669">
        <v>74.417000000000002</v>
      </c>
      <c r="F409" s="669">
        <f t="shared" si="12"/>
        <v>11773.42</v>
      </c>
      <c r="G409" s="669">
        <f t="shared" si="13"/>
        <v>11773.416999999999</v>
      </c>
    </row>
    <row r="410" spans="1:7">
      <c r="A410" s="670" t="s">
        <v>2874</v>
      </c>
      <c r="B410" s="669">
        <v>6765</v>
      </c>
      <c r="C410" s="669">
        <v>6765</v>
      </c>
      <c r="D410" s="669">
        <v>47.31</v>
      </c>
      <c r="E410" s="669">
        <v>47.311999999999998</v>
      </c>
      <c r="F410" s="669">
        <f t="shared" si="12"/>
        <v>6812.31</v>
      </c>
      <c r="G410" s="669">
        <f t="shared" si="13"/>
        <v>6812.3119999999999</v>
      </c>
    </row>
    <row r="411" spans="1:7">
      <c r="A411" s="670" t="s">
        <v>2873</v>
      </c>
      <c r="B411" s="669">
        <v>11285</v>
      </c>
      <c r="C411" s="669">
        <v>11285</v>
      </c>
      <c r="D411" s="669">
        <v>83.059999999999988</v>
      </c>
      <c r="E411" s="669">
        <v>83.063000000000002</v>
      </c>
      <c r="F411" s="669">
        <f t="shared" si="12"/>
        <v>11368.06</v>
      </c>
      <c r="G411" s="669">
        <f t="shared" si="13"/>
        <v>11368.063</v>
      </c>
    </row>
    <row r="412" spans="1:7">
      <c r="A412" s="670" t="s">
        <v>2872</v>
      </c>
      <c r="B412" s="669">
        <v>4018</v>
      </c>
      <c r="C412" s="669">
        <v>4018</v>
      </c>
      <c r="D412" s="669">
        <v>27.16</v>
      </c>
      <c r="E412" s="669">
        <v>27.155999999999999</v>
      </c>
      <c r="F412" s="669">
        <f t="shared" si="12"/>
        <v>4045.16</v>
      </c>
      <c r="G412" s="669">
        <f t="shared" si="13"/>
        <v>4045.1559999999999</v>
      </c>
    </row>
    <row r="413" spans="1:7">
      <c r="A413" s="670" t="s">
        <v>2871</v>
      </c>
      <c r="B413" s="669">
        <v>5609</v>
      </c>
      <c r="C413" s="669">
        <v>5609</v>
      </c>
      <c r="D413" s="669">
        <v>41.49</v>
      </c>
      <c r="E413" s="669">
        <v>41.49</v>
      </c>
      <c r="F413" s="669">
        <f t="shared" si="12"/>
        <v>5650.49</v>
      </c>
      <c r="G413" s="669">
        <f t="shared" si="13"/>
        <v>5650.49</v>
      </c>
    </row>
    <row r="414" spans="1:7">
      <c r="A414" s="670" t="s">
        <v>2870</v>
      </c>
      <c r="B414" s="669">
        <v>6932</v>
      </c>
      <c r="C414" s="669">
        <v>6932</v>
      </c>
      <c r="D414" s="669">
        <v>47.449999999999996</v>
      </c>
      <c r="E414" s="669">
        <v>47.449999999999996</v>
      </c>
      <c r="F414" s="669">
        <f t="shared" si="12"/>
        <v>6979.45</v>
      </c>
      <c r="G414" s="669">
        <f t="shared" si="13"/>
        <v>6979.45</v>
      </c>
    </row>
    <row r="415" spans="1:7">
      <c r="A415" s="670" t="s">
        <v>2869</v>
      </c>
      <c r="B415" s="669">
        <v>12451</v>
      </c>
      <c r="C415" s="669">
        <v>12451</v>
      </c>
      <c r="D415" s="669">
        <v>91.77</v>
      </c>
      <c r="E415" s="669">
        <v>91.768000000000001</v>
      </c>
      <c r="F415" s="669">
        <f t="shared" si="12"/>
        <v>12542.77</v>
      </c>
      <c r="G415" s="669">
        <f t="shared" si="13"/>
        <v>12542.768</v>
      </c>
    </row>
    <row r="416" spans="1:7">
      <c r="A416" s="670" t="s">
        <v>2868</v>
      </c>
      <c r="B416" s="669">
        <v>6617</v>
      </c>
      <c r="C416" s="669">
        <v>6617</v>
      </c>
      <c r="D416" s="669">
        <v>235.89</v>
      </c>
      <c r="E416" s="669">
        <v>211.86799999999999</v>
      </c>
      <c r="F416" s="669">
        <f t="shared" si="12"/>
        <v>6852.89</v>
      </c>
      <c r="G416" s="669">
        <f t="shared" si="13"/>
        <v>6828.8680000000004</v>
      </c>
    </row>
    <row r="417" spans="1:7">
      <c r="A417" s="670" t="s">
        <v>2867</v>
      </c>
      <c r="B417" s="669">
        <v>10048</v>
      </c>
      <c r="C417" s="669">
        <v>10048</v>
      </c>
      <c r="D417" s="669">
        <v>95.039999999999992</v>
      </c>
      <c r="E417" s="669">
        <v>95.034000000000006</v>
      </c>
      <c r="F417" s="669">
        <f t="shared" si="12"/>
        <v>10143.040000000001</v>
      </c>
      <c r="G417" s="669">
        <f t="shared" si="13"/>
        <v>10143.034</v>
      </c>
    </row>
    <row r="418" spans="1:7">
      <c r="A418" s="670" t="s">
        <v>2866</v>
      </c>
      <c r="B418" s="669">
        <v>8199</v>
      </c>
      <c r="C418" s="669">
        <v>8199</v>
      </c>
      <c r="D418" s="669">
        <v>66.55</v>
      </c>
      <c r="E418" s="669">
        <v>66.546999999999997</v>
      </c>
      <c r="F418" s="669">
        <f t="shared" si="12"/>
        <v>8265.5499999999993</v>
      </c>
      <c r="G418" s="669">
        <f t="shared" si="13"/>
        <v>8265.5470000000005</v>
      </c>
    </row>
    <row r="419" spans="1:7">
      <c r="A419" s="670" t="s">
        <v>2865</v>
      </c>
      <c r="B419" s="669">
        <v>2187</v>
      </c>
      <c r="C419" s="669">
        <v>2187</v>
      </c>
      <c r="D419" s="669">
        <v>17.920000000000002</v>
      </c>
      <c r="E419" s="669">
        <v>17.925000000000001</v>
      </c>
      <c r="F419" s="669">
        <f t="shared" si="12"/>
        <v>2204.92</v>
      </c>
      <c r="G419" s="669">
        <f t="shared" si="13"/>
        <v>2204.9250000000002</v>
      </c>
    </row>
    <row r="420" spans="1:7">
      <c r="A420" s="670" t="s">
        <v>2864</v>
      </c>
      <c r="B420" s="669">
        <v>15005</v>
      </c>
      <c r="C420" s="669">
        <v>15005</v>
      </c>
      <c r="D420" s="669">
        <v>181.76999999999998</v>
      </c>
      <c r="E420" s="669">
        <v>181.774</v>
      </c>
      <c r="F420" s="669">
        <f t="shared" si="12"/>
        <v>15186.77</v>
      </c>
      <c r="G420" s="669">
        <f t="shared" si="13"/>
        <v>15186.773999999999</v>
      </c>
    </row>
    <row r="421" spans="1:7">
      <c r="A421" s="670" t="s">
        <v>2863</v>
      </c>
      <c r="B421" s="669">
        <v>16122</v>
      </c>
      <c r="C421" s="669">
        <v>16122</v>
      </c>
      <c r="D421" s="669">
        <v>163.11000000000001</v>
      </c>
      <c r="E421" s="669">
        <v>163.10600000000002</v>
      </c>
      <c r="F421" s="669">
        <f t="shared" si="12"/>
        <v>16285.11</v>
      </c>
      <c r="G421" s="669">
        <f t="shared" si="13"/>
        <v>16285.106</v>
      </c>
    </row>
    <row r="422" spans="1:7">
      <c r="A422" s="670" t="s">
        <v>2862</v>
      </c>
      <c r="B422" s="669">
        <v>16627</v>
      </c>
      <c r="C422" s="669">
        <v>16627</v>
      </c>
      <c r="D422" s="669">
        <v>134.44</v>
      </c>
      <c r="E422" s="669">
        <v>134.43200000000002</v>
      </c>
      <c r="F422" s="669">
        <f t="shared" si="12"/>
        <v>16761.439999999999</v>
      </c>
      <c r="G422" s="669">
        <f t="shared" si="13"/>
        <v>16761.432000000001</v>
      </c>
    </row>
    <row r="423" spans="1:7">
      <c r="A423" s="670" t="s">
        <v>2861</v>
      </c>
      <c r="B423" s="669">
        <v>21202</v>
      </c>
      <c r="C423" s="669">
        <v>21202</v>
      </c>
      <c r="D423" s="669">
        <v>157.71</v>
      </c>
      <c r="E423" s="669">
        <v>157.70499999999998</v>
      </c>
      <c r="F423" s="669">
        <f t="shared" si="12"/>
        <v>21359.71</v>
      </c>
      <c r="G423" s="669">
        <f t="shared" si="13"/>
        <v>21359.705000000002</v>
      </c>
    </row>
    <row r="424" spans="1:7">
      <c r="A424" s="670" t="s">
        <v>2860</v>
      </c>
      <c r="B424" s="669">
        <v>17472</v>
      </c>
      <c r="C424" s="669">
        <v>17472</v>
      </c>
      <c r="D424" s="669">
        <v>141.39000000000001</v>
      </c>
      <c r="E424" s="669">
        <v>141.39099999999999</v>
      </c>
      <c r="F424" s="669">
        <f t="shared" si="12"/>
        <v>17613.39</v>
      </c>
      <c r="G424" s="669">
        <f t="shared" si="13"/>
        <v>17613.391</v>
      </c>
    </row>
    <row r="425" spans="1:7">
      <c r="A425" s="670" t="s">
        <v>2859</v>
      </c>
      <c r="B425" s="669">
        <v>5047</v>
      </c>
      <c r="C425" s="669">
        <v>5047</v>
      </c>
      <c r="D425" s="669">
        <v>28.299999999999997</v>
      </c>
      <c r="E425" s="669">
        <v>28.302</v>
      </c>
      <c r="F425" s="669">
        <f t="shared" si="12"/>
        <v>5075.3</v>
      </c>
      <c r="G425" s="669">
        <f t="shared" si="13"/>
        <v>5075.3019999999997</v>
      </c>
    </row>
    <row r="426" spans="1:7">
      <c r="A426" s="670" t="s">
        <v>2858</v>
      </c>
      <c r="B426" s="669">
        <v>6176</v>
      </c>
      <c r="C426" s="669">
        <v>6176</v>
      </c>
      <c r="D426" s="669">
        <v>44.41</v>
      </c>
      <c r="E426" s="669">
        <v>44.405999999999999</v>
      </c>
      <c r="F426" s="669">
        <f t="shared" si="12"/>
        <v>6220.41</v>
      </c>
      <c r="G426" s="669">
        <f t="shared" si="13"/>
        <v>6220.4059999999999</v>
      </c>
    </row>
    <row r="427" spans="1:7">
      <c r="A427" s="670" t="s">
        <v>2857</v>
      </c>
      <c r="B427" s="669">
        <v>4028</v>
      </c>
      <c r="C427" s="669">
        <v>4028</v>
      </c>
      <c r="D427" s="669">
        <v>26.53</v>
      </c>
      <c r="E427" s="669">
        <v>26.526</v>
      </c>
      <c r="F427" s="669">
        <f t="shared" si="12"/>
        <v>4054.53</v>
      </c>
      <c r="G427" s="669">
        <f t="shared" si="13"/>
        <v>4054.5259999999998</v>
      </c>
    </row>
    <row r="428" spans="1:7">
      <c r="A428" s="670" t="s">
        <v>2856</v>
      </c>
      <c r="B428" s="669">
        <v>5717</v>
      </c>
      <c r="C428" s="669">
        <v>5717</v>
      </c>
      <c r="D428" s="669">
        <v>34.17</v>
      </c>
      <c r="E428" s="669">
        <v>34.167999999999999</v>
      </c>
      <c r="F428" s="669">
        <f t="shared" si="12"/>
        <v>5751.17</v>
      </c>
      <c r="G428" s="669">
        <f t="shared" si="13"/>
        <v>5751.1679999999997</v>
      </c>
    </row>
    <row r="429" spans="1:7">
      <c r="A429" s="670" t="s">
        <v>2855</v>
      </c>
      <c r="B429" s="669">
        <v>7170</v>
      </c>
      <c r="C429" s="669">
        <v>7170</v>
      </c>
      <c r="D429" s="669">
        <v>56.16</v>
      </c>
      <c r="E429" s="669">
        <v>56.155000000000001</v>
      </c>
      <c r="F429" s="669">
        <f t="shared" si="12"/>
        <v>7226.16</v>
      </c>
      <c r="G429" s="669">
        <f t="shared" si="13"/>
        <v>7226.1549999999997</v>
      </c>
    </row>
    <row r="430" spans="1:7">
      <c r="A430" s="670" t="s">
        <v>2854</v>
      </c>
      <c r="B430" s="669">
        <v>10406</v>
      </c>
      <c r="C430" s="669">
        <v>10406</v>
      </c>
      <c r="D430" s="669">
        <v>76.87</v>
      </c>
      <c r="E430" s="669">
        <v>76.87</v>
      </c>
      <c r="F430" s="669">
        <f t="shared" si="12"/>
        <v>10482.870000000001</v>
      </c>
      <c r="G430" s="669">
        <f t="shared" si="13"/>
        <v>10482.870000000001</v>
      </c>
    </row>
    <row r="431" spans="1:7">
      <c r="A431" s="670" t="s">
        <v>2853</v>
      </c>
      <c r="B431" s="669">
        <v>4178</v>
      </c>
      <c r="C431" s="669">
        <v>4178</v>
      </c>
      <c r="D431" s="669">
        <v>28.25</v>
      </c>
      <c r="E431" s="669">
        <v>28.251999999999999</v>
      </c>
      <c r="F431" s="669">
        <f t="shared" si="12"/>
        <v>4206.25</v>
      </c>
      <c r="G431" s="669">
        <f t="shared" si="13"/>
        <v>4206.2520000000004</v>
      </c>
    </row>
    <row r="432" spans="1:7">
      <c r="A432" s="670" t="s">
        <v>2852</v>
      </c>
      <c r="B432" s="669">
        <v>7854</v>
      </c>
      <c r="C432" s="669">
        <v>7854</v>
      </c>
      <c r="D432" s="669">
        <v>50.21</v>
      </c>
      <c r="E432" s="669">
        <v>50.201000000000008</v>
      </c>
      <c r="F432" s="669">
        <f t="shared" si="12"/>
        <v>7904.21</v>
      </c>
      <c r="G432" s="669">
        <f t="shared" si="13"/>
        <v>7904.201</v>
      </c>
    </row>
    <row r="433" spans="1:7">
      <c r="A433" s="670" t="s">
        <v>2851</v>
      </c>
      <c r="B433" s="669">
        <v>18672</v>
      </c>
      <c r="C433" s="669">
        <v>18672</v>
      </c>
      <c r="D433" s="669">
        <v>294.26</v>
      </c>
      <c r="E433" s="669">
        <v>294.26</v>
      </c>
      <c r="F433" s="669">
        <f t="shared" si="12"/>
        <v>18966.259999999998</v>
      </c>
      <c r="G433" s="669">
        <f t="shared" si="13"/>
        <v>18966.259999999998</v>
      </c>
    </row>
    <row r="434" spans="1:7">
      <c r="A434" s="670" t="s">
        <v>2850</v>
      </c>
      <c r="B434" s="669">
        <v>10112</v>
      </c>
      <c r="C434" s="669">
        <v>10112</v>
      </c>
      <c r="D434" s="669">
        <v>70.16</v>
      </c>
      <c r="E434" s="669">
        <v>70.155999999999992</v>
      </c>
      <c r="F434" s="669">
        <f t="shared" si="12"/>
        <v>10182.16</v>
      </c>
      <c r="G434" s="669">
        <f t="shared" si="13"/>
        <v>10182.156000000001</v>
      </c>
    </row>
    <row r="435" spans="1:7">
      <c r="A435" s="670" t="s">
        <v>2849</v>
      </c>
      <c r="B435" s="669">
        <v>9985</v>
      </c>
      <c r="C435" s="669">
        <v>9985</v>
      </c>
      <c r="D435" s="669">
        <v>147.55000000000001</v>
      </c>
      <c r="E435" s="669">
        <v>147.54500000000002</v>
      </c>
      <c r="F435" s="669">
        <f t="shared" si="12"/>
        <v>10132.549999999999</v>
      </c>
      <c r="G435" s="669">
        <f t="shared" si="13"/>
        <v>10132.545</v>
      </c>
    </row>
    <row r="436" spans="1:7">
      <c r="A436" s="670" t="s">
        <v>2848</v>
      </c>
      <c r="B436" s="669">
        <v>3049</v>
      </c>
      <c r="C436" s="669">
        <v>3049</v>
      </c>
      <c r="D436" s="669">
        <v>19.939999999999998</v>
      </c>
      <c r="E436" s="669">
        <v>19.933</v>
      </c>
      <c r="F436" s="669">
        <f t="shared" si="12"/>
        <v>3068.94</v>
      </c>
      <c r="G436" s="669">
        <f t="shared" si="13"/>
        <v>3068.933</v>
      </c>
    </row>
    <row r="437" spans="1:7">
      <c r="A437" s="670" t="s">
        <v>2847</v>
      </c>
      <c r="B437" s="669">
        <v>6427</v>
      </c>
      <c r="C437" s="669">
        <v>6427</v>
      </c>
      <c r="D437" s="669">
        <v>36.44</v>
      </c>
      <c r="E437" s="669">
        <v>36.436999999999998</v>
      </c>
      <c r="F437" s="669">
        <f t="shared" si="12"/>
        <v>6463.44</v>
      </c>
      <c r="G437" s="669">
        <f t="shared" si="13"/>
        <v>6463.4369999999999</v>
      </c>
    </row>
    <row r="438" spans="1:7">
      <c r="A438" s="670" t="s">
        <v>2846</v>
      </c>
      <c r="B438" s="669">
        <v>9156</v>
      </c>
      <c r="C438" s="669">
        <v>9156</v>
      </c>
      <c r="D438" s="669">
        <v>72.64</v>
      </c>
      <c r="E438" s="669">
        <v>72.638999999999996</v>
      </c>
      <c r="F438" s="669">
        <f t="shared" si="12"/>
        <v>9228.64</v>
      </c>
      <c r="G438" s="669">
        <f t="shared" si="13"/>
        <v>9228.6389999999992</v>
      </c>
    </row>
    <row r="439" spans="1:7">
      <c r="A439" s="670" t="s">
        <v>2845</v>
      </c>
      <c r="B439" s="669">
        <v>13882</v>
      </c>
      <c r="C439" s="669">
        <v>13882</v>
      </c>
      <c r="D439" s="669">
        <v>92.6</v>
      </c>
      <c r="E439" s="669">
        <v>92.591999999999985</v>
      </c>
      <c r="F439" s="669">
        <f t="shared" si="12"/>
        <v>13974.6</v>
      </c>
      <c r="G439" s="669">
        <f t="shared" si="13"/>
        <v>13974.592000000001</v>
      </c>
    </row>
    <row r="440" spans="1:7">
      <c r="A440" s="670" t="s">
        <v>2844</v>
      </c>
      <c r="B440" s="669">
        <v>4604</v>
      </c>
      <c r="C440" s="669">
        <v>4604</v>
      </c>
      <c r="D440" s="669">
        <v>32.31</v>
      </c>
      <c r="E440" s="669">
        <v>32.306000000000004</v>
      </c>
      <c r="F440" s="669">
        <f t="shared" si="12"/>
        <v>4636.3100000000004</v>
      </c>
      <c r="G440" s="669">
        <f t="shared" si="13"/>
        <v>4636.3059999999996</v>
      </c>
    </row>
    <row r="441" spans="1:7">
      <c r="A441" s="670" t="s">
        <v>2843</v>
      </c>
      <c r="B441" s="669">
        <v>2876</v>
      </c>
      <c r="C441" s="669">
        <v>2876</v>
      </c>
      <c r="D441" s="669">
        <v>18.11</v>
      </c>
      <c r="E441" s="669">
        <v>18.106999999999999</v>
      </c>
      <c r="F441" s="669">
        <f t="shared" si="12"/>
        <v>2894.11</v>
      </c>
      <c r="G441" s="669">
        <f t="shared" si="13"/>
        <v>2894.107</v>
      </c>
    </row>
    <row r="442" spans="1:7">
      <c r="A442" s="670" t="s">
        <v>2842</v>
      </c>
      <c r="B442" s="669">
        <v>4472</v>
      </c>
      <c r="C442" s="669">
        <v>4472</v>
      </c>
      <c r="D442" s="669">
        <v>29.369999999999997</v>
      </c>
      <c r="E442" s="669">
        <v>29.37</v>
      </c>
      <c r="F442" s="669">
        <f t="shared" si="12"/>
        <v>4501.37</v>
      </c>
      <c r="G442" s="669">
        <f t="shared" si="13"/>
        <v>4501.37</v>
      </c>
    </row>
    <row r="443" spans="1:7">
      <c r="A443" s="670" t="s">
        <v>2841</v>
      </c>
      <c r="B443" s="669">
        <v>3085</v>
      </c>
      <c r="C443" s="669">
        <v>3085</v>
      </c>
      <c r="D443" s="669">
        <v>17.34</v>
      </c>
      <c r="E443" s="669">
        <v>17.337</v>
      </c>
      <c r="F443" s="669">
        <f t="shared" si="12"/>
        <v>3102.34</v>
      </c>
      <c r="G443" s="669">
        <f t="shared" si="13"/>
        <v>3102.337</v>
      </c>
    </row>
    <row r="444" spans="1:7">
      <c r="A444" s="670" t="s">
        <v>2840</v>
      </c>
      <c r="B444" s="669">
        <v>2981</v>
      </c>
      <c r="C444" s="669">
        <v>2981</v>
      </c>
      <c r="D444" s="669">
        <v>20.57</v>
      </c>
      <c r="E444" s="669">
        <v>20.561999999999998</v>
      </c>
      <c r="F444" s="669">
        <f t="shared" si="12"/>
        <v>3001.57</v>
      </c>
      <c r="G444" s="669">
        <f t="shared" si="13"/>
        <v>3001.5619999999999</v>
      </c>
    </row>
    <row r="445" spans="1:7">
      <c r="A445" s="670" t="s">
        <v>2839</v>
      </c>
      <c r="B445" s="669">
        <v>5638</v>
      </c>
      <c r="C445" s="669">
        <v>5638</v>
      </c>
      <c r="D445" s="669">
        <v>35.480000000000004</v>
      </c>
      <c r="E445" s="669">
        <v>35.478999999999999</v>
      </c>
      <c r="F445" s="669">
        <f t="shared" si="12"/>
        <v>5673.48</v>
      </c>
      <c r="G445" s="669">
        <f t="shared" si="13"/>
        <v>5673.4790000000003</v>
      </c>
    </row>
    <row r="446" spans="1:7">
      <c r="A446" s="670" t="s">
        <v>2838</v>
      </c>
      <c r="B446" s="669">
        <v>5696</v>
      </c>
      <c r="C446" s="669">
        <v>5696</v>
      </c>
      <c r="D446" s="669">
        <v>37.79</v>
      </c>
      <c r="E446" s="669">
        <v>37.792000000000002</v>
      </c>
      <c r="F446" s="669">
        <f t="shared" si="12"/>
        <v>5733.79</v>
      </c>
      <c r="G446" s="669">
        <f t="shared" si="13"/>
        <v>5733.7920000000004</v>
      </c>
    </row>
    <row r="447" spans="1:7">
      <c r="A447" s="670" t="s">
        <v>2837</v>
      </c>
      <c r="B447" s="669">
        <v>9230</v>
      </c>
      <c r="C447" s="669">
        <v>9230</v>
      </c>
      <c r="D447" s="669">
        <v>140.19</v>
      </c>
      <c r="E447" s="669">
        <v>140.18899999999999</v>
      </c>
      <c r="F447" s="669">
        <f t="shared" si="12"/>
        <v>9370.19</v>
      </c>
      <c r="G447" s="669">
        <f t="shared" si="13"/>
        <v>9370.1890000000003</v>
      </c>
    </row>
    <row r="448" spans="1:7">
      <c r="A448" s="670" t="s">
        <v>2836</v>
      </c>
      <c r="B448" s="669">
        <v>17826</v>
      </c>
      <c r="C448" s="669">
        <v>17826</v>
      </c>
      <c r="D448" s="669">
        <v>134.86000000000001</v>
      </c>
      <c r="E448" s="669">
        <v>134.851</v>
      </c>
      <c r="F448" s="669">
        <f t="shared" si="12"/>
        <v>17960.86</v>
      </c>
      <c r="G448" s="669">
        <f t="shared" si="13"/>
        <v>17960.850999999999</v>
      </c>
    </row>
    <row r="449" spans="1:7">
      <c r="A449" s="670" t="s">
        <v>2835</v>
      </c>
      <c r="B449" s="669">
        <v>10651</v>
      </c>
      <c r="C449" s="669">
        <v>10651</v>
      </c>
      <c r="D449" s="669">
        <v>72.75</v>
      </c>
      <c r="E449" s="669">
        <v>72.754999999999995</v>
      </c>
      <c r="F449" s="669">
        <f t="shared" si="12"/>
        <v>10723.75</v>
      </c>
      <c r="G449" s="669">
        <f t="shared" si="13"/>
        <v>10723.754999999999</v>
      </c>
    </row>
    <row r="450" spans="1:7">
      <c r="A450" s="670" t="s">
        <v>2834</v>
      </c>
      <c r="B450" s="669">
        <v>4130</v>
      </c>
      <c r="C450" s="669">
        <v>4130</v>
      </c>
      <c r="D450" s="669">
        <v>25.939999999999998</v>
      </c>
      <c r="E450" s="669">
        <v>25.938000000000002</v>
      </c>
      <c r="F450" s="669">
        <f t="shared" si="12"/>
        <v>4155.9399999999996</v>
      </c>
      <c r="G450" s="669">
        <f t="shared" si="13"/>
        <v>4155.9380000000001</v>
      </c>
    </row>
    <row r="451" spans="1:7">
      <c r="A451" s="670" t="s">
        <v>2833</v>
      </c>
      <c r="B451" s="669">
        <v>16036</v>
      </c>
      <c r="C451" s="669">
        <v>16036</v>
      </c>
      <c r="D451" s="669">
        <v>502.32000000000005</v>
      </c>
      <c r="E451" s="669">
        <v>502.32100000000003</v>
      </c>
      <c r="F451" s="669">
        <f t="shared" si="12"/>
        <v>16538.32</v>
      </c>
      <c r="G451" s="669">
        <f t="shared" si="13"/>
        <v>16538.321</v>
      </c>
    </row>
    <row r="452" spans="1:7">
      <c r="A452" s="670" t="s">
        <v>2832</v>
      </c>
      <c r="B452" s="669">
        <v>25472</v>
      </c>
      <c r="C452" s="669">
        <v>25472</v>
      </c>
      <c r="D452" s="669">
        <v>506.87</v>
      </c>
      <c r="E452" s="669">
        <v>506.86399999999998</v>
      </c>
      <c r="F452" s="669">
        <f t="shared" si="12"/>
        <v>25978.87</v>
      </c>
      <c r="G452" s="669">
        <f t="shared" si="13"/>
        <v>25978.864000000001</v>
      </c>
    </row>
    <row r="453" spans="1:7">
      <c r="A453" s="670" t="s">
        <v>2831</v>
      </c>
      <c r="B453" s="669">
        <v>3420</v>
      </c>
      <c r="C453" s="669">
        <v>3420</v>
      </c>
      <c r="D453" s="669">
        <v>21.68</v>
      </c>
      <c r="E453" s="669">
        <v>21.678999999999998</v>
      </c>
      <c r="F453" s="669">
        <f t="shared" ref="F453:F516" si="14">B453+D453</f>
        <v>3441.68</v>
      </c>
      <c r="G453" s="669">
        <f t="shared" ref="G453:G516" si="15">C453+E453</f>
        <v>3441.6790000000001</v>
      </c>
    </row>
    <row r="454" spans="1:7">
      <c r="A454" s="671" t="s">
        <v>2830</v>
      </c>
      <c r="B454" s="669">
        <v>7003</v>
      </c>
      <c r="C454" s="669">
        <v>7003</v>
      </c>
      <c r="D454" s="669">
        <v>47.06</v>
      </c>
      <c r="E454" s="669">
        <v>47.064999999999998</v>
      </c>
      <c r="F454" s="669">
        <f t="shared" si="14"/>
        <v>7050.06</v>
      </c>
      <c r="G454" s="669">
        <f t="shared" si="15"/>
        <v>7050.0649999999996</v>
      </c>
    </row>
    <row r="455" spans="1:7">
      <c r="A455" s="671" t="s">
        <v>2829</v>
      </c>
      <c r="B455" s="669">
        <v>14982</v>
      </c>
      <c r="C455" s="669">
        <v>14982</v>
      </c>
      <c r="D455" s="669">
        <v>136.62</v>
      </c>
      <c r="E455" s="669">
        <v>136.61099999999999</v>
      </c>
      <c r="F455" s="669">
        <f t="shared" si="14"/>
        <v>15118.62</v>
      </c>
      <c r="G455" s="669">
        <f t="shared" si="15"/>
        <v>15118.611000000001</v>
      </c>
    </row>
    <row r="456" spans="1:7">
      <c r="A456" s="671" t="s">
        <v>2828</v>
      </c>
      <c r="B456" s="669">
        <v>17000</v>
      </c>
      <c r="C456" s="669">
        <v>17000</v>
      </c>
      <c r="D456" s="669">
        <v>130.31</v>
      </c>
      <c r="E456" s="669">
        <v>130.309</v>
      </c>
      <c r="F456" s="669">
        <f t="shared" si="14"/>
        <v>17130.310000000001</v>
      </c>
      <c r="G456" s="669">
        <f t="shared" si="15"/>
        <v>17130.309000000001</v>
      </c>
    </row>
    <row r="457" spans="1:7">
      <c r="A457" s="671" t="s">
        <v>2827</v>
      </c>
      <c r="B457" s="669">
        <v>24776</v>
      </c>
      <c r="C457" s="669">
        <v>24776</v>
      </c>
      <c r="D457" s="669">
        <v>426.20000000000005</v>
      </c>
      <c r="E457" s="669">
        <v>354.58800000000002</v>
      </c>
      <c r="F457" s="669">
        <f t="shared" si="14"/>
        <v>25202.2</v>
      </c>
      <c r="G457" s="669">
        <f t="shared" si="15"/>
        <v>25130.588</v>
      </c>
    </row>
    <row r="458" spans="1:7">
      <c r="A458" s="671" t="s">
        <v>2826</v>
      </c>
      <c r="B458" s="669">
        <v>17468</v>
      </c>
      <c r="C458" s="669">
        <v>17468</v>
      </c>
      <c r="D458" s="669">
        <v>206.35</v>
      </c>
      <c r="E458" s="669">
        <v>206.34800000000001</v>
      </c>
      <c r="F458" s="669">
        <f t="shared" si="14"/>
        <v>17674.349999999999</v>
      </c>
      <c r="G458" s="669">
        <f t="shared" si="15"/>
        <v>17674.348000000002</v>
      </c>
    </row>
    <row r="459" spans="1:7">
      <c r="A459" s="671" t="s">
        <v>2825</v>
      </c>
      <c r="B459" s="669">
        <v>10263</v>
      </c>
      <c r="C459" s="669">
        <v>10263</v>
      </c>
      <c r="D459" s="669">
        <v>571.41999999999996</v>
      </c>
      <c r="E459" s="669">
        <v>553.30799999999999</v>
      </c>
      <c r="F459" s="669">
        <f t="shared" si="14"/>
        <v>10834.42</v>
      </c>
      <c r="G459" s="669">
        <f t="shared" si="15"/>
        <v>10816.308000000001</v>
      </c>
    </row>
    <row r="460" spans="1:7">
      <c r="A460" s="671" t="s">
        <v>2824</v>
      </c>
      <c r="B460" s="669">
        <v>9764</v>
      </c>
      <c r="C460" s="669">
        <v>9764</v>
      </c>
      <c r="D460" s="669">
        <v>84.08</v>
      </c>
      <c r="E460" s="669">
        <v>84.076999999999998</v>
      </c>
      <c r="F460" s="669">
        <f t="shared" si="14"/>
        <v>9848.08</v>
      </c>
      <c r="G460" s="669">
        <f t="shared" si="15"/>
        <v>9848.0769999999993</v>
      </c>
    </row>
    <row r="461" spans="1:7">
      <c r="A461" s="671" t="s">
        <v>2823</v>
      </c>
      <c r="B461" s="669">
        <v>9757</v>
      </c>
      <c r="C461" s="669">
        <v>9757</v>
      </c>
      <c r="D461" s="669">
        <v>277.88</v>
      </c>
      <c r="E461" s="669">
        <v>277.87700000000001</v>
      </c>
      <c r="F461" s="669">
        <f t="shared" si="14"/>
        <v>10034.879999999999</v>
      </c>
      <c r="G461" s="669">
        <f t="shared" si="15"/>
        <v>10034.877</v>
      </c>
    </row>
    <row r="462" spans="1:7">
      <c r="A462" s="671" t="s">
        <v>2822</v>
      </c>
      <c r="B462" s="669">
        <v>9849</v>
      </c>
      <c r="C462" s="669">
        <v>9849</v>
      </c>
      <c r="D462" s="669">
        <v>80.77</v>
      </c>
      <c r="E462" s="669">
        <v>80.76700000000001</v>
      </c>
      <c r="F462" s="669">
        <f t="shared" si="14"/>
        <v>9929.77</v>
      </c>
      <c r="G462" s="669">
        <f t="shared" si="15"/>
        <v>9929.7669999999998</v>
      </c>
    </row>
    <row r="463" spans="1:7">
      <c r="A463" s="671" t="s">
        <v>2821</v>
      </c>
      <c r="B463" s="669">
        <v>17677</v>
      </c>
      <c r="C463" s="669">
        <v>17677</v>
      </c>
      <c r="D463" s="669">
        <v>153.82999999999998</v>
      </c>
      <c r="E463" s="669">
        <v>153.83199999999999</v>
      </c>
      <c r="F463" s="669">
        <f t="shared" si="14"/>
        <v>17830.830000000002</v>
      </c>
      <c r="G463" s="669">
        <f t="shared" si="15"/>
        <v>17830.831999999999</v>
      </c>
    </row>
    <row r="464" spans="1:7">
      <c r="A464" s="671" t="s">
        <v>2820</v>
      </c>
      <c r="B464" s="669">
        <v>3333</v>
      </c>
      <c r="C464" s="669">
        <v>3333</v>
      </c>
      <c r="D464" s="669">
        <v>19.380000000000003</v>
      </c>
      <c r="E464" s="669">
        <v>19.378999999999998</v>
      </c>
      <c r="F464" s="669">
        <f t="shared" si="14"/>
        <v>3352.38</v>
      </c>
      <c r="G464" s="669">
        <f t="shared" si="15"/>
        <v>3352.3789999999999</v>
      </c>
    </row>
    <row r="465" spans="1:7">
      <c r="A465" s="671" t="s">
        <v>2819</v>
      </c>
      <c r="B465" s="669">
        <v>14189</v>
      </c>
      <c r="C465" s="669">
        <v>14189</v>
      </c>
      <c r="D465" s="669">
        <v>106.31</v>
      </c>
      <c r="E465" s="669">
        <v>106.30499999999999</v>
      </c>
      <c r="F465" s="669">
        <f t="shared" si="14"/>
        <v>14295.31</v>
      </c>
      <c r="G465" s="669">
        <f t="shared" si="15"/>
        <v>14295.305</v>
      </c>
    </row>
    <row r="466" spans="1:7">
      <c r="A466" s="671" t="s">
        <v>2818</v>
      </c>
      <c r="B466" s="669">
        <v>13769</v>
      </c>
      <c r="C466" s="669">
        <v>13769</v>
      </c>
      <c r="D466" s="669">
        <v>164.07</v>
      </c>
      <c r="E466" s="669">
        <v>164.06</v>
      </c>
      <c r="F466" s="669">
        <f t="shared" si="14"/>
        <v>13933.07</v>
      </c>
      <c r="G466" s="669">
        <f t="shared" si="15"/>
        <v>13933.06</v>
      </c>
    </row>
    <row r="467" spans="1:7">
      <c r="A467" s="671" t="s">
        <v>2817</v>
      </c>
      <c r="B467" s="669">
        <v>4283</v>
      </c>
      <c r="C467" s="669">
        <v>4283</v>
      </c>
      <c r="D467" s="669">
        <v>35.06</v>
      </c>
      <c r="E467" s="669">
        <v>35.062000000000005</v>
      </c>
      <c r="F467" s="669">
        <f t="shared" si="14"/>
        <v>4318.0600000000004</v>
      </c>
      <c r="G467" s="669">
        <f t="shared" si="15"/>
        <v>4318.0619999999999</v>
      </c>
    </row>
    <row r="468" spans="1:7">
      <c r="A468" s="671" t="s">
        <v>2816</v>
      </c>
      <c r="B468" s="669">
        <v>5876</v>
      </c>
      <c r="C468" s="669">
        <v>5876</v>
      </c>
      <c r="D468" s="669">
        <v>47.55</v>
      </c>
      <c r="E468" s="669">
        <v>47.552999999999997</v>
      </c>
      <c r="F468" s="669">
        <f t="shared" si="14"/>
        <v>5923.55</v>
      </c>
      <c r="G468" s="669">
        <f t="shared" si="15"/>
        <v>5923.5529999999999</v>
      </c>
    </row>
    <row r="469" spans="1:7">
      <c r="A469" s="671" t="s">
        <v>2815</v>
      </c>
      <c r="B469" s="669">
        <v>15672</v>
      </c>
      <c r="C469" s="669">
        <v>15672</v>
      </c>
      <c r="D469" s="669">
        <v>427.90000000000003</v>
      </c>
      <c r="E469" s="669">
        <v>391.62200000000001</v>
      </c>
      <c r="F469" s="669">
        <f t="shared" si="14"/>
        <v>16099.9</v>
      </c>
      <c r="G469" s="669">
        <f t="shared" si="15"/>
        <v>16063.621999999999</v>
      </c>
    </row>
    <row r="470" spans="1:7">
      <c r="A470" s="671" t="s">
        <v>2814</v>
      </c>
      <c r="B470" s="669">
        <v>8860</v>
      </c>
      <c r="C470" s="669">
        <v>8860</v>
      </c>
      <c r="D470" s="669">
        <v>125.10000000000001</v>
      </c>
      <c r="E470" s="669">
        <v>125.099</v>
      </c>
      <c r="F470" s="669">
        <f t="shared" si="14"/>
        <v>8985.1</v>
      </c>
      <c r="G470" s="669">
        <f t="shared" si="15"/>
        <v>8985.0990000000002</v>
      </c>
    </row>
    <row r="471" spans="1:7">
      <c r="A471" s="671" t="s">
        <v>2813</v>
      </c>
      <c r="B471" s="669">
        <v>17257</v>
      </c>
      <c r="C471" s="669">
        <v>17257</v>
      </c>
      <c r="D471" s="669">
        <v>293.82000000000005</v>
      </c>
      <c r="E471" s="669">
        <v>259.68800000000005</v>
      </c>
      <c r="F471" s="669">
        <f t="shared" si="14"/>
        <v>17550.82</v>
      </c>
      <c r="G471" s="669">
        <f t="shared" si="15"/>
        <v>17516.687999999998</v>
      </c>
    </row>
    <row r="472" spans="1:7">
      <c r="A472" s="671" t="s">
        <v>2812</v>
      </c>
      <c r="B472" s="669">
        <v>9106</v>
      </c>
      <c r="C472" s="669">
        <v>9106</v>
      </c>
      <c r="D472" s="669">
        <v>121.34</v>
      </c>
      <c r="E472" s="669">
        <v>121.33699999999999</v>
      </c>
      <c r="F472" s="669">
        <f t="shared" si="14"/>
        <v>9227.34</v>
      </c>
      <c r="G472" s="669">
        <f t="shared" si="15"/>
        <v>9227.3369999999995</v>
      </c>
    </row>
    <row r="473" spans="1:7">
      <c r="A473" s="671" t="s">
        <v>2811</v>
      </c>
      <c r="B473" s="669">
        <v>17237</v>
      </c>
      <c r="C473" s="669">
        <v>17237</v>
      </c>
      <c r="D473" s="669">
        <v>146.57</v>
      </c>
      <c r="E473" s="669">
        <v>146.56899999999999</v>
      </c>
      <c r="F473" s="669">
        <f t="shared" si="14"/>
        <v>17383.57</v>
      </c>
      <c r="G473" s="669">
        <f t="shared" si="15"/>
        <v>17383.569</v>
      </c>
    </row>
    <row r="474" spans="1:7">
      <c r="A474" s="671" t="s">
        <v>2810</v>
      </c>
      <c r="B474" s="669">
        <v>33253</v>
      </c>
      <c r="C474" s="669">
        <v>33253</v>
      </c>
      <c r="D474" s="669">
        <v>544.70999999999992</v>
      </c>
      <c r="E474" s="669">
        <v>544.70399999999995</v>
      </c>
      <c r="F474" s="669">
        <f t="shared" si="14"/>
        <v>33797.71</v>
      </c>
      <c r="G474" s="669">
        <f t="shared" si="15"/>
        <v>33797.703999999998</v>
      </c>
    </row>
    <row r="475" spans="1:7">
      <c r="A475" s="671" t="s">
        <v>2809</v>
      </c>
      <c r="B475" s="669">
        <v>17494</v>
      </c>
      <c r="C475" s="669">
        <v>17494</v>
      </c>
      <c r="D475" s="669">
        <v>195.1</v>
      </c>
      <c r="E475" s="669">
        <v>195.09299999999999</v>
      </c>
      <c r="F475" s="669">
        <f t="shared" si="14"/>
        <v>17689.099999999999</v>
      </c>
      <c r="G475" s="669">
        <f t="shared" si="15"/>
        <v>17689.093000000001</v>
      </c>
    </row>
    <row r="476" spans="1:7">
      <c r="A476" s="671" t="s">
        <v>2808</v>
      </c>
      <c r="B476" s="669">
        <v>20471</v>
      </c>
      <c r="C476" s="669">
        <v>20471</v>
      </c>
      <c r="D476" s="669">
        <v>285.70999999999998</v>
      </c>
      <c r="E476" s="669">
        <v>285.71100000000001</v>
      </c>
      <c r="F476" s="669">
        <f t="shared" si="14"/>
        <v>20756.71</v>
      </c>
      <c r="G476" s="669">
        <f t="shared" si="15"/>
        <v>20756.710999999999</v>
      </c>
    </row>
    <row r="477" spans="1:7">
      <c r="A477" s="671" t="s">
        <v>2807</v>
      </c>
      <c r="B477" s="669">
        <v>20023</v>
      </c>
      <c r="C477" s="669">
        <v>20023</v>
      </c>
      <c r="D477" s="669">
        <v>176.69</v>
      </c>
      <c r="E477" s="669">
        <v>176.68600000000001</v>
      </c>
      <c r="F477" s="669">
        <f t="shared" si="14"/>
        <v>20199.689999999999</v>
      </c>
      <c r="G477" s="669">
        <f t="shared" si="15"/>
        <v>20199.686000000002</v>
      </c>
    </row>
    <row r="478" spans="1:7">
      <c r="A478" s="671" t="s">
        <v>2806</v>
      </c>
      <c r="B478" s="669">
        <v>17793</v>
      </c>
      <c r="C478" s="669">
        <v>17793</v>
      </c>
      <c r="D478" s="669">
        <v>138.84</v>
      </c>
      <c r="E478" s="669">
        <v>138.83200000000002</v>
      </c>
      <c r="F478" s="669">
        <f t="shared" si="14"/>
        <v>17931.84</v>
      </c>
      <c r="G478" s="669">
        <f t="shared" si="15"/>
        <v>17931.831999999999</v>
      </c>
    </row>
    <row r="479" spans="1:7">
      <c r="A479" s="671" t="s">
        <v>2805</v>
      </c>
      <c r="B479" s="669">
        <v>21320</v>
      </c>
      <c r="C479" s="669">
        <v>21320</v>
      </c>
      <c r="D479" s="669">
        <v>198.1</v>
      </c>
      <c r="E479" s="669">
        <v>198.10000000000002</v>
      </c>
      <c r="F479" s="669">
        <f t="shared" si="14"/>
        <v>21518.1</v>
      </c>
      <c r="G479" s="669">
        <f t="shared" si="15"/>
        <v>21518.1</v>
      </c>
    </row>
    <row r="480" spans="1:7">
      <c r="A480" s="671" t="s">
        <v>2804</v>
      </c>
      <c r="B480" s="669">
        <v>11876</v>
      </c>
      <c r="C480" s="669">
        <v>11876</v>
      </c>
      <c r="D480" s="669">
        <v>78.92</v>
      </c>
      <c r="E480" s="669">
        <v>78.914000000000001</v>
      </c>
      <c r="F480" s="669">
        <f t="shared" si="14"/>
        <v>11954.92</v>
      </c>
      <c r="G480" s="669">
        <f t="shared" si="15"/>
        <v>11954.914000000001</v>
      </c>
    </row>
    <row r="481" spans="1:7" ht="21.75">
      <c r="A481" s="671" t="s">
        <v>2803</v>
      </c>
      <c r="B481" s="669">
        <v>13501</v>
      </c>
      <c r="C481" s="669">
        <v>13501</v>
      </c>
      <c r="D481" s="669">
        <v>115.22</v>
      </c>
      <c r="E481" s="669">
        <v>115.22499999999999</v>
      </c>
      <c r="F481" s="669">
        <f t="shared" si="14"/>
        <v>13616.22</v>
      </c>
      <c r="G481" s="669">
        <f t="shared" si="15"/>
        <v>13616.225</v>
      </c>
    </row>
    <row r="482" spans="1:7">
      <c r="A482" s="671" t="s">
        <v>2802</v>
      </c>
      <c r="B482" s="669">
        <v>8679</v>
      </c>
      <c r="C482" s="669">
        <v>8679</v>
      </c>
      <c r="D482" s="669">
        <v>76.8</v>
      </c>
      <c r="E482" s="669">
        <v>76.791999999999987</v>
      </c>
      <c r="F482" s="669">
        <f t="shared" si="14"/>
        <v>8755.7999999999993</v>
      </c>
      <c r="G482" s="669">
        <f t="shared" si="15"/>
        <v>8755.7919999999995</v>
      </c>
    </row>
    <row r="483" spans="1:7">
      <c r="A483" s="671" t="s">
        <v>2801</v>
      </c>
      <c r="B483" s="669">
        <v>24892</v>
      </c>
      <c r="C483" s="669">
        <v>24892</v>
      </c>
      <c r="D483" s="669">
        <v>259.58</v>
      </c>
      <c r="E483" s="669">
        <v>259.58</v>
      </c>
      <c r="F483" s="669">
        <f t="shared" si="14"/>
        <v>25151.58</v>
      </c>
      <c r="G483" s="669">
        <f t="shared" si="15"/>
        <v>25151.58</v>
      </c>
    </row>
    <row r="484" spans="1:7">
      <c r="A484" s="671" t="s">
        <v>2800</v>
      </c>
      <c r="B484" s="669">
        <v>18113</v>
      </c>
      <c r="C484" s="669">
        <v>18113</v>
      </c>
      <c r="D484" s="669">
        <v>148.36000000000001</v>
      </c>
      <c r="E484" s="669">
        <v>148.35499999999999</v>
      </c>
      <c r="F484" s="669">
        <f t="shared" si="14"/>
        <v>18261.36</v>
      </c>
      <c r="G484" s="669">
        <f t="shared" si="15"/>
        <v>18261.355</v>
      </c>
    </row>
    <row r="485" spans="1:7">
      <c r="A485" s="671" t="s">
        <v>2799</v>
      </c>
      <c r="B485" s="669">
        <v>15136</v>
      </c>
      <c r="C485" s="669">
        <v>15136</v>
      </c>
      <c r="D485" s="669">
        <v>131.58999999999997</v>
      </c>
      <c r="E485" s="669">
        <v>131.59</v>
      </c>
      <c r="F485" s="669">
        <f t="shared" si="14"/>
        <v>15267.59</v>
      </c>
      <c r="G485" s="669">
        <f t="shared" si="15"/>
        <v>15267.59</v>
      </c>
    </row>
    <row r="486" spans="1:7">
      <c r="A486" s="671" t="s">
        <v>2798</v>
      </c>
      <c r="B486" s="669">
        <v>15541</v>
      </c>
      <c r="C486" s="669">
        <v>15541</v>
      </c>
      <c r="D486" s="669">
        <v>131</v>
      </c>
      <c r="E486" s="669">
        <v>130.99799999999999</v>
      </c>
      <c r="F486" s="669">
        <f t="shared" si="14"/>
        <v>15672</v>
      </c>
      <c r="G486" s="669">
        <f t="shared" si="15"/>
        <v>15671.998</v>
      </c>
    </row>
    <row r="487" spans="1:7">
      <c r="A487" s="671" t="s">
        <v>2797</v>
      </c>
      <c r="B487" s="669">
        <v>14566</v>
      </c>
      <c r="C487" s="669">
        <v>14566</v>
      </c>
      <c r="D487" s="669">
        <v>176.41000000000003</v>
      </c>
      <c r="E487" s="669">
        <v>176.404</v>
      </c>
      <c r="F487" s="669">
        <f t="shared" si="14"/>
        <v>14742.41</v>
      </c>
      <c r="G487" s="669">
        <f t="shared" si="15"/>
        <v>14742.404</v>
      </c>
    </row>
    <row r="488" spans="1:7">
      <c r="A488" s="671" t="s">
        <v>2796</v>
      </c>
      <c r="B488" s="669">
        <v>14272</v>
      </c>
      <c r="C488" s="669">
        <v>14272</v>
      </c>
      <c r="D488" s="669">
        <v>115.65</v>
      </c>
      <c r="E488" s="669">
        <v>115.65300000000001</v>
      </c>
      <c r="F488" s="669">
        <f t="shared" si="14"/>
        <v>14387.65</v>
      </c>
      <c r="G488" s="669">
        <f t="shared" si="15"/>
        <v>14387.653</v>
      </c>
    </row>
    <row r="489" spans="1:7">
      <c r="A489" s="671" t="s">
        <v>2795</v>
      </c>
      <c r="B489" s="669">
        <v>21731</v>
      </c>
      <c r="C489" s="669">
        <v>21731</v>
      </c>
      <c r="D489" s="669">
        <v>206.73000000000002</v>
      </c>
      <c r="E489" s="669">
        <v>206.72800000000001</v>
      </c>
      <c r="F489" s="669">
        <f t="shared" si="14"/>
        <v>21937.73</v>
      </c>
      <c r="G489" s="669">
        <f t="shared" si="15"/>
        <v>21937.727999999999</v>
      </c>
    </row>
    <row r="490" spans="1:7">
      <c r="A490" s="671" t="s">
        <v>2794</v>
      </c>
      <c r="B490" s="669">
        <v>20262</v>
      </c>
      <c r="C490" s="669">
        <v>20262</v>
      </c>
      <c r="D490" s="669">
        <v>385.48999999999995</v>
      </c>
      <c r="E490" s="669">
        <v>385.49</v>
      </c>
      <c r="F490" s="669">
        <f t="shared" si="14"/>
        <v>20647.490000000002</v>
      </c>
      <c r="G490" s="669">
        <f t="shared" si="15"/>
        <v>20647.490000000002</v>
      </c>
    </row>
    <row r="491" spans="1:7">
      <c r="A491" s="671" t="s">
        <v>2793</v>
      </c>
      <c r="B491" s="669">
        <v>8632</v>
      </c>
      <c r="C491" s="669">
        <v>8632</v>
      </c>
      <c r="D491" s="669">
        <v>199.77</v>
      </c>
      <c r="E491" s="669">
        <v>199.768</v>
      </c>
      <c r="F491" s="669">
        <f t="shared" si="14"/>
        <v>8831.77</v>
      </c>
      <c r="G491" s="669">
        <f t="shared" si="15"/>
        <v>8831.768</v>
      </c>
    </row>
    <row r="492" spans="1:7">
      <c r="A492" s="671" t="s">
        <v>2792</v>
      </c>
      <c r="B492" s="669">
        <v>13845</v>
      </c>
      <c r="C492" s="669">
        <v>13845</v>
      </c>
      <c r="D492" s="669">
        <v>170.6</v>
      </c>
      <c r="E492" s="669">
        <v>170.596</v>
      </c>
      <c r="F492" s="669">
        <f t="shared" si="14"/>
        <v>14015.6</v>
      </c>
      <c r="G492" s="669">
        <f t="shared" si="15"/>
        <v>14015.596</v>
      </c>
    </row>
    <row r="493" spans="1:7">
      <c r="A493" s="671" t="s">
        <v>2791</v>
      </c>
      <c r="B493" s="669">
        <v>18756</v>
      </c>
      <c r="C493" s="669">
        <v>18756</v>
      </c>
      <c r="D493" s="669">
        <v>755</v>
      </c>
      <c r="E493" s="669">
        <v>754.99</v>
      </c>
      <c r="F493" s="669">
        <f t="shared" si="14"/>
        <v>19511</v>
      </c>
      <c r="G493" s="669">
        <f t="shared" si="15"/>
        <v>19510.990000000002</v>
      </c>
    </row>
    <row r="494" spans="1:7">
      <c r="A494" s="671" t="s">
        <v>2790</v>
      </c>
      <c r="B494" s="669">
        <v>7953</v>
      </c>
      <c r="C494" s="669">
        <v>7953</v>
      </c>
      <c r="D494" s="669">
        <v>235.97000000000003</v>
      </c>
      <c r="E494" s="669">
        <v>229.19</v>
      </c>
      <c r="F494" s="669">
        <f t="shared" si="14"/>
        <v>8188.97</v>
      </c>
      <c r="G494" s="669">
        <f t="shared" si="15"/>
        <v>8182.19</v>
      </c>
    </row>
    <row r="495" spans="1:7">
      <c r="A495" s="671" t="s">
        <v>2789</v>
      </c>
      <c r="B495" s="669">
        <v>14686</v>
      </c>
      <c r="C495" s="669">
        <v>14686</v>
      </c>
      <c r="D495" s="669">
        <v>123.38</v>
      </c>
      <c r="E495" s="669">
        <v>123.38200000000001</v>
      </c>
      <c r="F495" s="669">
        <f t="shared" si="14"/>
        <v>14809.38</v>
      </c>
      <c r="G495" s="669">
        <f t="shared" si="15"/>
        <v>14809.382</v>
      </c>
    </row>
    <row r="496" spans="1:7">
      <c r="A496" s="671" t="s">
        <v>2788</v>
      </c>
      <c r="B496" s="669">
        <v>1618</v>
      </c>
      <c r="C496" s="669">
        <v>1618</v>
      </c>
      <c r="D496" s="669">
        <v>13.58</v>
      </c>
      <c r="E496" s="669">
        <v>13.574999999999999</v>
      </c>
      <c r="F496" s="669">
        <f t="shared" si="14"/>
        <v>1631.58</v>
      </c>
      <c r="G496" s="669">
        <f t="shared" si="15"/>
        <v>1631.575</v>
      </c>
    </row>
    <row r="497" spans="1:7">
      <c r="A497" s="671" t="s">
        <v>2787</v>
      </c>
      <c r="B497" s="669">
        <v>16878</v>
      </c>
      <c r="C497" s="669">
        <v>16878</v>
      </c>
      <c r="D497" s="669">
        <v>153.13999999999999</v>
      </c>
      <c r="E497" s="669">
        <v>153.13699999999997</v>
      </c>
      <c r="F497" s="669">
        <f t="shared" si="14"/>
        <v>17031.14</v>
      </c>
      <c r="G497" s="669">
        <f t="shared" si="15"/>
        <v>17031.136999999999</v>
      </c>
    </row>
    <row r="498" spans="1:7">
      <c r="A498" s="671" t="s">
        <v>2786</v>
      </c>
      <c r="B498" s="669">
        <v>26077</v>
      </c>
      <c r="C498" s="669">
        <v>26077</v>
      </c>
      <c r="D498" s="669">
        <v>463.76</v>
      </c>
      <c r="E498" s="669">
        <v>463.75299999999999</v>
      </c>
      <c r="F498" s="669">
        <f t="shared" si="14"/>
        <v>26540.76</v>
      </c>
      <c r="G498" s="669">
        <f t="shared" si="15"/>
        <v>26540.753000000001</v>
      </c>
    </row>
    <row r="499" spans="1:7">
      <c r="A499" s="671" t="s">
        <v>2785</v>
      </c>
      <c r="B499" s="669">
        <v>3644</v>
      </c>
      <c r="C499" s="669">
        <v>3644</v>
      </c>
      <c r="D499" s="669">
        <v>78.78</v>
      </c>
      <c r="E499" s="669">
        <v>78.783000000000001</v>
      </c>
      <c r="F499" s="669">
        <f t="shared" si="14"/>
        <v>3722.78</v>
      </c>
      <c r="G499" s="669">
        <f t="shared" si="15"/>
        <v>3722.7829999999999</v>
      </c>
    </row>
    <row r="500" spans="1:7">
      <c r="A500" s="671" t="s">
        <v>2784</v>
      </c>
      <c r="B500" s="669">
        <v>12628</v>
      </c>
      <c r="C500" s="669">
        <v>12628</v>
      </c>
      <c r="D500" s="669">
        <v>374.16999999999996</v>
      </c>
      <c r="E500" s="669">
        <v>374.16699999999997</v>
      </c>
      <c r="F500" s="669">
        <f t="shared" si="14"/>
        <v>13002.17</v>
      </c>
      <c r="G500" s="669">
        <f t="shared" si="15"/>
        <v>13002.166999999999</v>
      </c>
    </row>
    <row r="501" spans="1:7">
      <c r="A501" s="671" t="s">
        <v>2783</v>
      </c>
      <c r="B501" s="669">
        <v>13573</v>
      </c>
      <c r="C501" s="669">
        <v>13573</v>
      </c>
      <c r="D501" s="669">
        <v>136.01</v>
      </c>
      <c r="E501" s="669">
        <v>136.00700000000001</v>
      </c>
      <c r="F501" s="669">
        <f t="shared" si="14"/>
        <v>13709.01</v>
      </c>
      <c r="G501" s="669">
        <f t="shared" si="15"/>
        <v>13709.007</v>
      </c>
    </row>
    <row r="502" spans="1:7">
      <c r="A502" s="671" t="s">
        <v>2782</v>
      </c>
      <c r="B502" s="669">
        <v>13698</v>
      </c>
      <c r="C502" s="669">
        <v>13698</v>
      </c>
      <c r="D502" s="669">
        <v>133.16</v>
      </c>
      <c r="E502" s="669">
        <v>133.161</v>
      </c>
      <c r="F502" s="669">
        <f t="shared" si="14"/>
        <v>13831.16</v>
      </c>
      <c r="G502" s="669">
        <f t="shared" si="15"/>
        <v>13831.161</v>
      </c>
    </row>
    <row r="503" spans="1:7">
      <c r="A503" s="671" t="s">
        <v>2781</v>
      </c>
      <c r="B503" s="669">
        <v>22691</v>
      </c>
      <c r="C503" s="669">
        <v>22691</v>
      </c>
      <c r="D503" s="669">
        <v>562.49</v>
      </c>
      <c r="E503" s="669">
        <v>562.48599999999999</v>
      </c>
      <c r="F503" s="669">
        <f t="shared" si="14"/>
        <v>23253.49</v>
      </c>
      <c r="G503" s="669">
        <f t="shared" si="15"/>
        <v>23253.486000000001</v>
      </c>
    </row>
    <row r="504" spans="1:7">
      <c r="A504" s="671" t="s">
        <v>2780</v>
      </c>
      <c r="B504" s="669">
        <v>9766</v>
      </c>
      <c r="C504" s="669">
        <v>9766</v>
      </c>
      <c r="D504" s="669">
        <v>79</v>
      </c>
      <c r="E504" s="669">
        <v>79.00200000000001</v>
      </c>
      <c r="F504" s="669">
        <f t="shared" si="14"/>
        <v>9845</v>
      </c>
      <c r="G504" s="669">
        <f t="shared" si="15"/>
        <v>9845.0020000000004</v>
      </c>
    </row>
    <row r="505" spans="1:7">
      <c r="A505" s="671" t="s">
        <v>2779</v>
      </c>
      <c r="B505" s="669">
        <v>2071</v>
      </c>
      <c r="C505" s="669">
        <v>2071</v>
      </c>
      <c r="D505" s="669">
        <v>16.29</v>
      </c>
      <c r="E505" s="669">
        <v>16.291</v>
      </c>
      <c r="F505" s="669">
        <f t="shared" si="14"/>
        <v>2087.29</v>
      </c>
      <c r="G505" s="669">
        <f t="shared" si="15"/>
        <v>2087.2910000000002</v>
      </c>
    </row>
    <row r="506" spans="1:7">
      <c r="A506" s="671" t="s">
        <v>2778</v>
      </c>
      <c r="B506" s="669">
        <v>8720</v>
      </c>
      <c r="C506" s="669">
        <v>8720</v>
      </c>
      <c r="D506" s="669">
        <v>461.9</v>
      </c>
      <c r="E506" s="669">
        <v>461.88799999999992</v>
      </c>
      <c r="F506" s="669">
        <f t="shared" si="14"/>
        <v>9181.9</v>
      </c>
      <c r="G506" s="669">
        <f t="shared" si="15"/>
        <v>9181.887999999999</v>
      </c>
    </row>
    <row r="507" spans="1:7">
      <c r="A507" s="671" t="s">
        <v>2777</v>
      </c>
      <c r="B507" s="669">
        <v>10732</v>
      </c>
      <c r="C507" s="669">
        <v>10732</v>
      </c>
      <c r="D507" s="669">
        <v>88.55</v>
      </c>
      <c r="E507" s="669">
        <v>88.554999999999993</v>
      </c>
      <c r="F507" s="669">
        <f t="shared" si="14"/>
        <v>10820.55</v>
      </c>
      <c r="G507" s="669">
        <f t="shared" si="15"/>
        <v>10820.555</v>
      </c>
    </row>
    <row r="508" spans="1:7">
      <c r="A508" s="671" t="s">
        <v>2776</v>
      </c>
      <c r="B508" s="669">
        <v>19592</v>
      </c>
      <c r="C508" s="669">
        <v>19592</v>
      </c>
      <c r="D508" s="669">
        <v>187.31</v>
      </c>
      <c r="E508" s="669">
        <v>187.31399999999999</v>
      </c>
      <c r="F508" s="669">
        <f t="shared" si="14"/>
        <v>19779.310000000001</v>
      </c>
      <c r="G508" s="669">
        <f t="shared" si="15"/>
        <v>19779.313999999998</v>
      </c>
    </row>
    <row r="509" spans="1:7">
      <c r="A509" s="671" t="s">
        <v>2775</v>
      </c>
      <c r="B509" s="669">
        <v>17150</v>
      </c>
      <c r="C509" s="669">
        <v>17150</v>
      </c>
      <c r="D509" s="669">
        <v>1517.1699999999998</v>
      </c>
      <c r="E509" s="669">
        <v>1517.1659999999999</v>
      </c>
      <c r="F509" s="669">
        <f t="shared" si="14"/>
        <v>18667.169999999998</v>
      </c>
      <c r="G509" s="669">
        <f t="shared" si="15"/>
        <v>18667.166000000001</v>
      </c>
    </row>
    <row r="510" spans="1:7">
      <c r="A510" s="671" t="s">
        <v>2774</v>
      </c>
      <c r="B510" s="669">
        <v>12370</v>
      </c>
      <c r="C510" s="669">
        <v>12370</v>
      </c>
      <c r="D510" s="669">
        <v>118.19</v>
      </c>
      <c r="E510" s="669">
        <v>118.18900000000001</v>
      </c>
      <c r="F510" s="669">
        <f t="shared" si="14"/>
        <v>12488.19</v>
      </c>
      <c r="G510" s="669">
        <f t="shared" si="15"/>
        <v>12488.189</v>
      </c>
    </row>
    <row r="511" spans="1:7">
      <c r="A511" s="671" t="s">
        <v>2773</v>
      </c>
      <c r="B511" s="669">
        <v>17380</v>
      </c>
      <c r="C511" s="669">
        <v>17380</v>
      </c>
      <c r="D511" s="669">
        <v>174.88</v>
      </c>
      <c r="E511" s="669">
        <v>174.88299999999998</v>
      </c>
      <c r="F511" s="669">
        <f t="shared" si="14"/>
        <v>17554.88</v>
      </c>
      <c r="G511" s="669">
        <f t="shared" si="15"/>
        <v>17554.883000000002</v>
      </c>
    </row>
    <row r="512" spans="1:7">
      <c r="A512" s="671" t="s">
        <v>2772</v>
      </c>
      <c r="B512" s="669">
        <v>16368</v>
      </c>
      <c r="C512" s="669">
        <v>16368</v>
      </c>
      <c r="D512" s="669">
        <v>130.93</v>
      </c>
      <c r="E512" s="669">
        <v>130.93100000000001</v>
      </c>
      <c r="F512" s="669">
        <f t="shared" si="14"/>
        <v>16498.93</v>
      </c>
      <c r="G512" s="669">
        <f t="shared" si="15"/>
        <v>16498.931</v>
      </c>
    </row>
    <row r="513" spans="1:7">
      <c r="A513" s="671" t="s">
        <v>2771</v>
      </c>
      <c r="B513" s="669">
        <v>15090</v>
      </c>
      <c r="C513" s="669">
        <v>15090</v>
      </c>
      <c r="D513" s="669">
        <v>141.18</v>
      </c>
      <c r="E513" s="669">
        <v>141.179</v>
      </c>
      <c r="F513" s="669">
        <f t="shared" si="14"/>
        <v>15231.18</v>
      </c>
      <c r="G513" s="669">
        <f t="shared" si="15"/>
        <v>15231.179</v>
      </c>
    </row>
    <row r="514" spans="1:7">
      <c r="A514" s="671" t="s">
        <v>2770</v>
      </c>
      <c r="B514" s="669">
        <v>4789</v>
      </c>
      <c r="C514" s="669">
        <v>4789</v>
      </c>
      <c r="D514" s="669">
        <v>59.800000000000004</v>
      </c>
      <c r="E514" s="669">
        <v>59.79</v>
      </c>
      <c r="F514" s="669">
        <f t="shared" si="14"/>
        <v>4848.8</v>
      </c>
      <c r="G514" s="669">
        <f t="shared" si="15"/>
        <v>4848.79</v>
      </c>
    </row>
    <row r="515" spans="1:7">
      <c r="A515" s="671" t="s">
        <v>2769</v>
      </c>
      <c r="B515" s="669">
        <v>2915</v>
      </c>
      <c r="C515" s="669">
        <v>2915</v>
      </c>
      <c r="D515" s="669">
        <v>59.7</v>
      </c>
      <c r="E515" s="669">
        <v>59.697999999999993</v>
      </c>
      <c r="F515" s="669">
        <f t="shared" si="14"/>
        <v>2974.7</v>
      </c>
      <c r="G515" s="669">
        <f t="shared" si="15"/>
        <v>2974.6979999999999</v>
      </c>
    </row>
    <row r="516" spans="1:7">
      <c r="A516" s="671" t="s">
        <v>2768</v>
      </c>
      <c r="B516" s="669">
        <v>16176</v>
      </c>
      <c r="C516" s="669">
        <v>16176</v>
      </c>
      <c r="D516" s="669">
        <v>137.02000000000001</v>
      </c>
      <c r="E516" s="669">
        <v>137.02000000000001</v>
      </c>
      <c r="F516" s="669">
        <f t="shared" si="14"/>
        <v>16313.02</v>
      </c>
      <c r="G516" s="669">
        <f t="shared" si="15"/>
        <v>16313.02</v>
      </c>
    </row>
    <row r="517" spans="1:7">
      <c r="A517" s="671" t="s">
        <v>2767</v>
      </c>
      <c r="B517" s="669">
        <v>4295</v>
      </c>
      <c r="C517" s="669">
        <v>4295</v>
      </c>
      <c r="D517" s="669">
        <v>29.05</v>
      </c>
      <c r="E517" s="669">
        <v>29.045000000000002</v>
      </c>
      <c r="F517" s="669">
        <f t="shared" ref="F517:F580" si="16">B517+D517</f>
        <v>4324.05</v>
      </c>
      <c r="G517" s="669">
        <f t="shared" ref="G517:G580" si="17">C517+E517</f>
        <v>4324.0450000000001</v>
      </c>
    </row>
    <row r="518" spans="1:7">
      <c r="A518" s="671" t="s">
        <v>2766</v>
      </c>
      <c r="B518" s="669">
        <v>11989</v>
      </c>
      <c r="C518" s="669">
        <v>11989</v>
      </c>
      <c r="D518" s="669">
        <v>325.08000000000004</v>
      </c>
      <c r="E518" s="669">
        <v>325.08000000000004</v>
      </c>
      <c r="F518" s="669">
        <f t="shared" si="16"/>
        <v>12314.08</v>
      </c>
      <c r="G518" s="669">
        <f t="shared" si="17"/>
        <v>12314.08</v>
      </c>
    </row>
    <row r="519" spans="1:7">
      <c r="A519" s="671" t="s">
        <v>2765</v>
      </c>
      <c r="B519" s="669">
        <v>23799</v>
      </c>
      <c r="C519" s="669">
        <v>23799</v>
      </c>
      <c r="D519" s="669">
        <v>558.25</v>
      </c>
      <c r="E519" s="669">
        <v>558.245</v>
      </c>
      <c r="F519" s="669">
        <f t="shared" si="16"/>
        <v>24357.25</v>
      </c>
      <c r="G519" s="669">
        <f t="shared" si="17"/>
        <v>24357.244999999999</v>
      </c>
    </row>
    <row r="520" spans="1:7">
      <c r="A520" s="671" t="s">
        <v>2764</v>
      </c>
      <c r="B520" s="669">
        <v>15637</v>
      </c>
      <c r="C520" s="669">
        <v>15637</v>
      </c>
      <c r="D520" s="669">
        <v>358.96</v>
      </c>
      <c r="E520" s="669">
        <v>358.95899999999995</v>
      </c>
      <c r="F520" s="669">
        <f t="shared" si="16"/>
        <v>15995.96</v>
      </c>
      <c r="G520" s="669">
        <f t="shared" si="17"/>
        <v>15995.959000000001</v>
      </c>
    </row>
    <row r="521" spans="1:7">
      <c r="A521" s="671" t="s">
        <v>2763</v>
      </c>
      <c r="B521" s="669">
        <v>19776</v>
      </c>
      <c r="C521" s="669">
        <v>19776</v>
      </c>
      <c r="D521" s="669">
        <v>277.5</v>
      </c>
      <c r="E521" s="669">
        <v>277.50199999999995</v>
      </c>
      <c r="F521" s="669">
        <f t="shared" si="16"/>
        <v>20053.5</v>
      </c>
      <c r="G521" s="669">
        <f t="shared" si="17"/>
        <v>20053.502</v>
      </c>
    </row>
    <row r="522" spans="1:7">
      <c r="A522" s="671" t="s">
        <v>2762</v>
      </c>
      <c r="B522" s="669">
        <v>1457</v>
      </c>
      <c r="C522" s="669">
        <v>1457</v>
      </c>
      <c r="D522" s="669">
        <v>11.040000000000001</v>
      </c>
      <c r="E522" s="669">
        <v>11.033999999999999</v>
      </c>
      <c r="F522" s="669">
        <f t="shared" si="16"/>
        <v>1468.04</v>
      </c>
      <c r="G522" s="669">
        <f t="shared" si="17"/>
        <v>1468.0340000000001</v>
      </c>
    </row>
    <row r="523" spans="1:7">
      <c r="A523" s="671" t="s">
        <v>2761</v>
      </c>
      <c r="B523" s="669">
        <v>3939</v>
      </c>
      <c r="C523" s="669">
        <v>3939</v>
      </c>
      <c r="D523" s="669">
        <v>24.939999999999998</v>
      </c>
      <c r="E523" s="669">
        <v>24.938000000000002</v>
      </c>
      <c r="F523" s="669">
        <f t="shared" si="16"/>
        <v>3963.94</v>
      </c>
      <c r="G523" s="669">
        <f t="shared" si="17"/>
        <v>3963.9380000000001</v>
      </c>
    </row>
    <row r="524" spans="1:7">
      <c r="A524" s="671" t="s">
        <v>2760</v>
      </c>
      <c r="B524" s="669">
        <v>16731</v>
      </c>
      <c r="C524" s="669">
        <v>16731</v>
      </c>
      <c r="D524" s="669">
        <v>337.82</v>
      </c>
      <c r="E524" s="669">
        <v>337.81899999999996</v>
      </c>
      <c r="F524" s="669">
        <f t="shared" si="16"/>
        <v>17068.82</v>
      </c>
      <c r="G524" s="669">
        <f t="shared" si="17"/>
        <v>17068.819</v>
      </c>
    </row>
    <row r="525" spans="1:7">
      <c r="A525" s="671" t="s">
        <v>2759</v>
      </c>
      <c r="B525" s="669">
        <v>13827</v>
      </c>
      <c r="C525" s="669">
        <v>13827</v>
      </c>
      <c r="D525" s="669">
        <v>118.78</v>
      </c>
      <c r="E525" s="669">
        <v>118.78100000000001</v>
      </c>
      <c r="F525" s="669">
        <f t="shared" si="16"/>
        <v>13945.78</v>
      </c>
      <c r="G525" s="669">
        <f t="shared" si="17"/>
        <v>13945.781000000001</v>
      </c>
    </row>
    <row r="526" spans="1:7">
      <c r="A526" s="671" t="s">
        <v>2758</v>
      </c>
      <c r="B526" s="669">
        <v>4965</v>
      </c>
      <c r="C526" s="669">
        <v>4965</v>
      </c>
      <c r="D526" s="669">
        <v>41.48</v>
      </c>
      <c r="E526" s="669">
        <v>41.472000000000001</v>
      </c>
      <c r="F526" s="669">
        <f t="shared" si="16"/>
        <v>5006.4799999999996</v>
      </c>
      <c r="G526" s="669">
        <f t="shared" si="17"/>
        <v>5006.4719999999998</v>
      </c>
    </row>
    <row r="527" spans="1:7">
      <c r="A527" s="671" t="s">
        <v>2757</v>
      </c>
      <c r="B527" s="669">
        <v>4923</v>
      </c>
      <c r="C527" s="669">
        <v>4923</v>
      </c>
      <c r="D527" s="669">
        <v>36.380000000000003</v>
      </c>
      <c r="E527" s="669">
        <v>36.378</v>
      </c>
      <c r="F527" s="669">
        <f t="shared" si="16"/>
        <v>4959.38</v>
      </c>
      <c r="G527" s="669">
        <f t="shared" si="17"/>
        <v>4959.3779999999997</v>
      </c>
    </row>
    <row r="528" spans="1:7">
      <c r="A528" s="671" t="s">
        <v>2756</v>
      </c>
      <c r="B528" s="669">
        <v>2766</v>
      </c>
      <c r="C528" s="669">
        <v>2766</v>
      </c>
      <c r="D528" s="669">
        <v>20.669999999999998</v>
      </c>
      <c r="E528" s="669">
        <v>20.664000000000001</v>
      </c>
      <c r="F528" s="669">
        <f t="shared" si="16"/>
        <v>2786.67</v>
      </c>
      <c r="G528" s="669">
        <f t="shared" si="17"/>
        <v>2786.6640000000002</v>
      </c>
    </row>
    <row r="529" spans="1:7">
      <c r="A529" s="671" t="s">
        <v>2755</v>
      </c>
      <c r="B529" s="669">
        <v>26703</v>
      </c>
      <c r="C529" s="669">
        <v>26703</v>
      </c>
      <c r="D529" s="669">
        <v>355.37</v>
      </c>
      <c r="E529" s="669">
        <v>355.37099999999998</v>
      </c>
      <c r="F529" s="669">
        <f t="shared" si="16"/>
        <v>27058.37</v>
      </c>
      <c r="G529" s="669">
        <f t="shared" si="17"/>
        <v>27058.370999999999</v>
      </c>
    </row>
    <row r="530" spans="1:7">
      <c r="A530" s="671" t="s">
        <v>2754</v>
      </c>
      <c r="B530" s="669">
        <v>28353</v>
      </c>
      <c r="C530" s="669">
        <v>28353</v>
      </c>
      <c r="D530" s="669">
        <v>242</v>
      </c>
      <c r="E530" s="669">
        <v>241.995</v>
      </c>
      <c r="F530" s="669">
        <f t="shared" si="16"/>
        <v>28595</v>
      </c>
      <c r="G530" s="669">
        <f t="shared" si="17"/>
        <v>28594.994999999999</v>
      </c>
    </row>
    <row r="531" spans="1:7">
      <c r="A531" s="671" t="s">
        <v>2753</v>
      </c>
      <c r="B531" s="669">
        <v>22474</v>
      </c>
      <c r="C531" s="669">
        <v>22474</v>
      </c>
      <c r="D531" s="669">
        <v>492.89</v>
      </c>
      <c r="E531" s="669">
        <v>492.88599999999997</v>
      </c>
      <c r="F531" s="669">
        <f t="shared" si="16"/>
        <v>22966.89</v>
      </c>
      <c r="G531" s="669">
        <f t="shared" si="17"/>
        <v>22966.885999999999</v>
      </c>
    </row>
    <row r="532" spans="1:7">
      <c r="A532" s="671" t="s">
        <v>2752</v>
      </c>
      <c r="B532" s="669">
        <v>20118</v>
      </c>
      <c r="C532" s="669">
        <v>20118</v>
      </c>
      <c r="D532" s="669">
        <v>381.32</v>
      </c>
      <c r="E532" s="669">
        <v>381.31799999999998</v>
      </c>
      <c r="F532" s="669">
        <f t="shared" si="16"/>
        <v>20499.32</v>
      </c>
      <c r="G532" s="669">
        <f t="shared" si="17"/>
        <v>20499.317999999999</v>
      </c>
    </row>
    <row r="533" spans="1:7">
      <c r="A533" s="671" t="s">
        <v>2751</v>
      </c>
      <c r="B533" s="669">
        <v>23126</v>
      </c>
      <c r="C533" s="669">
        <v>23126</v>
      </c>
      <c r="D533" s="669">
        <v>250.00000000000003</v>
      </c>
      <c r="E533" s="669">
        <v>249.99100000000001</v>
      </c>
      <c r="F533" s="669">
        <f t="shared" si="16"/>
        <v>23376</v>
      </c>
      <c r="G533" s="669">
        <f t="shared" si="17"/>
        <v>23375.991000000002</v>
      </c>
    </row>
    <row r="534" spans="1:7">
      <c r="A534" s="671" t="s">
        <v>2750</v>
      </c>
      <c r="B534" s="669">
        <v>1852</v>
      </c>
      <c r="C534" s="669">
        <v>1852</v>
      </c>
      <c r="D534" s="669">
        <v>10.94</v>
      </c>
      <c r="E534" s="669">
        <v>10.943</v>
      </c>
      <c r="F534" s="669">
        <f t="shared" si="16"/>
        <v>1862.94</v>
      </c>
      <c r="G534" s="669">
        <f t="shared" si="17"/>
        <v>1862.943</v>
      </c>
    </row>
    <row r="535" spans="1:7">
      <c r="A535" s="671" t="s">
        <v>2749</v>
      </c>
      <c r="B535" s="669">
        <v>15849</v>
      </c>
      <c r="C535" s="669">
        <v>15849</v>
      </c>
      <c r="D535" s="669">
        <v>146.57</v>
      </c>
      <c r="E535" s="669">
        <v>146.56700000000001</v>
      </c>
      <c r="F535" s="669">
        <f t="shared" si="16"/>
        <v>15995.57</v>
      </c>
      <c r="G535" s="669">
        <f t="shared" si="17"/>
        <v>15995.566999999999</v>
      </c>
    </row>
    <row r="536" spans="1:7">
      <c r="A536" s="671" t="s">
        <v>2748</v>
      </c>
      <c r="B536" s="669">
        <v>19889</v>
      </c>
      <c r="C536" s="669">
        <v>19889</v>
      </c>
      <c r="D536" s="669">
        <v>996.82999999999993</v>
      </c>
      <c r="E536" s="669">
        <v>996.827</v>
      </c>
      <c r="F536" s="669">
        <f t="shared" si="16"/>
        <v>20885.830000000002</v>
      </c>
      <c r="G536" s="669">
        <f t="shared" si="17"/>
        <v>20885.827000000001</v>
      </c>
    </row>
    <row r="537" spans="1:7">
      <c r="A537" s="671" t="s">
        <v>2747</v>
      </c>
      <c r="B537" s="669">
        <v>12924</v>
      </c>
      <c r="C537" s="669">
        <v>12924</v>
      </c>
      <c r="D537" s="669">
        <v>120.24</v>
      </c>
      <c r="E537" s="669">
        <v>120.23599999999999</v>
      </c>
      <c r="F537" s="669">
        <f t="shared" si="16"/>
        <v>13044.24</v>
      </c>
      <c r="G537" s="669">
        <f t="shared" si="17"/>
        <v>13044.236000000001</v>
      </c>
    </row>
    <row r="538" spans="1:7">
      <c r="A538" s="671" t="s">
        <v>2746</v>
      </c>
      <c r="B538" s="669">
        <v>5400</v>
      </c>
      <c r="C538" s="669">
        <v>5400</v>
      </c>
      <c r="D538" s="669">
        <v>50.129999999999995</v>
      </c>
      <c r="E538" s="669">
        <v>50.131</v>
      </c>
      <c r="F538" s="669">
        <f t="shared" si="16"/>
        <v>5450.13</v>
      </c>
      <c r="G538" s="669">
        <f t="shared" si="17"/>
        <v>5450.1310000000003</v>
      </c>
    </row>
    <row r="539" spans="1:7">
      <c r="A539" s="671" t="s">
        <v>2745</v>
      </c>
      <c r="B539" s="669">
        <v>18599</v>
      </c>
      <c r="C539" s="669">
        <v>18599</v>
      </c>
      <c r="D539" s="669">
        <v>218.05</v>
      </c>
      <c r="E539" s="669">
        <v>218.05</v>
      </c>
      <c r="F539" s="669">
        <f t="shared" si="16"/>
        <v>18817.05</v>
      </c>
      <c r="G539" s="669">
        <f t="shared" si="17"/>
        <v>18817.05</v>
      </c>
    </row>
    <row r="540" spans="1:7">
      <c r="A540" s="671" t="s">
        <v>2744</v>
      </c>
      <c r="B540" s="669">
        <v>18467</v>
      </c>
      <c r="C540" s="669">
        <v>18467</v>
      </c>
      <c r="D540" s="669">
        <v>418.04</v>
      </c>
      <c r="E540" s="669">
        <v>418.03800000000001</v>
      </c>
      <c r="F540" s="669">
        <f t="shared" si="16"/>
        <v>18885.04</v>
      </c>
      <c r="G540" s="669">
        <f t="shared" si="17"/>
        <v>18885.038</v>
      </c>
    </row>
    <row r="541" spans="1:7">
      <c r="A541" s="671" t="s">
        <v>2743</v>
      </c>
      <c r="B541" s="669">
        <v>16570</v>
      </c>
      <c r="C541" s="669">
        <v>16570</v>
      </c>
      <c r="D541" s="669">
        <v>208.33999999999997</v>
      </c>
      <c r="E541" s="669">
        <v>208.33</v>
      </c>
      <c r="F541" s="669">
        <f t="shared" si="16"/>
        <v>16778.34</v>
      </c>
      <c r="G541" s="669">
        <f t="shared" si="17"/>
        <v>16778.330000000002</v>
      </c>
    </row>
    <row r="542" spans="1:7">
      <c r="A542" s="671" t="s">
        <v>2742</v>
      </c>
      <c r="B542" s="669">
        <v>21929</v>
      </c>
      <c r="C542" s="669">
        <v>21929</v>
      </c>
      <c r="D542" s="669">
        <v>235.78</v>
      </c>
      <c r="E542" s="669">
        <v>235.77600000000001</v>
      </c>
      <c r="F542" s="669">
        <f t="shared" si="16"/>
        <v>22164.78</v>
      </c>
      <c r="G542" s="669">
        <f t="shared" si="17"/>
        <v>22164.776000000002</v>
      </c>
    </row>
    <row r="543" spans="1:7">
      <c r="A543" s="671" t="s">
        <v>2741</v>
      </c>
      <c r="B543" s="669">
        <v>17180</v>
      </c>
      <c r="C543" s="669">
        <v>17180</v>
      </c>
      <c r="D543" s="669">
        <v>325.11999999999995</v>
      </c>
      <c r="E543" s="669">
        <v>325.11799999999999</v>
      </c>
      <c r="F543" s="669">
        <f t="shared" si="16"/>
        <v>17505.12</v>
      </c>
      <c r="G543" s="669">
        <f t="shared" si="17"/>
        <v>17505.117999999999</v>
      </c>
    </row>
    <row r="544" spans="1:7">
      <c r="A544" s="671" t="s">
        <v>2740</v>
      </c>
      <c r="B544" s="669">
        <v>18802</v>
      </c>
      <c r="C544" s="669">
        <v>18802</v>
      </c>
      <c r="D544" s="669">
        <v>166.83</v>
      </c>
      <c r="E544" s="669">
        <v>166.82999999999998</v>
      </c>
      <c r="F544" s="669">
        <f t="shared" si="16"/>
        <v>18968.830000000002</v>
      </c>
      <c r="G544" s="669">
        <f t="shared" si="17"/>
        <v>18968.830000000002</v>
      </c>
    </row>
    <row r="545" spans="1:7">
      <c r="A545" s="671" t="s">
        <v>2739</v>
      </c>
      <c r="B545" s="669">
        <v>14813</v>
      </c>
      <c r="C545" s="669">
        <v>14813</v>
      </c>
      <c r="D545" s="669">
        <v>355.73999999999995</v>
      </c>
      <c r="E545" s="669">
        <v>355.73399999999998</v>
      </c>
      <c r="F545" s="669">
        <f t="shared" si="16"/>
        <v>15168.74</v>
      </c>
      <c r="G545" s="669">
        <f t="shared" si="17"/>
        <v>15168.734</v>
      </c>
    </row>
    <row r="546" spans="1:7">
      <c r="A546" s="671" t="s">
        <v>2738</v>
      </c>
      <c r="B546" s="669">
        <v>19099</v>
      </c>
      <c r="C546" s="669">
        <v>19099</v>
      </c>
      <c r="D546" s="669">
        <v>346.74</v>
      </c>
      <c r="E546" s="669">
        <v>346.73800000000006</v>
      </c>
      <c r="F546" s="669">
        <f t="shared" si="16"/>
        <v>19445.740000000002</v>
      </c>
      <c r="G546" s="669">
        <f t="shared" si="17"/>
        <v>19445.738000000001</v>
      </c>
    </row>
    <row r="547" spans="1:7">
      <c r="A547" s="671" t="s">
        <v>2737</v>
      </c>
      <c r="B547" s="669">
        <v>17062</v>
      </c>
      <c r="C547" s="669">
        <v>17062</v>
      </c>
      <c r="D547" s="669">
        <v>375.84000000000003</v>
      </c>
      <c r="E547" s="669">
        <v>375.84300000000007</v>
      </c>
      <c r="F547" s="669">
        <f t="shared" si="16"/>
        <v>17437.84</v>
      </c>
      <c r="G547" s="669">
        <f t="shared" si="17"/>
        <v>17437.843000000001</v>
      </c>
    </row>
    <row r="548" spans="1:7">
      <c r="A548" s="671" t="s">
        <v>2736</v>
      </c>
      <c r="B548" s="669">
        <v>15908</v>
      </c>
      <c r="C548" s="669">
        <v>15908</v>
      </c>
      <c r="D548" s="669">
        <v>131.33000000000001</v>
      </c>
      <c r="E548" s="669">
        <v>131.32499999999999</v>
      </c>
      <c r="F548" s="669">
        <f t="shared" si="16"/>
        <v>16039.33</v>
      </c>
      <c r="G548" s="669">
        <f t="shared" si="17"/>
        <v>16039.325000000001</v>
      </c>
    </row>
    <row r="549" spans="1:7">
      <c r="A549" s="671" t="s">
        <v>2735</v>
      </c>
      <c r="B549" s="669">
        <v>12235</v>
      </c>
      <c r="C549" s="669">
        <v>12235</v>
      </c>
      <c r="D549" s="669">
        <v>114.61</v>
      </c>
      <c r="E549" s="669">
        <v>114.607</v>
      </c>
      <c r="F549" s="669">
        <f t="shared" si="16"/>
        <v>12349.61</v>
      </c>
      <c r="G549" s="669">
        <f t="shared" si="17"/>
        <v>12349.607</v>
      </c>
    </row>
    <row r="550" spans="1:7">
      <c r="A550" s="671" t="s">
        <v>2734</v>
      </c>
      <c r="B550" s="669">
        <v>29684</v>
      </c>
      <c r="C550" s="669">
        <v>29684</v>
      </c>
      <c r="D550" s="669">
        <v>1050.06</v>
      </c>
      <c r="E550" s="669">
        <v>1050.06</v>
      </c>
      <c r="F550" s="669">
        <f t="shared" si="16"/>
        <v>30734.06</v>
      </c>
      <c r="G550" s="669">
        <f t="shared" si="17"/>
        <v>30734.06</v>
      </c>
    </row>
    <row r="551" spans="1:7">
      <c r="A551" s="671" t="s">
        <v>2733</v>
      </c>
      <c r="B551" s="669">
        <v>15444</v>
      </c>
      <c r="C551" s="669">
        <v>15444</v>
      </c>
      <c r="D551" s="669">
        <v>151.63999999999999</v>
      </c>
      <c r="E551" s="669">
        <v>151.64399999999998</v>
      </c>
      <c r="F551" s="669">
        <f t="shared" si="16"/>
        <v>15595.64</v>
      </c>
      <c r="G551" s="669">
        <f t="shared" si="17"/>
        <v>15595.644</v>
      </c>
    </row>
    <row r="552" spans="1:7">
      <c r="A552" s="671" t="s">
        <v>2732</v>
      </c>
      <c r="B552" s="669">
        <v>12162</v>
      </c>
      <c r="C552" s="669">
        <v>12162</v>
      </c>
      <c r="D552" s="669">
        <v>868.42</v>
      </c>
      <c r="E552" s="669">
        <v>868.41800000000001</v>
      </c>
      <c r="F552" s="669">
        <f t="shared" si="16"/>
        <v>13030.42</v>
      </c>
      <c r="G552" s="669">
        <f t="shared" si="17"/>
        <v>13030.418</v>
      </c>
    </row>
    <row r="553" spans="1:7">
      <c r="A553" s="671" t="s">
        <v>2731</v>
      </c>
      <c r="B553" s="669">
        <v>10434</v>
      </c>
      <c r="C553" s="669">
        <v>10434</v>
      </c>
      <c r="D553" s="669">
        <v>76.249999999999986</v>
      </c>
      <c r="E553" s="669">
        <v>76.248999999999995</v>
      </c>
      <c r="F553" s="669">
        <f t="shared" si="16"/>
        <v>10510.25</v>
      </c>
      <c r="G553" s="669">
        <f t="shared" si="17"/>
        <v>10510.249</v>
      </c>
    </row>
    <row r="554" spans="1:7">
      <c r="A554" s="671" t="s">
        <v>2730</v>
      </c>
      <c r="B554" s="669">
        <v>7862</v>
      </c>
      <c r="C554" s="669">
        <v>7862</v>
      </c>
      <c r="D554" s="669">
        <v>90.679999999999993</v>
      </c>
      <c r="E554" s="669">
        <v>90.673000000000002</v>
      </c>
      <c r="F554" s="669">
        <f t="shared" si="16"/>
        <v>7952.68</v>
      </c>
      <c r="G554" s="669">
        <f t="shared" si="17"/>
        <v>7952.6729999999998</v>
      </c>
    </row>
    <row r="555" spans="1:7">
      <c r="A555" s="671" t="s">
        <v>2729</v>
      </c>
      <c r="B555" s="669">
        <v>17151</v>
      </c>
      <c r="C555" s="669">
        <v>17151</v>
      </c>
      <c r="D555" s="669">
        <v>1929.58</v>
      </c>
      <c r="E555" s="669">
        <v>1896.9799999999998</v>
      </c>
      <c r="F555" s="669">
        <f t="shared" si="16"/>
        <v>19080.580000000002</v>
      </c>
      <c r="G555" s="669">
        <f t="shared" si="17"/>
        <v>19047.98</v>
      </c>
    </row>
    <row r="556" spans="1:7">
      <c r="A556" s="671" t="s">
        <v>2728</v>
      </c>
      <c r="B556" s="669">
        <v>23481</v>
      </c>
      <c r="C556" s="669">
        <v>23481</v>
      </c>
      <c r="D556" s="669">
        <v>187.04</v>
      </c>
      <c r="E556" s="669">
        <v>187.03799999999998</v>
      </c>
      <c r="F556" s="669">
        <f t="shared" si="16"/>
        <v>23668.04</v>
      </c>
      <c r="G556" s="669">
        <f t="shared" si="17"/>
        <v>23668.038</v>
      </c>
    </row>
    <row r="557" spans="1:7">
      <c r="A557" s="671" t="s">
        <v>2727</v>
      </c>
      <c r="B557" s="669">
        <v>29847</v>
      </c>
      <c r="C557" s="669">
        <v>29847</v>
      </c>
      <c r="D557" s="669">
        <v>314.93</v>
      </c>
      <c r="E557" s="669">
        <v>314.93199999999996</v>
      </c>
      <c r="F557" s="669">
        <f t="shared" si="16"/>
        <v>30161.93</v>
      </c>
      <c r="G557" s="669">
        <f t="shared" si="17"/>
        <v>30161.932000000001</v>
      </c>
    </row>
    <row r="558" spans="1:7">
      <c r="A558" s="671" t="s">
        <v>2726</v>
      </c>
      <c r="B558" s="669">
        <v>12309</v>
      </c>
      <c r="C558" s="669">
        <v>12309</v>
      </c>
      <c r="D558" s="669">
        <v>105.11999999999999</v>
      </c>
      <c r="E558" s="669">
        <v>105.111</v>
      </c>
      <c r="F558" s="669">
        <f t="shared" si="16"/>
        <v>12414.12</v>
      </c>
      <c r="G558" s="669">
        <f t="shared" si="17"/>
        <v>12414.111000000001</v>
      </c>
    </row>
    <row r="559" spans="1:7">
      <c r="A559" s="671" t="s">
        <v>2725</v>
      </c>
      <c r="B559" s="669">
        <v>19813</v>
      </c>
      <c r="C559" s="669">
        <v>19813</v>
      </c>
      <c r="D559" s="669">
        <v>150.45000000000002</v>
      </c>
      <c r="E559" s="669">
        <v>150.44499999999999</v>
      </c>
      <c r="F559" s="669">
        <f t="shared" si="16"/>
        <v>19963.45</v>
      </c>
      <c r="G559" s="669">
        <f t="shared" si="17"/>
        <v>19963.445</v>
      </c>
    </row>
    <row r="560" spans="1:7">
      <c r="A560" s="671" t="s">
        <v>2724</v>
      </c>
      <c r="B560" s="669">
        <v>17897</v>
      </c>
      <c r="C560" s="669">
        <v>17897</v>
      </c>
      <c r="D560" s="669">
        <v>185.48999999999998</v>
      </c>
      <c r="E560" s="669">
        <v>185.49100000000001</v>
      </c>
      <c r="F560" s="669">
        <f t="shared" si="16"/>
        <v>18082.490000000002</v>
      </c>
      <c r="G560" s="669">
        <f t="shared" si="17"/>
        <v>18082.491000000002</v>
      </c>
    </row>
    <row r="561" spans="1:7">
      <c r="A561" s="671" t="s">
        <v>2723</v>
      </c>
      <c r="B561" s="669">
        <v>15560</v>
      </c>
      <c r="C561" s="669">
        <v>15560</v>
      </c>
      <c r="D561" s="669">
        <v>124.23</v>
      </c>
      <c r="E561" s="669">
        <v>124.226</v>
      </c>
      <c r="F561" s="669">
        <f t="shared" si="16"/>
        <v>15684.23</v>
      </c>
      <c r="G561" s="669">
        <f t="shared" si="17"/>
        <v>15684.226000000001</v>
      </c>
    </row>
    <row r="562" spans="1:7">
      <c r="A562" s="671" t="s">
        <v>2722</v>
      </c>
      <c r="B562" s="669">
        <v>14974</v>
      </c>
      <c r="C562" s="669">
        <v>14974</v>
      </c>
      <c r="D562" s="669">
        <v>175.47</v>
      </c>
      <c r="E562" s="669">
        <v>175.47</v>
      </c>
      <c r="F562" s="669">
        <f t="shared" si="16"/>
        <v>15149.47</v>
      </c>
      <c r="G562" s="669">
        <f t="shared" si="17"/>
        <v>15149.47</v>
      </c>
    </row>
    <row r="563" spans="1:7">
      <c r="A563" s="671" t="s">
        <v>2721</v>
      </c>
      <c r="B563" s="669">
        <v>16330</v>
      </c>
      <c r="C563" s="669">
        <v>16330</v>
      </c>
      <c r="D563" s="669">
        <v>150.09</v>
      </c>
      <c r="E563" s="669">
        <v>150.08100000000002</v>
      </c>
      <c r="F563" s="669">
        <f t="shared" si="16"/>
        <v>16480.09</v>
      </c>
      <c r="G563" s="669">
        <f t="shared" si="17"/>
        <v>16480.080999999998</v>
      </c>
    </row>
    <row r="564" spans="1:7">
      <c r="A564" s="671" t="s">
        <v>2720</v>
      </c>
      <c r="B564" s="669">
        <v>8576</v>
      </c>
      <c r="C564" s="669">
        <v>8576</v>
      </c>
      <c r="D564" s="669">
        <v>655.74999999999989</v>
      </c>
      <c r="E564" s="669">
        <v>655.74399999999991</v>
      </c>
      <c r="F564" s="669">
        <f t="shared" si="16"/>
        <v>9231.75</v>
      </c>
      <c r="G564" s="669">
        <f t="shared" si="17"/>
        <v>9231.7440000000006</v>
      </c>
    </row>
    <row r="565" spans="1:7">
      <c r="A565" s="671" t="s">
        <v>2719</v>
      </c>
      <c r="B565" s="669">
        <v>16828</v>
      </c>
      <c r="C565" s="669">
        <v>16828</v>
      </c>
      <c r="D565" s="669">
        <v>150.56</v>
      </c>
      <c r="E565" s="669">
        <v>150.559</v>
      </c>
      <c r="F565" s="669">
        <f t="shared" si="16"/>
        <v>16978.560000000001</v>
      </c>
      <c r="G565" s="669">
        <f t="shared" si="17"/>
        <v>16978.559000000001</v>
      </c>
    </row>
    <row r="566" spans="1:7">
      <c r="A566" s="671" t="s">
        <v>2718</v>
      </c>
      <c r="B566" s="669">
        <v>13350</v>
      </c>
      <c r="C566" s="669">
        <v>13350</v>
      </c>
      <c r="D566" s="669">
        <v>112.09</v>
      </c>
      <c r="E566" s="669">
        <v>112.08500000000001</v>
      </c>
      <c r="F566" s="669">
        <f t="shared" si="16"/>
        <v>13462.09</v>
      </c>
      <c r="G566" s="669">
        <f t="shared" si="17"/>
        <v>13462.084999999999</v>
      </c>
    </row>
    <row r="567" spans="1:7">
      <c r="A567" s="671" t="s">
        <v>2717</v>
      </c>
      <c r="B567" s="669">
        <v>9471</v>
      </c>
      <c r="C567" s="669">
        <v>9471</v>
      </c>
      <c r="D567" s="669">
        <v>76.77</v>
      </c>
      <c r="E567" s="669">
        <v>76.766999999999996</v>
      </c>
      <c r="F567" s="669">
        <f t="shared" si="16"/>
        <v>9547.77</v>
      </c>
      <c r="G567" s="669">
        <f t="shared" si="17"/>
        <v>9547.7669999999998</v>
      </c>
    </row>
    <row r="568" spans="1:7">
      <c r="A568" s="671" t="s">
        <v>2716</v>
      </c>
      <c r="B568" s="669">
        <v>4901</v>
      </c>
      <c r="C568" s="669">
        <v>4901</v>
      </c>
      <c r="D568" s="669">
        <v>33.869999999999997</v>
      </c>
      <c r="E568" s="669">
        <v>33.871000000000002</v>
      </c>
      <c r="F568" s="669">
        <f t="shared" si="16"/>
        <v>4934.87</v>
      </c>
      <c r="G568" s="669">
        <f t="shared" si="17"/>
        <v>4934.8710000000001</v>
      </c>
    </row>
    <row r="569" spans="1:7">
      <c r="A569" s="671" t="s">
        <v>2715</v>
      </c>
      <c r="B569" s="669">
        <v>13960</v>
      </c>
      <c r="C569" s="669">
        <v>13960</v>
      </c>
      <c r="D569" s="669">
        <v>111.44</v>
      </c>
      <c r="E569" s="669">
        <v>111.43400000000001</v>
      </c>
      <c r="F569" s="669">
        <f t="shared" si="16"/>
        <v>14071.44</v>
      </c>
      <c r="G569" s="669">
        <f t="shared" si="17"/>
        <v>14071.433999999999</v>
      </c>
    </row>
    <row r="570" spans="1:7">
      <c r="A570" s="671" t="s">
        <v>2714</v>
      </c>
      <c r="B570" s="669">
        <v>18543</v>
      </c>
      <c r="C570" s="669">
        <v>18543</v>
      </c>
      <c r="D570" s="669">
        <v>194.97</v>
      </c>
      <c r="E570" s="669">
        <v>194.96600000000001</v>
      </c>
      <c r="F570" s="669">
        <f t="shared" si="16"/>
        <v>18737.97</v>
      </c>
      <c r="G570" s="669">
        <f t="shared" si="17"/>
        <v>18737.966</v>
      </c>
    </row>
    <row r="571" spans="1:7">
      <c r="A571" s="671" t="s">
        <v>2713</v>
      </c>
      <c r="B571" s="669">
        <v>17508</v>
      </c>
      <c r="C571" s="669">
        <v>17508</v>
      </c>
      <c r="D571" s="669">
        <v>156.69</v>
      </c>
      <c r="E571" s="669">
        <v>156.68799999999999</v>
      </c>
      <c r="F571" s="669">
        <f t="shared" si="16"/>
        <v>17664.689999999999</v>
      </c>
      <c r="G571" s="669">
        <f t="shared" si="17"/>
        <v>17664.687999999998</v>
      </c>
    </row>
    <row r="572" spans="1:7">
      <c r="A572" s="671" t="s">
        <v>2712</v>
      </c>
      <c r="B572" s="669">
        <v>16989</v>
      </c>
      <c r="C572" s="669">
        <v>16989</v>
      </c>
      <c r="D572" s="669">
        <v>183.88</v>
      </c>
      <c r="E572" s="669">
        <v>183.87400000000002</v>
      </c>
      <c r="F572" s="669">
        <f t="shared" si="16"/>
        <v>17172.88</v>
      </c>
      <c r="G572" s="669">
        <f t="shared" si="17"/>
        <v>17172.874</v>
      </c>
    </row>
    <row r="573" spans="1:7">
      <c r="A573" s="671" t="s">
        <v>2711</v>
      </c>
      <c r="B573" s="669">
        <v>19035</v>
      </c>
      <c r="C573" s="669">
        <v>19035</v>
      </c>
      <c r="D573" s="669">
        <v>177.78</v>
      </c>
      <c r="E573" s="669">
        <v>177.773</v>
      </c>
      <c r="F573" s="669">
        <f t="shared" si="16"/>
        <v>19212.78</v>
      </c>
      <c r="G573" s="669">
        <f t="shared" si="17"/>
        <v>19212.773000000001</v>
      </c>
    </row>
    <row r="574" spans="1:7">
      <c r="A574" s="671" t="s">
        <v>2710</v>
      </c>
      <c r="B574" s="669">
        <v>13461</v>
      </c>
      <c r="C574" s="669">
        <v>13461</v>
      </c>
      <c r="D574" s="669">
        <v>110.45</v>
      </c>
      <c r="E574" s="669">
        <v>110.455</v>
      </c>
      <c r="F574" s="669">
        <f t="shared" si="16"/>
        <v>13571.45</v>
      </c>
      <c r="G574" s="669">
        <f t="shared" si="17"/>
        <v>13571.455</v>
      </c>
    </row>
    <row r="575" spans="1:7">
      <c r="A575" s="671" t="s">
        <v>2709</v>
      </c>
      <c r="B575" s="669">
        <v>17114</v>
      </c>
      <c r="C575" s="669">
        <v>17114</v>
      </c>
      <c r="D575" s="669">
        <v>142.61000000000001</v>
      </c>
      <c r="E575" s="669">
        <v>142.61199999999999</v>
      </c>
      <c r="F575" s="669">
        <f t="shared" si="16"/>
        <v>17256.61</v>
      </c>
      <c r="G575" s="669">
        <f t="shared" si="17"/>
        <v>17256.612000000001</v>
      </c>
    </row>
    <row r="576" spans="1:7">
      <c r="A576" s="671" t="s">
        <v>2708</v>
      </c>
      <c r="B576" s="669">
        <v>16991</v>
      </c>
      <c r="C576" s="669">
        <v>16991</v>
      </c>
      <c r="D576" s="669">
        <v>145.39999999999998</v>
      </c>
      <c r="E576" s="669">
        <v>145.393</v>
      </c>
      <c r="F576" s="669">
        <f t="shared" si="16"/>
        <v>17136.400000000001</v>
      </c>
      <c r="G576" s="669">
        <f t="shared" si="17"/>
        <v>17136.393</v>
      </c>
    </row>
    <row r="577" spans="1:7">
      <c r="A577" s="671" t="s">
        <v>2707</v>
      </c>
      <c r="B577" s="669">
        <v>16271</v>
      </c>
      <c r="C577" s="669">
        <v>16271</v>
      </c>
      <c r="D577" s="669">
        <v>132.68</v>
      </c>
      <c r="E577" s="669">
        <v>132.67500000000001</v>
      </c>
      <c r="F577" s="669">
        <f t="shared" si="16"/>
        <v>16403.68</v>
      </c>
      <c r="G577" s="669">
        <f t="shared" si="17"/>
        <v>16403.674999999999</v>
      </c>
    </row>
    <row r="578" spans="1:7">
      <c r="A578" s="671" t="s">
        <v>2706</v>
      </c>
      <c r="B578" s="669">
        <v>24885</v>
      </c>
      <c r="C578" s="669">
        <v>24885</v>
      </c>
      <c r="D578" s="669">
        <v>308.08</v>
      </c>
      <c r="E578" s="669">
        <v>308.07900000000001</v>
      </c>
      <c r="F578" s="669">
        <f t="shared" si="16"/>
        <v>25193.08</v>
      </c>
      <c r="G578" s="669">
        <f t="shared" si="17"/>
        <v>25193.079000000002</v>
      </c>
    </row>
    <row r="579" spans="1:7">
      <c r="A579" s="671" t="s">
        <v>2705</v>
      </c>
      <c r="B579" s="669">
        <v>22917</v>
      </c>
      <c r="C579" s="669">
        <v>22917</v>
      </c>
      <c r="D579" s="669">
        <v>177.89</v>
      </c>
      <c r="E579" s="669">
        <v>177.88400000000001</v>
      </c>
      <c r="F579" s="669">
        <f t="shared" si="16"/>
        <v>23094.89</v>
      </c>
      <c r="G579" s="669">
        <f t="shared" si="17"/>
        <v>23094.883999999998</v>
      </c>
    </row>
    <row r="580" spans="1:7">
      <c r="A580" s="671" t="s">
        <v>2704</v>
      </c>
      <c r="B580" s="669">
        <v>13036</v>
      </c>
      <c r="C580" s="669">
        <v>13036</v>
      </c>
      <c r="D580" s="669">
        <v>108.54</v>
      </c>
      <c r="E580" s="669">
        <v>108.53800000000001</v>
      </c>
      <c r="F580" s="669">
        <f t="shared" si="16"/>
        <v>13144.54</v>
      </c>
      <c r="G580" s="669">
        <f t="shared" si="17"/>
        <v>13144.538</v>
      </c>
    </row>
    <row r="581" spans="1:7">
      <c r="A581" s="671" t="s">
        <v>2703</v>
      </c>
      <c r="B581" s="669">
        <v>2262</v>
      </c>
      <c r="C581" s="669">
        <v>2262</v>
      </c>
      <c r="D581" s="669">
        <v>162.69999999999999</v>
      </c>
      <c r="E581" s="669">
        <v>157.85599999999999</v>
      </c>
      <c r="F581" s="669">
        <f t="shared" ref="F581:F635" si="18">B581+D581</f>
        <v>2424.6999999999998</v>
      </c>
      <c r="G581" s="669">
        <f t="shared" ref="G581:G635" si="19">C581+E581</f>
        <v>2419.8559999999998</v>
      </c>
    </row>
    <row r="582" spans="1:7">
      <c r="A582" s="671" t="s">
        <v>2702</v>
      </c>
      <c r="B582" s="669">
        <v>15061</v>
      </c>
      <c r="C582" s="669">
        <v>15061</v>
      </c>
      <c r="D582" s="669">
        <v>687.7700000000001</v>
      </c>
      <c r="E582" s="669">
        <v>687.77100000000007</v>
      </c>
      <c r="F582" s="669">
        <f t="shared" si="18"/>
        <v>15748.77</v>
      </c>
      <c r="G582" s="669">
        <f t="shared" si="19"/>
        <v>15748.771000000001</v>
      </c>
    </row>
    <row r="583" spans="1:7">
      <c r="A583" s="671" t="s">
        <v>2701</v>
      </c>
      <c r="B583" s="669">
        <v>14968</v>
      </c>
      <c r="C583" s="669">
        <v>14968</v>
      </c>
      <c r="D583" s="669">
        <v>146.5</v>
      </c>
      <c r="E583" s="669">
        <v>146.495</v>
      </c>
      <c r="F583" s="669">
        <f t="shared" si="18"/>
        <v>15114.5</v>
      </c>
      <c r="G583" s="669">
        <f t="shared" si="19"/>
        <v>15114.495000000001</v>
      </c>
    </row>
    <row r="584" spans="1:7">
      <c r="A584" s="671" t="s">
        <v>2700</v>
      </c>
      <c r="B584" s="669">
        <v>10263</v>
      </c>
      <c r="C584" s="669">
        <v>10263</v>
      </c>
      <c r="D584" s="669">
        <v>74.37</v>
      </c>
      <c r="E584" s="669">
        <v>74.367000000000004</v>
      </c>
      <c r="F584" s="669">
        <f t="shared" si="18"/>
        <v>10337.370000000001</v>
      </c>
      <c r="G584" s="669">
        <f t="shared" si="19"/>
        <v>10337.367</v>
      </c>
    </row>
    <row r="585" spans="1:7">
      <c r="A585" s="671" t="s">
        <v>2699</v>
      </c>
      <c r="B585" s="669">
        <v>17131</v>
      </c>
      <c r="C585" s="669">
        <v>17131</v>
      </c>
      <c r="D585" s="669">
        <v>131.01999999999998</v>
      </c>
      <c r="E585" s="669">
        <v>131.02099999999999</v>
      </c>
      <c r="F585" s="669">
        <f t="shared" si="18"/>
        <v>17262.02</v>
      </c>
      <c r="G585" s="669">
        <f t="shared" si="19"/>
        <v>17262.021000000001</v>
      </c>
    </row>
    <row r="586" spans="1:7">
      <c r="A586" s="671" t="s">
        <v>2698</v>
      </c>
      <c r="B586" s="669">
        <v>14234</v>
      </c>
      <c r="C586" s="669">
        <v>14234</v>
      </c>
      <c r="D586" s="669">
        <v>1191.1199999999999</v>
      </c>
      <c r="E586" s="669">
        <v>1191.116</v>
      </c>
      <c r="F586" s="669">
        <f t="shared" si="18"/>
        <v>15425.119999999999</v>
      </c>
      <c r="G586" s="669">
        <f t="shared" si="19"/>
        <v>15425.116</v>
      </c>
    </row>
    <row r="587" spans="1:7">
      <c r="A587" s="671" t="s">
        <v>2697</v>
      </c>
      <c r="B587" s="669">
        <v>14931</v>
      </c>
      <c r="C587" s="669">
        <v>14931</v>
      </c>
      <c r="D587" s="669">
        <v>129.59</v>
      </c>
      <c r="E587" s="669">
        <v>129.589</v>
      </c>
      <c r="F587" s="669">
        <f t="shared" si="18"/>
        <v>15060.59</v>
      </c>
      <c r="G587" s="669">
        <f t="shared" si="19"/>
        <v>15060.589</v>
      </c>
    </row>
    <row r="588" spans="1:7">
      <c r="A588" s="671" t="s">
        <v>2696</v>
      </c>
      <c r="B588" s="669">
        <v>14023</v>
      </c>
      <c r="C588" s="669">
        <v>14023</v>
      </c>
      <c r="D588" s="669">
        <v>878.18000000000006</v>
      </c>
      <c r="E588" s="669">
        <v>832.92299999999989</v>
      </c>
      <c r="F588" s="669">
        <f t="shared" si="18"/>
        <v>14901.18</v>
      </c>
      <c r="G588" s="669">
        <f t="shared" si="19"/>
        <v>14855.923000000001</v>
      </c>
    </row>
    <row r="589" spans="1:7">
      <c r="A589" s="671" t="s">
        <v>2695</v>
      </c>
      <c r="B589" s="669">
        <v>15710</v>
      </c>
      <c r="C589" s="669">
        <v>15710</v>
      </c>
      <c r="D589" s="669">
        <v>124.58000000000001</v>
      </c>
      <c r="E589" s="669">
        <v>124.578</v>
      </c>
      <c r="F589" s="669">
        <f t="shared" si="18"/>
        <v>15834.58</v>
      </c>
      <c r="G589" s="669">
        <f t="shared" si="19"/>
        <v>15834.578</v>
      </c>
    </row>
    <row r="590" spans="1:7">
      <c r="A590" s="671" t="s">
        <v>2694</v>
      </c>
      <c r="B590" s="669">
        <v>12798</v>
      </c>
      <c r="C590" s="669">
        <v>12798</v>
      </c>
      <c r="D590" s="669">
        <v>119.25</v>
      </c>
      <c r="E590" s="669">
        <v>119.25</v>
      </c>
      <c r="F590" s="669">
        <f t="shared" si="18"/>
        <v>12917.25</v>
      </c>
      <c r="G590" s="669">
        <f t="shared" si="19"/>
        <v>12917.25</v>
      </c>
    </row>
    <row r="591" spans="1:7">
      <c r="A591" s="671" t="s">
        <v>2693</v>
      </c>
      <c r="B591" s="669">
        <v>12992</v>
      </c>
      <c r="C591" s="669">
        <v>12992</v>
      </c>
      <c r="D591" s="669">
        <v>144.42000000000002</v>
      </c>
      <c r="E591" s="669">
        <v>144.42099999999999</v>
      </c>
      <c r="F591" s="669">
        <f t="shared" si="18"/>
        <v>13136.42</v>
      </c>
      <c r="G591" s="669">
        <f t="shared" si="19"/>
        <v>13136.421</v>
      </c>
    </row>
    <row r="592" spans="1:7">
      <c r="A592" s="671" t="s">
        <v>2692</v>
      </c>
      <c r="B592" s="669">
        <v>12478</v>
      </c>
      <c r="C592" s="669">
        <v>12478</v>
      </c>
      <c r="D592" s="669">
        <v>100.74000000000001</v>
      </c>
      <c r="E592" s="669">
        <v>100.739</v>
      </c>
      <c r="F592" s="669">
        <f t="shared" si="18"/>
        <v>12578.74</v>
      </c>
      <c r="G592" s="669">
        <f t="shared" si="19"/>
        <v>12578.739</v>
      </c>
    </row>
    <row r="593" spans="1:7">
      <c r="A593" s="671" t="s">
        <v>2691</v>
      </c>
      <c r="B593" s="669">
        <v>13561</v>
      </c>
      <c r="C593" s="669">
        <v>13561</v>
      </c>
      <c r="D593" s="669">
        <v>126.11</v>
      </c>
      <c r="E593" s="669">
        <v>126.111</v>
      </c>
      <c r="F593" s="669">
        <f t="shared" si="18"/>
        <v>13687.11</v>
      </c>
      <c r="G593" s="669">
        <f t="shared" si="19"/>
        <v>13687.111000000001</v>
      </c>
    </row>
    <row r="594" spans="1:7">
      <c r="A594" s="671" t="s">
        <v>2690</v>
      </c>
      <c r="B594" s="669">
        <v>17588</v>
      </c>
      <c r="C594" s="669">
        <v>17588</v>
      </c>
      <c r="D594" s="669">
        <v>145.47999999999999</v>
      </c>
      <c r="E594" s="669">
        <v>145.476</v>
      </c>
      <c r="F594" s="669">
        <f t="shared" si="18"/>
        <v>17733.48</v>
      </c>
      <c r="G594" s="669">
        <f t="shared" si="19"/>
        <v>17733.475999999999</v>
      </c>
    </row>
    <row r="595" spans="1:7">
      <c r="A595" s="671" t="s">
        <v>2689</v>
      </c>
      <c r="B595" s="669">
        <v>26114</v>
      </c>
      <c r="C595" s="669">
        <v>26114</v>
      </c>
      <c r="D595" s="669">
        <v>248.15999999999997</v>
      </c>
      <c r="E595" s="669">
        <v>248.15699999999998</v>
      </c>
      <c r="F595" s="669">
        <f t="shared" si="18"/>
        <v>26362.16</v>
      </c>
      <c r="G595" s="669">
        <f t="shared" si="19"/>
        <v>26362.156999999999</v>
      </c>
    </row>
    <row r="596" spans="1:7">
      <c r="A596" s="671" t="s">
        <v>2688</v>
      </c>
      <c r="B596" s="669">
        <v>3205</v>
      </c>
      <c r="C596" s="669">
        <v>3205</v>
      </c>
      <c r="D596" s="669">
        <v>20.38</v>
      </c>
      <c r="E596" s="669">
        <v>20.384</v>
      </c>
      <c r="F596" s="669">
        <f t="shared" si="18"/>
        <v>3225.38</v>
      </c>
      <c r="G596" s="669">
        <f t="shared" si="19"/>
        <v>3225.384</v>
      </c>
    </row>
    <row r="597" spans="1:7" ht="21.75">
      <c r="A597" s="671" t="s">
        <v>2687</v>
      </c>
      <c r="B597" s="669">
        <v>26514</v>
      </c>
      <c r="C597" s="669">
        <v>26514</v>
      </c>
      <c r="D597" s="669">
        <v>162.79</v>
      </c>
      <c r="E597" s="669">
        <v>162.78899999999999</v>
      </c>
      <c r="F597" s="669">
        <f t="shared" si="18"/>
        <v>26676.79</v>
      </c>
      <c r="G597" s="669">
        <f t="shared" si="19"/>
        <v>26676.789000000001</v>
      </c>
    </row>
    <row r="598" spans="1:7" ht="21.75">
      <c r="A598" s="671" t="s">
        <v>2686</v>
      </c>
      <c r="B598" s="669">
        <v>6795</v>
      </c>
      <c r="C598" s="669">
        <v>6795</v>
      </c>
      <c r="D598" s="669">
        <v>54.629999999999995</v>
      </c>
      <c r="E598" s="669">
        <v>54.633000000000003</v>
      </c>
      <c r="F598" s="669">
        <f t="shared" si="18"/>
        <v>6849.63</v>
      </c>
      <c r="G598" s="669">
        <f t="shared" si="19"/>
        <v>6849.6329999999998</v>
      </c>
    </row>
    <row r="599" spans="1:7" ht="21.75">
      <c r="A599" s="671" t="s">
        <v>2685</v>
      </c>
      <c r="B599" s="669">
        <v>3726</v>
      </c>
      <c r="C599" s="669">
        <v>3726</v>
      </c>
      <c r="D599" s="669">
        <v>24.439999999999998</v>
      </c>
      <c r="E599" s="669">
        <v>24.433</v>
      </c>
      <c r="F599" s="669">
        <f t="shared" si="18"/>
        <v>3750.44</v>
      </c>
      <c r="G599" s="669">
        <f t="shared" si="19"/>
        <v>3750.433</v>
      </c>
    </row>
    <row r="600" spans="1:7">
      <c r="A600" s="671" t="s">
        <v>2684</v>
      </c>
      <c r="B600" s="669">
        <v>2113</v>
      </c>
      <c r="C600" s="669">
        <v>2113</v>
      </c>
      <c r="D600" s="669">
        <v>23.84</v>
      </c>
      <c r="E600" s="669">
        <v>23.832999999999998</v>
      </c>
      <c r="F600" s="669">
        <f t="shared" si="18"/>
        <v>2136.84</v>
      </c>
      <c r="G600" s="669">
        <f t="shared" si="19"/>
        <v>2136.8330000000001</v>
      </c>
    </row>
    <row r="601" spans="1:7">
      <c r="A601" s="671" t="s">
        <v>2683</v>
      </c>
      <c r="B601" s="669">
        <v>12030</v>
      </c>
      <c r="C601" s="669">
        <v>12030</v>
      </c>
      <c r="D601" s="669">
        <v>105.49000000000001</v>
      </c>
      <c r="E601" s="669">
        <v>105.488</v>
      </c>
      <c r="F601" s="669">
        <f t="shared" si="18"/>
        <v>12135.49</v>
      </c>
      <c r="G601" s="669">
        <f t="shared" si="19"/>
        <v>12135.487999999999</v>
      </c>
    </row>
    <row r="602" spans="1:7">
      <c r="A602" s="671" t="s">
        <v>2682</v>
      </c>
      <c r="B602" s="669">
        <v>9289</v>
      </c>
      <c r="C602" s="669">
        <v>9289</v>
      </c>
      <c r="D602" s="669">
        <v>69.569999999999993</v>
      </c>
      <c r="E602" s="669">
        <v>69.569999999999993</v>
      </c>
      <c r="F602" s="669">
        <f t="shared" si="18"/>
        <v>9358.57</v>
      </c>
      <c r="G602" s="669">
        <f t="shared" si="19"/>
        <v>9358.57</v>
      </c>
    </row>
    <row r="603" spans="1:7">
      <c r="A603" s="671" t="s">
        <v>2681</v>
      </c>
      <c r="B603" s="669">
        <v>12223</v>
      </c>
      <c r="C603" s="669">
        <v>12223</v>
      </c>
      <c r="D603" s="669">
        <v>143.35</v>
      </c>
      <c r="E603" s="669">
        <v>143.35399999999998</v>
      </c>
      <c r="F603" s="669">
        <f t="shared" si="18"/>
        <v>12366.35</v>
      </c>
      <c r="G603" s="669">
        <f t="shared" si="19"/>
        <v>12366.353999999999</v>
      </c>
    </row>
    <row r="604" spans="1:7">
      <c r="A604" s="671" t="s">
        <v>2680</v>
      </c>
      <c r="B604" s="669">
        <v>11029</v>
      </c>
      <c r="C604" s="669">
        <v>11029</v>
      </c>
      <c r="D604" s="669">
        <v>130.62</v>
      </c>
      <c r="E604" s="669">
        <v>130.613</v>
      </c>
      <c r="F604" s="669">
        <f t="shared" si="18"/>
        <v>11159.62</v>
      </c>
      <c r="G604" s="669">
        <f t="shared" si="19"/>
        <v>11159.612999999999</v>
      </c>
    </row>
    <row r="605" spans="1:7">
      <c r="A605" s="671" t="s">
        <v>2679</v>
      </c>
      <c r="B605" s="669">
        <v>1476</v>
      </c>
      <c r="C605" s="669">
        <v>1476</v>
      </c>
      <c r="D605" s="669">
        <v>17.47</v>
      </c>
      <c r="E605" s="669">
        <v>17.466000000000001</v>
      </c>
      <c r="F605" s="669">
        <f t="shared" si="18"/>
        <v>1493.47</v>
      </c>
      <c r="G605" s="669">
        <f t="shared" si="19"/>
        <v>1493.4659999999999</v>
      </c>
    </row>
    <row r="606" spans="1:7">
      <c r="A606" s="671" t="s">
        <v>2678</v>
      </c>
      <c r="B606" s="669">
        <v>27430</v>
      </c>
      <c r="C606" s="669">
        <v>27430</v>
      </c>
      <c r="D606" s="669">
        <v>229.94</v>
      </c>
      <c r="E606" s="669">
        <v>229.93800000000002</v>
      </c>
      <c r="F606" s="669">
        <f t="shared" si="18"/>
        <v>27659.94</v>
      </c>
      <c r="G606" s="669">
        <f t="shared" si="19"/>
        <v>27659.937999999998</v>
      </c>
    </row>
    <row r="607" spans="1:7">
      <c r="A607" s="671" t="s">
        <v>2677</v>
      </c>
      <c r="B607" s="669">
        <v>5312</v>
      </c>
      <c r="C607" s="669">
        <v>5312</v>
      </c>
      <c r="D607" s="669">
        <v>33.71</v>
      </c>
      <c r="E607" s="669">
        <v>33.713999999999999</v>
      </c>
      <c r="F607" s="669">
        <f t="shared" si="18"/>
        <v>5345.71</v>
      </c>
      <c r="G607" s="669">
        <f t="shared" si="19"/>
        <v>5345.7139999999999</v>
      </c>
    </row>
    <row r="608" spans="1:7">
      <c r="A608" s="671" t="s">
        <v>2676</v>
      </c>
      <c r="B608" s="669">
        <v>6472</v>
      </c>
      <c r="C608" s="669">
        <v>6472</v>
      </c>
      <c r="D608" s="669">
        <v>854.69999999999993</v>
      </c>
      <c r="E608" s="669">
        <v>854.69600000000003</v>
      </c>
      <c r="F608" s="669">
        <f t="shared" si="18"/>
        <v>7326.7</v>
      </c>
      <c r="G608" s="669">
        <f t="shared" si="19"/>
        <v>7326.6959999999999</v>
      </c>
    </row>
    <row r="609" spans="1:7">
      <c r="A609" s="671" t="s">
        <v>2675</v>
      </c>
      <c r="B609" s="669">
        <v>5897</v>
      </c>
      <c r="C609" s="669">
        <v>5897</v>
      </c>
      <c r="D609" s="669">
        <v>61.53</v>
      </c>
      <c r="E609" s="669">
        <v>61.524999999999999</v>
      </c>
      <c r="F609" s="669">
        <f t="shared" si="18"/>
        <v>5958.53</v>
      </c>
      <c r="G609" s="669">
        <f t="shared" si="19"/>
        <v>5958.5249999999996</v>
      </c>
    </row>
    <row r="610" spans="1:7">
      <c r="A610" s="671" t="s">
        <v>2674</v>
      </c>
      <c r="B610" s="669">
        <v>5545</v>
      </c>
      <c r="C610" s="669">
        <v>5545</v>
      </c>
      <c r="D610" s="669">
        <v>37.71</v>
      </c>
      <c r="E610" s="669">
        <v>37.701999999999998</v>
      </c>
      <c r="F610" s="669">
        <f t="shared" si="18"/>
        <v>5582.71</v>
      </c>
      <c r="G610" s="669">
        <f t="shared" si="19"/>
        <v>5582.7020000000002</v>
      </c>
    </row>
    <row r="611" spans="1:7">
      <c r="A611" s="671" t="s">
        <v>2673</v>
      </c>
      <c r="B611" s="669">
        <v>23618</v>
      </c>
      <c r="C611" s="669">
        <v>23618</v>
      </c>
      <c r="D611" s="669">
        <v>259.64000000000004</v>
      </c>
      <c r="E611" s="669">
        <v>259.63300000000004</v>
      </c>
      <c r="F611" s="669">
        <f t="shared" si="18"/>
        <v>23877.64</v>
      </c>
      <c r="G611" s="669">
        <f t="shared" si="19"/>
        <v>23877.633000000002</v>
      </c>
    </row>
    <row r="612" spans="1:7">
      <c r="A612" s="671" t="s">
        <v>2672</v>
      </c>
      <c r="B612" s="669">
        <v>12059</v>
      </c>
      <c r="C612" s="669">
        <v>12059</v>
      </c>
      <c r="D612" s="669">
        <v>127.34</v>
      </c>
      <c r="E612" s="669">
        <v>127.34100000000001</v>
      </c>
      <c r="F612" s="669">
        <f t="shared" si="18"/>
        <v>12186.34</v>
      </c>
      <c r="G612" s="669">
        <f t="shared" si="19"/>
        <v>12186.341</v>
      </c>
    </row>
    <row r="613" spans="1:7">
      <c r="A613" s="671" t="s">
        <v>2671</v>
      </c>
      <c r="B613" s="669">
        <v>2630</v>
      </c>
      <c r="C613" s="669">
        <v>2630</v>
      </c>
      <c r="D613" s="669">
        <v>13.67</v>
      </c>
      <c r="E613" s="669">
        <v>13.673999999999999</v>
      </c>
      <c r="F613" s="669">
        <f t="shared" si="18"/>
        <v>2643.67</v>
      </c>
      <c r="G613" s="669">
        <f t="shared" si="19"/>
        <v>2643.674</v>
      </c>
    </row>
    <row r="614" spans="1:7">
      <c r="A614" s="671" t="s">
        <v>2670</v>
      </c>
      <c r="B614" s="669">
        <v>24038</v>
      </c>
      <c r="C614" s="669">
        <v>24038</v>
      </c>
      <c r="D614" s="669">
        <v>238.26</v>
      </c>
      <c r="E614" s="669">
        <v>238.25700000000001</v>
      </c>
      <c r="F614" s="669">
        <f t="shared" si="18"/>
        <v>24276.26</v>
      </c>
      <c r="G614" s="669">
        <f t="shared" si="19"/>
        <v>24276.257000000001</v>
      </c>
    </row>
    <row r="615" spans="1:7">
      <c r="A615" s="671" t="s">
        <v>2669</v>
      </c>
      <c r="B615" s="669">
        <v>10400</v>
      </c>
      <c r="C615" s="669">
        <v>10400</v>
      </c>
      <c r="D615" s="669">
        <v>110.3</v>
      </c>
      <c r="E615" s="669">
        <v>110.292</v>
      </c>
      <c r="F615" s="669">
        <f t="shared" si="18"/>
        <v>10510.3</v>
      </c>
      <c r="G615" s="669">
        <f t="shared" si="19"/>
        <v>10510.291999999999</v>
      </c>
    </row>
    <row r="616" spans="1:7">
      <c r="A616" s="671" t="s">
        <v>2668</v>
      </c>
      <c r="B616" s="669">
        <v>7720</v>
      </c>
      <c r="C616" s="669">
        <v>7720</v>
      </c>
      <c r="D616" s="669">
        <v>55.37</v>
      </c>
      <c r="E616" s="669">
        <v>55.373999999999995</v>
      </c>
      <c r="F616" s="669">
        <f t="shared" si="18"/>
        <v>7775.37</v>
      </c>
      <c r="G616" s="669">
        <f t="shared" si="19"/>
        <v>7775.3739999999998</v>
      </c>
    </row>
    <row r="617" spans="1:7">
      <c r="A617" s="671" t="s">
        <v>2667</v>
      </c>
      <c r="B617" s="669">
        <v>12586</v>
      </c>
      <c r="C617" s="669">
        <v>12586</v>
      </c>
      <c r="D617" s="669">
        <v>101.81</v>
      </c>
      <c r="E617" s="669">
        <v>101.807</v>
      </c>
      <c r="F617" s="669">
        <f t="shared" si="18"/>
        <v>12687.81</v>
      </c>
      <c r="G617" s="669">
        <f t="shared" si="19"/>
        <v>12687.807000000001</v>
      </c>
    </row>
    <row r="618" spans="1:7">
      <c r="A618" s="671" t="s">
        <v>2666</v>
      </c>
      <c r="B618" s="669">
        <v>14446</v>
      </c>
      <c r="C618" s="669">
        <v>14446</v>
      </c>
      <c r="D618" s="669">
        <v>142.01</v>
      </c>
      <c r="E618" s="669">
        <v>142.005</v>
      </c>
      <c r="F618" s="669">
        <f t="shared" si="18"/>
        <v>14588.01</v>
      </c>
      <c r="G618" s="669">
        <f t="shared" si="19"/>
        <v>14588.004999999999</v>
      </c>
    </row>
    <row r="619" spans="1:7">
      <c r="A619" s="671" t="s">
        <v>2665</v>
      </c>
      <c r="B619" s="669">
        <v>15688</v>
      </c>
      <c r="C619" s="669">
        <v>15688</v>
      </c>
      <c r="D619" s="669">
        <v>125.82000000000001</v>
      </c>
      <c r="E619" s="669">
        <v>125.819</v>
      </c>
      <c r="F619" s="669">
        <f t="shared" si="18"/>
        <v>15813.82</v>
      </c>
      <c r="G619" s="669">
        <f t="shared" si="19"/>
        <v>15813.819</v>
      </c>
    </row>
    <row r="620" spans="1:7">
      <c r="A620" s="671" t="s">
        <v>2664</v>
      </c>
      <c r="B620" s="669">
        <v>9199</v>
      </c>
      <c r="C620" s="669">
        <v>9199</v>
      </c>
      <c r="D620" s="669">
        <v>128.28</v>
      </c>
      <c r="E620" s="669">
        <v>128.27600000000001</v>
      </c>
      <c r="F620" s="669">
        <f t="shared" si="18"/>
        <v>9327.2800000000007</v>
      </c>
      <c r="G620" s="669">
        <f t="shared" si="19"/>
        <v>9327.2759999999998</v>
      </c>
    </row>
    <row r="621" spans="1:7">
      <c r="A621" s="671" t="s">
        <v>2663</v>
      </c>
      <c r="B621" s="669">
        <v>3228</v>
      </c>
      <c r="C621" s="669">
        <v>3228</v>
      </c>
      <c r="D621" s="669">
        <v>22.83</v>
      </c>
      <c r="E621" s="669">
        <v>22.829000000000001</v>
      </c>
      <c r="F621" s="669">
        <f t="shared" si="18"/>
        <v>3250.83</v>
      </c>
      <c r="G621" s="669">
        <f t="shared" si="19"/>
        <v>3250.8290000000002</v>
      </c>
    </row>
    <row r="622" spans="1:7">
      <c r="A622" s="671" t="s">
        <v>2662</v>
      </c>
      <c r="B622" s="669">
        <v>15315</v>
      </c>
      <c r="C622" s="669">
        <v>15315</v>
      </c>
      <c r="D622" s="669">
        <v>142.67000000000002</v>
      </c>
      <c r="E622" s="669">
        <v>142.67500000000001</v>
      </c>
      <c r="F622" s="669">
        <f t="shared" si="18"/>
        <v>15457.67</v>
      </c>
      <c r="G622" s="669">
        <f t="shared" si="19"/>
        <v>15457.674999999999</v>
      </c>
    </row>
    <row r="623" spans="1:7">
      <c r="A623" s="670" t="s">
        <v>2661</v>
      </c>
      <c r="B623" s="669">
        <v>5782</v>
      </c>
      <c r="C623" s="669">
        <v>5782</v>
      </c>
      <c r="D623" s="669">
        <v>71.39</v>
      </c>
      <c r="E623" s="669">
        <v>71.384999999999991</v>
      </c>
      <c r="F623" s="669">
        <f t="shared" si="18"/>
        <v>5853.39</v>
      </c>
      <c r="G623" s="669">
        <f t="shared" si="19"/>
        <v>5853.3850000000002</v>
      </c>
    </row>
    <row r="624" spans="1:7">
      <c r="A624" s="670" t="s">
        <v>2660</v>
      </c>
      <c r="B624" s="669">
        <v>17978</v>
      </c>
      <c r="C624" s="669">
        <v>17978</v>
      </c>
      <c r="D624" s="669">
        <v>147.33000000000001</v>
      </c>
      <c r="E624" s="669">
        <v>147.32900000000001</v>
      </c>
      <c r="F624" s="669">
        <f t="shared" si="18"/>
        <v>18125.330000000002</v>
      </c>
      <c r="G624" s="669">
        <f t="shared" si="19"/>
        <v>18125.329000000002</v>
      </c>
    </row>
    <row r="625" spans="1:7">
      <c r="A625" s="670" t="s">
        <v>2659</v>
      </c>
      <c r="B625" s="669">
        <v>10044</v>
      </c>
      <c r="C625" s="669">
        <v>10044</v>
      </c>
      <c r="D625" s="669">
        <v>248.53</v>
      </c>
      <c r="E625" s="669">
        <v>248.52599999999998</v>
      </c>
      <c r="F625" s="669">
        <f t="shared" si="18"/>
        <v>10292.530000000001</v>
      </c>
      <c r="G625" s="669">
        <f t="shared" si="19"/>
        <v>10292.526</v>
      </c>
    </row>
    <row r="626" spans="1:7">
      <c r="A626" s="670" t="s">
        <v>2658</v>
      </c>
      <c r="B626" s="669">
        <v>2805</v>
      </c>
      <c r="C626" s="669">
        <v>2805</v>
      </c>
      <c r="D626" s="669">
        <v>27.490000000000002</v>
      </c>
      <c r="E626" s="669">
        <v>27.491</v>
      </c>
      <c r="F626" s="669">
        <f t="shared" si="18"/>
        <v>2832.49</v>
      </c>
      <c r="G626" s="669">
        <f t="shared" si="19"/>
        <v>2832.491</v>
      </c>
    </row>
    <row r="627" spans="1:7">
      <c r="A627" s="670" t="s">
        <v>2657</v>
      </c>
      <c r="B627" s="669">
        <v>20994</v>
      </c>
      <c r="C627" s="669">
        <v>20994</v>
      </c>
      <c r="D627" s="669">
        <v>179.95999999999998</v>
      </c>
      <c r="E627" s="669">
        <v>179.96100000000001</v>
      </c>
      <c r="F627" s="669">
        <f t="shared" si="18"/>
        <v>21173.96</v>
      </c>
      <c r="G627" s="669">
        <f t="shared" si="19"/>
        <v>21173.960999999999</v>
      </c>
    </row>
    <row r="628" spans="1:7">
      <c r="A628" s="670" t="s">
        <v>2656</v>
      </c>
      <c r="B628" s="669">
        <v>6676</v>
      </c>
      <c r="C628" s="669">
        <v>6676</v>
      </c>
      <c r="D628" s="669">
        <v>55.56</v>
      </c>
      <c r="E628" s="669">
        <v>55.552999999999997</v>
      </c>
      <c r="F628" s="669">
        <f t="shared" si="18"/>
        <v>6731.56</v>
      </c>
      <c r="G628" s="669">
        <f t="shared" si="19"/>
        <v>6731.5529999999999</v>
      </c>
    </row>
    <row r="629" spans="1:7">
      <c r="A629" s="670" t="s">
        <v>2655</v>
      </c>
      <c r="B629" s="669">
        <v>5277</v>
      </c>
      <c r="C629" s="669">
        <v>5277</v>
      </c>
      <c r="D629" s="669">
        <v>44.13</v>
      </c>
      <c r="E629" s="669">
        <v>44.128</v>
      </c>
      <c r="F629" s="669">
        <f t="shared" si="18"/>
        <v>5321.13</v>
      </c>
      <c r="G629" s="669">
        <f t="shared" si="19"/>
        <v>5321.1279999999997</v>
      </c>
    </row>
    <row r="630" spans="1:7">
      <c r="A630" s="671" t="s">
        <v>2654</v>
      </c>
      <c r="B630" s="669">
        <v>3588</v>
      </c>
      <c r="C630" s="669">
        <v>3588</v>
      </c>
      <c r="D630" s="669">
        <v>30.78</v>
      </c>
      <c r="E630" s="669">
        <v>30.782</v>
      </c>
      <c r="F630" s="669">
        <f t="shared" si="18"/>
        <v>3618.78</v>
      </c>
      <c r="G630" s="669">
        <f t="shared" si="19"/>
        <v>3618.7820000000002</v>
      </c>
    </row>
    <row r="631" spans="1:7">
      <c r="A631" s="670" t="s">
        <v>2653</v>
      </c>
      <c r="B631" s="669">
        <v>7894</v>
      </c>
      <c r="C631" s="669">
        <v>7894</v>
      </c>
      <c r="D631" s="669">
        <v>61.69</v>
      </c>
      <c r="E631" s="669">
        <v>61.688000000000002</v>
      </c>
      <c r="F631" s="669">
        <f t="shared" si="18"/>
        <v>7955.69</v>
      </c>
      <c r="G631" s="669">
        <f t="shared" si="19"/>
        <v>7955.6880000000001</v>
      </c>
    </row>
    <row r="632" spans="1:7">
      <c r="A632" s="670" t="s">
        <v>2652</v>
      </c>
      <c r="B632" s="669">
        <v>6859</v>
      </c>
      <c r="C632" s="669">
        <v>6859</v>
      </c>
      <c r="D632" s="669">
        <v>58.41</v>
      </c>
      <c r="E632" s="669">
        <v>58.403999999999996</v>
      </c>
      <c r="F632" s="669">
        <f t="shared" si="18"/>
        <v>6917.41</v>
      </c>
      <c r="G632" s="669">
        <f t="shared" si="19"/>
        <v>6917.4040000000005</v>
      </c>
    </row>
    <row r="633" spans="1:7">
      <c r="A633" s="670" t="s">
        <v>2651</v>
      </c>
      <c r="B633" s="669">
        <v>1537</v>
      </c>
      <c r="C633" s="669">
        <v>1537</v>
      </c>
      <c r="D633" s="669">
        <v>10.66</v>
      </c>
      <c r="E633" s="669">
        <v>10.657999999999999</v>
      </c>
      <c r="F633" s="669">
        <f t="shared" si="18"/>
        <v>1547.66</v>
      </c>
      <c r="G633" s="669">
        <f t="shared" si="19"/>
        <v>1547.6579999999999</v>
      </c>
    </row>
    <row r="634" spans="1:7">
      <c r="A634" s="670" t="s">
        <v>2650</v>
      </c>
      <c r="B634" s="669">
        <v>20964</v>
      </c>
      <c r="C634" s="669">
        <v>20964</v>
      </c>
      <c r="D634" s="669">
        <v>127.63</v>
      </c>
      <c r="E634" s="669">
        <v>127.634</v>
      </c>
      <c r="F634" s="669">
        <f t="shared" si="18"/>
        <v>21091.63</v>
      </c>
      <c r="G634" s="669">
        <f t="shared" si="19"/>
        <v>21091.633999999998</v>
      </c>
    </row>
    <row r="635" spans="1:7">
      <c r="A635" s="670" t="s">
        <v>2649</v>
      </c>
      <c r="B635" s="669">
        <v>2966</v>
      </c>
      <c r="C635" s="669">
        <v>2966</v>
      </c>
      <c r="D635" s="669">
        <v>19.600000000000001</v>
      </c>
      <c r="E635" s="669">
        <v>19.603000000000002</v>
      </c>
      <c r="F635" s="669">
        <f t="shared" si="18"/>
        <v>2985.6</v>
      </c>
      <c r="G635" s="669">
        <f t="shared" si="19"/>
        <v>2985.6030000000001</v>
      </c>
    </row>
    <row r="636" spans="1:7" s="635" customFormat="1" ht="21" customHeight="1">
      <c r="A636" s="668" t="s">
        <v>734</v>
      </c>
      <c r="B636" s="641">
        <v>5914264</v>
      </c>
      <c r="C636" s="667">
        <v>5914240.9309999999</v>
      </c>
      <c r="D636" s="667">
        <v>71293.97</v>
      </c>
      <c r="E636" s="667">
        <v>70904.722000000023</v>
      </c>
      <c r="F636" s="667">
        <f>SUM(F5:F635)</f>
        <v>5985557.9700000025</v>
      </c>
      <c r="G636" s="667">
        <f>SUM(G5:G635)</f>
        <v>5985145.6529999981</v>
      </c>
    </row>
    <row r="639" spans="1:7" s="616" customFormat="1">
      <c r="A639" s="578" t="s">
        <v>1853</v>
      </c>
      <c r="B639" s="664"/>
      <c r="C639" s="664"/>
      <c r="D639" s="664"/>
      <c r="E639" s="664"/>
      <c r="F639" s="664"/>
      <c r="G639" s="664"/>
    </row>
    <row r="640" spans="1:7" s="616" customFormat="1">
      <c r="A640" s="578" t="s">
        <v>2648</v>
      </c>
      <c r="B640" s="664"/>
      <c r="C640" s="664"/>
      <c r="D640" s="664"/>
      <c r="E640" s="664"/>
      <c r="F640" s="664"/>
      <c r="G640" s="664"/>
    </row>
    <row r="641" spans="1:7" s="616" customFormat="1">
      <c r="A641" s="666"/>
      <c r="B641" s="664"/>
      <c r="C641" s="664"/>
      <c r="D641" s="664"/>
      <c r="E641" s="664"/>
      <c r="F641" s="664"/>
      <c r="G641" s="664"/>
    </row>
    <row r="642" spans="1:7" s="616" customFormat="1">
      <c r="A642" s="665" t="s">
        <v>2647</v>
      </c>
      <c r="B642" s="664"/>
      <c r="C642" s="664"/>
      <c r="D642" s="664"/>
      <c r="E642" s="664"/>
      <c r="F642" s="664"/>
      <c r="G642" s="664"/>
    </row>
    <row r="643" spans="1:7" s="616" customFormat="1">
      <c r="A643" s="659" t="s">
        <v>1351</v>
      </c>
      <c r="B643" s="664"/>
      <c r="C643" s="664"/>
      <c r="D643" s="664"/>
      <c r="E643" s="664"/>
      <c r="F643" s="664"/>
      <c r="G643" s="664"/>
    </row>
    <row r="644" spans="1:7" s="616" customFormat="1">
      <c r="A644" s="659" t="s">
        <v>672</v>
      </c>
      <c r="B644" s="664"/>
      <c r="C644" s="664"/>
      <c r="D644" s="664"/>
      <c r="E644" s="664"/>
      <c r="F644" s="664"/>
      <c r="G644" s="664"/>
    </row>
    <row r="645" spans="1:7" s="616" customFormat="1">
      <c r="A645" s="659" t="s">
        <v>661</v>
      </c>
      <c r="B645" s="664"/>
      <c r="C645" s="664"/>
      <c r="D645" s="664"/>
      <c r="E645" s="664"/>
      <c r="F645" s="664"/>
      <c r="G645" s="664"/>
    </row>
    <row r="646" spans="1:7" s="616" customFormat="1">
      <c r="A646" s="659" t="s">
        <v>663</v>
      </c>
      <c r="B646" s="664"/>
      <c r="C646" s="664"/>
      <c r="D646" s="664"/>
      <c r="E646" s="664"/>
      <c r="F646" s="664"/>
      <c r="G646" s="664"/>
    </row>
    <row r="647" spans="1:7" s="616" customFormat="1">
      <c r="A647" s="659" t="s">
        <v>669</v>
      </c>
      <c r="B647" s="664"/>
      <c r="C647" s="664"/>
      <c r="D647" s="664"/>
      <c r="E647" s="664"/>
      <c r="F647" s="664"/>
      <c r="G647" s="664"/>
    </row>
    <row r="648" spans="1:7" s="616" customFormat="1">
      <c r="A648" s="663" t="s">
        <v>2425</v>
      </c>
      <c r="B648" s="664"/>
      <c r="C648" s="664"/>
      <c r="D648" s="664"/>
      <c r="E648" s="664"/>
      <c r="F648" s="664"/>
      <c r="G648" s="664"/>
    </row>
    <row r="649" spans="1:7" s="616" customFormat="1">
      <c r="A649" s="663" t="s">
        <v>660</v>
      </c>
      <c r="B649" s="664"/>
      <c r="C649" s="664"/>
      <c r="D649" s="664"/>
      <c r="E649" s="664"/>
      <c r="F649" s="664"/>
      <c r="G649" s="664"/>
    </row>
    <row r="650" spans="1:7" s="616" customFormat="1">
      <c r="A650" s="663" t="s">
        <v>659</v>
      </c>
      <c r="B650" s="664"/>
      <c r="C650" s="664"/>
      <c r="D650" s="664"/>
      <c r="E650" s="664"/>
      <c r="F650" s="664"/>
      <c r="G650" s="664"/>
    </row>
    <row r="651" spans="1:7" s="616" customFormat="1">
      <c r="A651" s="663" t="s">
        <v>666</v>
      </c>
      <c r="B651" s="664"/>
      <c r="C651" s="664"/>
      <c r="D651" s="664"/>
      <c r="E651" s="664"/>
      <c r="F651" s="664"/>
      <c r="G651" s="664"/>
    </row>
    <row r="652" spans="1:7" s="616" customFormat="1">
      <c r="A652" s="663" t="s">
        <v>1339</v>
      </c>
      <c r="B652" s="664"/>
      <c r="C652" s="664"/>
      <c r="D652" s="664"/>
      <c r="E652" s="664"/>
      <c r="F652" s="664"/>
      <c r="G652" s="664"/>
    </row>
    <row r="653" spans="1:7" s="616" customFormat="1">
      <c r="A653" s="663" t="s">
        <v>662</v>
      </c>
      <c r="B653" s="664"/>
      <c r="C653" s="664"/>
      <c r="D653" s="664"/>
      <c r="E653" s="664"/>
      <c r="F653" s="664"/>
      <c r="G653" s="664"/>
    </row>
    <row r="654" spans="1:7" s="616" customFormat="1">
      <c r="A654" s="663" t="s">
        <v>668</v>
      </c>
      <c r="B654" s="664"/>
      <c r="C654" s="664"/>
      <c r="D654" s="664"/>
      <c r="E654" s="664"/>
      <c r="F654" s="664"/>
      <c r="G654" s="664"/>
    </row>
    <row r="655" spans="1:7">
      <c r="A655" s="663" t="s">
        <v>1336</v>
      </c>
    </row>
  </sheetData>
  <customSheetViews>
    <customSheetView guid="{53E72506-0B1D-4F4A-A157-6DE69D2E678D}" showPageBreaks="1" fitToPage="1" printArea="1" view="pageBreakPreview">
      <selection sqref="A1:G1"/>
      <pageMargins left="0.39370078740157483" right="0.39370078740157483" top="0.59055118110236227" bottom="0.39370078740157483" header="0.31496062992125984" footer="0.11811023622047245"/>
      <printOptions horizontalCentered="1"/>
      <pageSetup paperSize="9" scale="90" firstPageNumber="426" fitToHeight="0" orientation="landscape" useFirstPageNumber="1" r:id="rId1"/>
      <headerFooter>
        <oddHeader>&amp;L&amp;"Tahoma,Kurzíva"Závěrečný účet za rok 2014&amp;R&amp;"Tahoma,Kurzíva"Tabulka č. 29</oddHeader>
        <oddFooter>&amp;C&amp;"Tahoma,Obyčejné"&amp;P</oddFooter>
      </headerFooter>
    </customSheetView>
  </customSheetViews>
  <mergeCells count="5">
    <mergeCell ref="A3:A4"/>
    <mergeCell ref="B3:C3"/>
    <mergeCell ref="D3:E3"/>
    <mergeCell ref="F3:G3"/>
    <mergeCell ref="A1:G1"/>
  </mergeCells>
  <printOptions horizontalCentered="1"/>
  <pageMargins left="0.39370078740157483" right="0.39370078740157483" top="0.59055118110236227" bottom="0.39370078740157483" header="0.31496062992125984" footer="0.11811023622047245"/>
  <pageSetup paperSize="9" scale="90" firstPageNumber="426" fitToHeight="0" orientation="landscape" useFirstPageNumber="1" r:id="rId2"/>
  <headerFooter>
    <oddHeader>&amp;L&amp;"Tahoma,Kurzíva"Závěrečný účet za rok 2014&amp;R&amp;"Tahoma,Kurzíva"Tabulka č. 29</oddHeader>
    <oddFooter>&amp;C&amp;"Tahoma,Obyčejné"&amp;P</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62"/>
  <sheetViews>
    <sheetView showGridLines="0" view="pageBreakPreview" zoomScaleNormal="100" zoomScaleSheetLayoutView="100" workbookViewId="0">
      <selection activeCell="F7" sqref="F7"/>
    </sheetView>
  </sheetViews>
  <sheetFormatPr defaultRowHeight="12.75"/>
  <cols>
    <col min="1" max="1" width="7.7109375" style="21" customWidth="1"/>
    <col min="2" max="2" width="50.7109375" style="21" customWidth="1"/>
    <col min="3" max="3" width="8.5703125" style="21" customWidth="1"/>
    <col min="4" max="7" width="14.7109375" style="712" customWidth="1"/>
    <col min="8" max="8" width="9.140625" style="21" customWidth="1"/>
    <col min="9" max="16384" width="9.140625" style="21"/>
  </cols>
  <sheetData>
    <row r="1" spans="1:7" s="678" customFormat="1" ht="18" customHeight="1">
      <c r="A1" s="1388" t="s">
        <v>3284</v>
      </c>
      <c r="B1" s="1388"/>
      <c r="C1" s="1388"/>
      <c r="D1" s="1388"/>
      <c r="E1" s="1388"/>
      <c r="F1" s="1388"/>
      <c r="G1" s="1388"/>
    </row>
    <row r="2" spans="1:7" s="678" customFormat="1" ht="18" customHeight="1">
      <c r="A2" s="1389" t="s">
        <v>3285</v>
      </c>
      <c r="B2" s="1389"/>
      <c r="C2" s="1389"/>
      <c r="D2" s="1389"/>
      <c r="E2" s="1389"/>
      <c r="F2" s="1389"/>
      <c r="G2" s="1389"/>
    </row>
    <row r="3" spans="1:7" s="679" customFormat="1">
      <c r="C3" s="680"/>
      <c r="D3" s="681"/>
      <c r="E3" s="681"/>
      <c r="F3" s="681"/>
      <c r="G3" s="681"/>
    </row>
    <row r="4" spans="1:7" s="685" customFormat="1">
      <c r="A4" s="682"/>
      <c r="B4" s="682"/>
      <c r="C4" s="683"/>
      <c r="D4" s="684">
        <v>1</v>
      </c>
      <c r="E4" s="684">
        <v>2</v>
      </c>
      <c r="F4" s="684">
        <v>3</v>
      </c>
      <c r="G4" s="684">
        <v>4</v>
      </c>
    </row>
    <row r="5" spans="1:7" s="686" customFormat="1" ht="12.75" customHeight="1">
      <c r="A5" s="1390" t="s">
        <v>3286</v>
      </c>
      <c r="B5" s="1391"/>
      <c r="C5" s="1396" t="s">
        <v>3287</v>
      </c>
      <c r="D5" s="1398" t="s">
        <v>3288</v>
      </c>
      <c r="E5" s="1398"/>
      <c r="F5" s="1398"/>
      <c r="G5" s="1398"/>
    </row>
    <row r="6" spans="1:7" s="686" customFormat="1">
      <c r="A6" s="1392"/>
      <c r="B6" s="1393"/>
      <c r="C6" s="1397"/>
      <c r="D6" s="1399" t="s">
        <v>3289</v>
      </c>
      <c r="E6" s="1399"/>
      <c r="F6" s="1399"/>
      <c r="G6" s="1399" t="s">
        <v>3290</v>
      </c>
    </row>
    <row r="7" spans="1:7" s="686" customFormat="1">
      <c r="A7" s="1394"/>
      <c r="B7" s="1395"/>
      <c r="C7" s="1397"/>
      <c r="D7" s="687" t="s">
        <v>3291</v>
      </c>
      <c r="E7" s="687" t="s">
        <v>3292</v>
      </c>
      <c r="F7" s="687" t="s">
        <v>3293</v>
      </c>
      <c r="G7" s="1400"/>
    </row>
    <row r="8" spans="1:7" s="686" customFormat="1">
      <c r="A8" s="688"/>
      <c r="B8" s="688" t="s">
        <v>3294</v>
      </c>
      <c r="C8" s="689" t="s">
        <v>269</v>
      </c>
      <c r="D8" s="690">
        <v>60003079.397819996</v>
      </c>
      <c r="E8" s="690">
        <v>14094550.9321</v>
      </c>
      <c r="F8" s="690">
        <v>45908528.465719998</v>
      </c>
      <c r="G8" s="690">
        <v>43138136.695140004</v>
      </c>
    </row>
    <row r="9" spans="1:7" s="686" customFormat="1">
      <c r="A9" s="688" t="s">
        <v>3295</v>
      </c>
      <c r="B9" s="688" t="s">
        <v>3296</v>
      </c>
      <c r="C9" s="689" t="s">
        <v>269</v>
      </c>
      <c r="D9" s="690">
        <v>52347404.723159999</v>
      </c>
      <c r="E9" s="690">
        <v>14072691.030130001</v>
      </c>
      <c r="F9" s="690">
        <v>38274713.69303</v>
      </c>
      <c r="G9" s="690">
        <v>36312126.684670001</v>
      </c>
    </row>
    <row r="10" spans="1:7" s="686" customFormat="1">
      <c r="A10" s="688" t="s">
        <v>3297</v>
      </c>
      <c r="B10" s="688" t="s">
        <v>3298</v>
      </c>
      <c r="C10" s="689" t="s">
        <v>269</v>
      </c>
      <c r="D10" s="690">
        <v>514272.11113000009</v>
      </c>
      <c r="E10" s="690">
        <v>388321.34344000003</v>
      </c>
      <c r="F10" s="690">
        <v>125950.76769000001</v>
      </c>
      <c r="G10" s="690">
        <v>114949.24098999999</v>
      </c>
    </row>
    <row r="11" spans="1:7" s="679" customFormat="1">
      <c r="A11" s="691" t="s">
        <v>3299</v>
      </c>
      <c r="B11" s="691" t="s">
        <v>3300</v>
      </c>
      <c r="C11" s="692" t="s">
        <v>3301</v>
      </c>
      <c r="D11" s="693">
        <v>275.25</v>
      </c>
      <c r="E11" s="693">
        <v>237.56</v>
      </c>
      <c r="F11" s="693">
        <v>37.69</v>
      </c>
      <c r="G11" s="693">
        <v>49.606000000000002</v>
      </c>
    </row>
    <row r="12" spans="1:7" s="679" customFormat="1">
      <c r="A12" s="691" t="s">
        <v>3302</v>
      </c>
      <c r="B12" s="691" t="s">
        <v>3303</v>
      </c>
      <c r="C12" s="692" t="s">
        <v>3304</v>
      </c>
      <c r="D12" s="693">
        <v>287124.67717000004</v>
      </c>
      <c r="E12" s="693">
        <v>207183.46971999999</v>
      </c>
      <c r="F12" s="693">
        <v>79941.207450000002</v>
      </c>
      <c r="G12" s="693">
        <v>66272.528650000007</v>
      </c>
    </row>
    <row r="13" spans="1:7" s="679" customFormat="1">
      <c r="A13" s="691" t="s">
        <v>3305</v>
      </c>
      <c r="B13" s="691" t="s">
        <v>239</v>
      </c>
      <c r="C13" s="692" t="s">
        <v>3306</v>
      </c>
      <c r="D13" s="693">
        <v>3525.12</v>
      </c>
      <c r="E13" s="693">
        <v>3311.915</v>
      </c>
      <c r="F13" s="693">
        <v>213.20500000000001</v>
      </c>
      <c r="G13" s="693">
        <v>269.56599999999997</v>
      </c>
    </row>
    <row r="14" spans="1:7" s="679" customFormat="1">
      <c r="A14" s="691" t="s">
        <v>3307</v>
      </c>
      <c r="B14" s="691" t="s">
        <v>3308</v>
      </c>
      <c r="C14" s="692" t="s">
        <v>3309</v>
      </c>
      <c r="D14" s="693"/>
      <c r="E14" s="693"/>
      <c r="F14" s="693"/>
      <c r="G14" s="693"/>
    </row>
    <row r="15" spans="1:7" s="679" customFormat="1">
      <c r="A15" s="691" t="s">
        <v>3310</v>
      </c>
      <c r="B15" s="691" t="s">
        <v>3311</v>
      </c>
      <c r="C15" s="692" t="s">
        <v>3312</v>
      </c>
      <c r="D15" s="693">
        <v>112641.67567</v>
      </c>
      <c r="E15" s="693">
        <v>112641.67567</v>
      </c>
      <c r="F15" s="693"/>
      <c r="G15" s="693"/>
    </row>
    <row r="16" spans="1:7" s="679" customFormat="1">
      <c r="A16" s="691" t="s">
        <v>3313</v>
      </c>
      <c r="B16" s="691" t="s">
        <v>3314</v>
      </c>
      <c r="C16" s="692" t="s">
        <v>3315</v>
      </c>
      <c r="D16" s="693">
        <v>102525.90289</v>
      </c>
      <c r="E16" s="693">
        <v>64946.723050000001</v>
      </c>
      <c r="F16" s="693">
        <v>37579.179839999997</v>
      </c>
      <c r="G16" s="693">
        <v>40604.332040000001</v>
      </c>
    </row>
    <row r="17" spans="1:7" s="679" customFormat="1">
      <c r="A17" s="691" t="s">
        <v>3316</v>
      </c>
      <c r="B17" s="691" t="s">
        <v>3317</v>
      </c>
      <c r="C17" s="692" t="s">
        <v>3318</v>
      </c>
      <c r="D17" s="693">
        <v>7879.4853999999996</v>
      </c>
      <c r="E17" s="693"/>
      <c r="F17" s="693">
        <v>7879.4853999999996</v>
      </c>
      <c r="G17" s="693">
        <v>7353.2083000000002</v>
      </c>
    </row>
    <row r="18" spans="1:7" s="679" customFormat="1" ht="21">
      <c r="A18" s="691" t="s">
        <v>3319</v>
      </c>
      <c r="B18" s="691" t="s">
        <v>3320</v>
      </c>
      <c r="C18" s="692" t="s">
        <v>3321</v>
      </c>
      <c r="D18" s="693"/>
      <c r="E18" s="693"/>
      <c r="F18" s="693"/>
      <c r="G18" s="693"/>
    </row>
    <row r="19" spans="1:7" s="679" customFormat="1">
      <c r="A19" s="691" t="s">
        <v>3322</v>
      </c>
      <c r="B19" s="691" t="s">
        <v>3323</v>
      </c>
      <c r="C19" s="692" t="s">
        <v>3324</v>
      </c>
      <c r="D19" s="693">
        <v>300</v>
      </c>
      <c r="E19" s="693"/>
      <c r="F19" s="693">
        <v>300</v>
      </c>
      <c r="G19" s="693">
        <v>400</v>
      </c>
    </row>
    <row r="20" spans="1:7" s="679" customFormat="1">
      <c r="A20" s="691" t="s">
        <v>3325</v>
      </c>
      <c r="B20" s="691" t="s">
        <v>3326</v>
      </c>
      <c r="C20" s="692" t="s">
        <v>3327</v>
      </c>
      <c r="D20" s="693"/>
      <c r="E20" s="693"/>
      <c r="F20" s="693"/>
      <c r="G20" s="693"/>
    </row>
    <row r="21" spans="1:7" s="686" customFormat="1">
      <c r="A21" s="688" t="s">
        <v>3328</v>
      </c>
      <c r="B21" s="688" t="s">
        <v>3329</v>
      </c>
      <c r="C21" s="689" t="s">
        <v>269</v>
      </c>
      <c r="D21" s="690">
        <v>49271523.579660006</v>
      </c>
      <c r="E21" s="690">
        <v>13561912.306430001</v>
      </c>
      <c r="F21" s="690">
        <v>35709611.273230001</v>
      </c>
      <c r="G21" s="690">
        <v>33751821.514230005</v>
      </c>
    </row>
    <row r="22" spans="1:7" s="679" customFormat="1">
      <c r="A22" s="691" t="s">
        <v>3330</v>
      </c>
      <c r="B22" s="691" t="s">
        <v>255</v>
      </c>
      <c r="C22" s="692" t="s">
        <v>3331</v>
      </c>
      <c r="D22" s="693">
        <v>4582782.2717099991</v>
      </c>
      <c r="E22" s="693"/>
      <c r="F22" s="693">
        <v>4582782.2717099991</v>
      </c>
      <c r="G22" s="693">
        <v>4520864.3436099999</v>
      </c>
    </row>
    <row r="23" spans="1:7" s="679" customFormat="1">
      <c r="A23" s="691" t="s">
        <v>3332</v>
      </c>
      <c r="B23" s="691" t="s">
        <v>3333</v>
      </c>
      <c r="C23" s="692" t="s">
        <v>3334</v>
      </c>
      <c r="D23" s="693">
        <v>10990.3524</v>
      </c>
      <c r="E23" s="693"/>
      <c r="F23" s="693">
        <v>10990.3524</v>
      </c>
      <c r="G23" s="693">
        <v>11128.615400000001</v>
      </c>
    </row>
    <row r="24" spans="1:7" s="679" customFormat="1">
      <c r="A24" s="691" t="s">
        <v>3335</v>
      </c>
      <c r="B24" s="691" t="s">
        <v>3336</v>
      </c>
      <c r="C24" s="692" t="s">
        <v>3337</v>
      </c>
      <c r="D24" s="693">
        <v>32918226.737460002</v>
      </c>
      <c r="E24" s="693">
        <v>6040852.2842200007</v>
      </c>
      <c r="F24" s="693">
        <v>26877374.45324</v>
      </c>
      <c r="G24" s="693">
        <v>25292088.64305</v>
      </c>
    </row>
    <row r="25" spans="1:7" s="679" customFormat="1">
      <c r="A25" s="691" t="s">
        <v>3338</v>
      </c>
      <c r="B25" s="691" t="s">
        <v>3339</v>
      </c>
      <c r="C25" s="692" t="s">
        <v>3340</v>
      </c>
      <c r="D25" s="693">
        <v>6614187.4665600006</v>
      </c>
      <c r="E25" s="693">
        <v>4842083.8354399996</v>
      </c>
      <c r="F25" s="693">
        <v>1772103.63112</v>
      </c>
      <c r="G25" s="693">
        <v>1733159.4949700001</v>
      </c>
    </row>
    <row r="26" spans="1:7" s="679" customFormat="1">
      <c r="A26" s="691" t="s">
        <v>3341</v>
      </c>
      <c r="B26" s="691" t="s">
        <v>3342</v>
      </c>
      <c r="C26" s="692" t="s">
        <v>3343</v>
      </c>
      <c r="D26" s="693"/>
      <c r="E26" s="693"/>
      <c r="F26" s="693"/>
      <c r="G26" s="693">
        <v>44.459739999999996</v>
      </c>
    </row>
    <row r="27" spans="1:7" s="679" customFormat="1">
      <c r="A27" s="691" t="s">
        <v>3344</v>
      </c>
      <c r="B27" s="691" t="s">
        <v>3345</v>
      </c>
      <c r="C27" s="692" t="s">
        <v>3346</v>
      </c>
      <c r="D27" s="693">
        <v>2678886.59577</v>
      </c>
      <c r="E27" s="693">
        <v>2678886.59577</v>
      </c>
      <c r="F27" s="693"/>
      <c r="G27" s="693"/>
    </row>
    <row r="28" spans="1:7" s="679" customFormat="1">
      <c r="A28" s="691" t="s">
        <v>3347</v>
      </c>
      <c r="B28" s="691" t="s">
        <v>3348</v>
      </c>
      <c r="C28" s="692" t="s">
        <v>3349</v>
      </c>
      <c r="D28" s="693">
        <v>268.27721000000003</v>
      </c>
      <c r="E28" s="693">
        <v>89.590999999999994</v>
      </c>
      <c r="F28" s="693">
        <v>178.68620999999999</v>
      </c>
      <c r="G28" s="693">
        <v>886.22418000000005</v>
      </c>
    </row>
    <row r="29" spans="1:7" s="679" customFormat="1">
      <c r="A29" s="691" t="s">
        <v>3350</v>
      </c>
      <c r="B29" s="691" t="s">
        <v>3351</v>
      </c>
      <c r="C29" s="692" t="s">
        <v>3352</v>
      </c>
      <c r="D29" s="693">
        <v>2435443.4883900001</v>
      </c>
      <c r="E29" s="693"/>
      <c r="F29" s="693">
        <v>2435443.4883900001</v>
      </c>
      <c r="G29" s="693">
        <v>2192326.8347800002</v>
      </c>
    </row>
    <row r="30" spans="1:7" s="679" customFormat="1" ht="21">
      <c r="A30" s="691" t="s">
        <v>3353</v>
      </c>
      <c r="B30" s="691" t="s">
        <v>3354</v>
      </c>
      <c r="C30" s="692" t="s">
        <v>3355</v>
      </c>
      <c r="D30" s="693"/>
      <c r="E30" s="693"/>
      <c r="F30" s="693"/>
      <c r="G30" s="693"/>
    </row>
    <row r="31" spans="1:7" s="679" customFormat="1">
      <c r="A31" s="691" t="s">
        <v>3356</v>
      </c>
      <c r="B31" s="691" t="s">
        <v>3357</v>
      </c>
      <c r="C31" s="692" t="s">
        <v>3358</v>
      </c>
      <c r="D31" s="693">
        <v>30738.390159999999</v>
      </c>
      <c r="E31" s="693"/>
      <c r="F31" s="693">
        <v>30738.390159999999</v>
      </c>
      <c r="G31" s="693">
        <v>1322.8985</v>
      </c>
    </row>
    <row r="32" spans="1:7" s="679" customFormat="1">
      <c r="A32" s="691" t="s">
        <v>3359</v>
      </c>
      <c r="B32" s="691" t="s">
        <v>3360</v>
      </c>
      <c r="C32" s="692" t="s">
        <v>3361</v>
      </c>
      <c r="D32" s="693"/>
      <c r="E32" s="693"/>
      <c r="F32" s="693"/>
      <c r="G32" s="693"/>
    </row>
    <row r="33" spans="1:7" s="686" customFormat="1">
      <c r="A33" s="688" t="s">
        <v>3362</v>
      </c>
      <c r="B33" s="688" t="s">
        <v>3363</v>
      </c>
      <c r="C33" s="689" t="s">
        <v>269</v>
      </c>
      <c r="D33" s="690">
        <v>960619.01794000005</v>
      </c>
      <c r="E33" s="690">
        <v>122444.98026000001</v>
      </c>
      <c r="F33" s="690">
        <v>838174.03768000007</v>
      </c>
      <c r="G33" s="690">
        <v>946809.0933200001</v>
      </c>
    </row>
    <row r="34" spans="1:7" s="679" customFormat="1">
      <c r="A34" s="691" t="s">
        <v>3364</v>
      </c>
      <c r="B34" s="691" t="s">
        <v>3365</v>
      </c>
      <c r="C34" s="692" t="s">
        <v>3366</v>
      </c>
      <c r="D34" s="693">
        <v>908002.38236000005</v>
      </c>
      <c r="E34" s="693">
        <v>118398.11651000001</v>
      </c>
      <c r="F34" s="693">
        <v>789604.26584999997</v>
      </c>
      <c r="G34" s="693">
        <v>765872.26584999997</v>
      </c>
    </row>
    <row r="35" spans="1:7" s="679" customFormat="1">
      <c r="A35" s="691" t="s">
        <v>3367</v>
      </c>
      <c r="B35" s="691" t="s">
        <v>3368</v>
      </c>
      <c r="C35" s="692" t="s">
        <v>3369</v>
      </c>
      <c r="D35" s="693">
        <v>17460</v>
      </c>
      <c r="E35" s="693">
        <v>4046.86375</v>
      </c>
      <c r="F35" s="693">
        <v>13413.13625</v>
      </c>
      <c r="G35" s="693">
        <v>13413.13625</v>
      </c>
    </row>
    <row r="36" spans="1:7" s="679" customFormat="1">
      <c r="A36" s="691" t="s">
        <v>3370</v>
      </c>
      <c r="B36" s="691" t="s">
        <v>3371</v>
      </c>
      <c r="C36" s="692" t="s">
        <v>3372</v>
      </c>
      <c r="D36" s="693"/>
      <c r="E36" s="693"/>
      <c r="F36" s="693"/>
      <c r="G36" s="693"/>
    </row>
    <row r="37" spans="1:7" s="679" customFormat="1">
      <c r="A37" s="691" t="s">
        <v>3373</v>
      </c>
      <c r="B37" s="691" t="s">
        <v>3374</v>
      </c>
      <c r="C37" s="692" t="s">
        <v>3375</v>
      </c>
      <c r="D37" s="693">
        <v>347.21</v>
      </c>
      <c r="E37" s="693"/>
      <c r="F37" s="693">
        <v>347.21</v>
      </c>
      <c r="G37" s="693"/>
    </row>
    <row r="38" spans="1:7" s="679" customFormat="1">
      <c r="A38" s="691" t="s">
        <v>3376</v>
      </c>
      <c r="B38" s="691" t="s">
        <v>3377</v>
      </c>
      <c r="C38" s="692" t="s">
        <v>3378</v>
      </c>
      <c r="D38" s="693"/>
      <c r="E38" s="693"/>
      <c r="F38" s="693"/>
      <c r="G38" s="693">
        <v>150000</v>
      </c>
    </row>
    <row r="39" spans="1:7" s="679" customFormat="1">
      <c r="A39" s="691" t="s">
        <v>3379</v>
      </c>
      <c r="B39" s="691" t="s">
        <v>3380</v>
      </c>
      <c r="C39" s="692" t="s">
        <v>3381</v>
      </c>
      <c r="D39" s="693">
        <v>293.42558000000002</v>
      </c>
      <c r="E39" s="693"/>
      <c r="F39" s="693">
        <v>293.42558000000002</v>
      </c>
      <c r="G39" s="693">
        <v>265.69121999999999</v>
      </c>
    </row>
    <row r="40" spans="1:7" s="679" customFormat="1">
      <c r="A40" s="691" t="s">
        <v>3382</v>
      </c>
      <c r="B40" s="691" t="s">
        <v>3383</v>
      </c>
      <c r="C40" s="692" t="s">
        <v>3384</v>
      </c>
      <c r="D40" s="693">
        <v>34516</v>
      </c>
      <c r="E40" s="693"/>
      <c r="F40" s="693">
        <v>34516</v>
      </c>
      <c r="G40" s="693">
        <v>17258</v>
      </c>
    </row>
    <row r="41" spans="1:7" s="679" customFormat="1">
      <c r="A41" s="691" t="s">
        <v>3385</v>
      </c>
      <c r="B41" s="691" t="s">
        <v>3386</v>
      </c>
      <c r="C41" s="692" t="s">
        <v>3387</v>
      </c>
      <c r="D41" s="693"/>
      <c r="E41" s="693"/>
      <c r="F41" s="693"/>
      <c r="G41" s="693"/>
    </row>
    <row r="42" spans="1:7" s="679" customFormat="1">
      <c r="A42" s="688" t="s">
        <v>3388</v>
      </c>
      <c r="B42" s="688" t="s">
        <v>3389</v>
      </c>
      <c r="C42" s="689" t="s">
        <v>269</v>
      </c>
      <c r="D42" s="690">
        <v>1600990.0144300002</v>
      </c>
      <c r="E42" s="690">
        <v>12.4</v>
      </c>
      <c r="F42" s="690">
        <v>1600977.6144300001</v>
      </c>
      <c r="G42" s="690">
        <v>1498546.83613</v>
      </c>
    </row>
    <row r="43" spans="1:7" s="686" customFormat="1">
      <c r="A43" s="691" t="s">
        <v>3390</v>
      </c>
      <c r="B43" s="691" t="s">
        <v>3391</v>
      </c>
      <c r="C43" s="692" t="s">
        <v>3392</v>
      </c>
      <c r="D43" s="693"/>
      <c r="E43" s="693"/>
      <c r="F43" s="693"/>
      <c r="G43" s="693"/>
    </row>
    <row r="44" spans="1:7" s="679" customFormat="1">
      <c r="A44" s="691" t="s">
        <v>3393</v>
      </c>
      <c r="B44" s="691" t="s">
        <v>3394</v>
      </c>
      <c r="C44" s="692" t="s">
        <v>3395</v>
      </c>
      <c r="D44" s="693"/>
      <c r="E44" s="693"/>
      <c r="F44" s="693"/>
      <c r="G44" s="693"/>
    </row>
    <row r="45" spans="1:7" s="679" customFormat="1">
      <c r="A45" s="691" t="s">
        <v>3396</v>
      </c>
      <c r="B45" s="691" t="s">
        <v>3397</v>
      </c>
      <c r="C45" s="692" t="s">
        <v>3398</v>
      </c>
      <c r="D45" s="693">
        <v>3634.2503400000001</v>
      </c>
      <c r="E45" s="693"/>
      <c r="F45" s="693">
        <v>3634.2503400000001</v>
      </c>
      <c r="G45" s="693">
        <v>31879.23561</v>
      </c>
    </row>
    <row r="46" spans="1:7" s="679" customFormat="1">
      <c r="A46" s="691" t="s">
        <v>3399</v>
      </c>
      <c r="B46" s="691" t="s">
        <v>3400</v>
      </c>
      <c r="C46" s="692" t="s">
        <v>3401</v>
      </c>
      <c r="D46" s="693"/>
      <c r="E46" s="693"/>
      <c r="F46" s="693"/>
      <c r="G46" s="693"/>
    </row>
    <row r="47" spans="1:7" s="679" customFormat="1">
      <c r="A47" s="691" t="s">
        <v>3402</v>
      </c>
      <c r="B47" s="691" t="s">
        <v>3403</v>
      </c>
      <c r="C47" s="692" t="s">
        <v>3404</v>
      </c>
      <c r="D47" s="693"/>
      <c r="E47" s="693"/>
      <c r="F47" s="693"/>
      <c r="G47" s="693"/>
    </row>
    <row r="48" spans="1:7" s="679" customFormat="1">
      <c r="A48" s="691" t="s">
        <v>3405</v>
      </c>
      <c r="B48" s="691" t="s">
        <v>3406</v>
      </c>
      <c r="C48" s="692" t="s">
        <v>3407</v>
      </c>
      <c r="D48" s="693">
        <v>752756.90601999999</v>
      </c>
      <c r="E48" s="693">
        <v>12.4</v>
      </c>
      <c r="F48" s="693">
        <v>752744.50601999997</v>
      </c>
      <c r="G48" s="693">
        <v>783616.56691000005</v>
      </c>
    </row>
    <row r="49" spans="1:7" s="679" customFormat="1">
      <c r="A49" s="691" t="s">
        <v>3408</v>
      </c>
      <c r="B49" s="691" t="s">
        <v>3409</v>
      </c>
      <c r="C49" s="692" t="s">
        <v>3410</v>
      </c>
      <c r="D49" s="693">
        <v>844598.85807000007</v>
      </c>
      <c r="E49" s="693"/>
      <c r="F49" s="693">
        <v>844598.85807000007</v>
      </c>
      <c r="G49" s="693">
        <v>683051.03361000004</v>
      </c>
    </row>
    <row r="50" spans="1:7" s="679" customFormat="1">
      <c r="A50" s="688" t="s">
        <v>3411</v>
      </c>
      <c r="B50" s="688" t="s">
        <v>3412</v>
      </c>
      <c r="C50" s="689" t="s">
        <v>269</v>
      </c>
      <c r="D50" s="690">
        <v>7655674.67466</v>
      </c>
      <c r="E50" s="690">
        <v>21859.901969999999</v>
      </c>
      <c r="F50" s="690">
        <v>7633814.77269</v>
      </c>
      <c r="G50" s="690">
        <v>6826010.0104700001</v>
      </c>
    </row>
    <row r="51" spans="1:7" s="679" customFormat="1">
      <c r="A51" s="688" t="s">
        <v>3413</v>
      </c>
      <c r="B51" s="688" t="s">
        <v>3414</v>
      </c>
      <c r="C51" s="689" t="s">
        <v>269</v>
      </c>
      <c r="D51" s="690">
        <v>311039.13436000003</v>
      </c>
      <c r="E51" s="690">
        <v>0</v>
      </c>
      <c r="F51" s="690">
        <v>311039.13436000003</v>
      </c>
      <c r="G51" s="690">
        <v>314683.89595999999</v>
      </c>
    </row>
    <row r="52" spans="1:7" s="679" customFormat="1">
      <c r="A52" s="691" t="s">
        <v>3415</v>
      </c>
      <c r="B52" s="691" t="s">
        <v>3416</v>
      </c>
      <c r="C52" s="692" t="s">
        <v>3417</v>
      </c>
      <c r="D52" s="693"/>
      <c r="E52" s="693"/>
      <c r="F52" s="693"/>
      <c r="G52" s="693"/>
    </row>
    <row r="53" spans="1:7" s="679" customFormat="1">
      <c r="A53" s="691" t="s">
        <v>3418</v>
      </c>
      <c r="B53" s="691" t="s">
        <v>3419</v>
      </c>
      <c r="C53" s="692" t="s">
        <v>3420</v>
      </c>
      <c r="D53" s="693">
        <v>251057.08875</v>
      </c>
      <c r="E53" s="693"/>
      <c r="F53" s="693">
        <v>251057.08875</v>
      </c>
      <c r="G53" s="693">
        <v>253788.37198</v>
      </c>
    </row>
    <row r="54" spans="1:7" s="679" customFormat="1">
      <c r="A54" s="691" t="s">
        <v>3421</v>
      </c>
      <c r="B54" s="691" t="s">
        <v>3422</v>
      </c>
      <c r="C54" s="692" t="s">
        <v>3423</v>
      </c>
      <c r="D54" s="693">
        <v>2183.8024500000001</v>
      </c>
      <c r="E54" s="693"/>
      <c r="F54" s="693">
        <v>2183.8024500000001</v>
      </c>
      <c r="G54" s="693">
        <v>1303.7661699999999</v>
      </c>
    </row>
    <row r="55" spans="1:7" s="679" customFormat="1">
      <c r="A55" s="691" t="s">
        <v>3424</v>
      </c>
      <c r="B55" s="691" t="s">
        <v>3425</v>
      </c>
      <c r="C55" s="692" t="s">
        <v>3426</v>
      </c>
      <c r="D55" s="693">
        <v>7622.7198899999994</v>
      </c>
      <c r="E55" s="693"/>
      <c r="F55" s="693">
        <v>7622.7198899999994</v>
      </c>
      <c r="G55" s="693">
        <v>7674.6387300000006</v>
      </c>
    </row>
    <row r="56" spans="1:7" s="679" customFormat="1">
      <c r="A56" s="691" t="s">
        <v>3427</v>
      </c>
      <c r="B56" s="691" t="s">
        <v>3428</v>
      </c>
      <c r="C56" s="692" t="s">
        <v>3429</v>
      </c>
      <c r="D56" s="693"/>
      <c r="E56" s="693"/>
      <c r="F56" s="693"/>
      <c r="G56" s="693"/>
    </row>
    <row r="57" spans="1:7" s="679" customFormat="1">
      <c r="A57" s="691" t="s">
        <v>3430</v>
      </c>
      <c r="B57" s="691" t="s">
        <v>3431</v>
      </c>
      <c r="C57" s="692" t="s">
        <v>3432</v>
      </c>
      <c r="D57" s="693">
        <v>14348.062330000001</v>
      </c>
      <c r="E57" s="693"/>
      <c r="F57" s="693">
        <v>14348.062330000001</v>
      </c>
      <c r="G57" s="693">
        <v>14417.328820000001</v>
      </c>
    </row>
    <row r="58" spans="1:7" s="679" customFormat="1">
      <c r="A58" s="691" t="s">
        <v>3433</v>
      </c>
      <c r="B58" s="691" t="s">
        <v>3434</v>
      </c>
      <c r="C58" s="692" t="s">
        <v>3435</v>
      </c>
      <c r="D58" s="693"/>
      <c r="E58" s="693"/>
      <c r="F58" s="693"/>
      <c r="G58" s="693"/>
    </row>
    <row r="59" spans="1:7" s="679" customFormat="1">
      <c r="A59" s="691" t="s">
        <v>3436</v>
      </c>
      <c r="B59" s="691" t="s">
        <v>3437</v>
      </c>
      <c r="C59" s="692" t="s">
        <v>3438</v>
      </c>
      <c r="D59" s="693">
        <v>33310.478139999999</v>
      </c>
      <c r="E59" s="693"/>
      <c r="F59" s="693">
        <v>33310.478139999999</v>
      </c>
      <c r="G59" s="693">
        <v>34725.771340000007</v>
      </c>
    </row>
    <row r="60" spans="1:7" s="679" customFormat="1">
      <c r="A60" s="691" t="s">
        <v>3439</v>
      </c>
      <c r="B60" s="691" t="s">
        <v>3440</v>
      </c>
      <c r="C60" s="692" t="s">
        <v>3441</v>
      </c>
      <c r="D60" s="693"/>
      <c r="E60" s="693"/>
      <c r="F60" s="693"/>
      <c r="G60" s="693">
        <v>97.648300000000006</v>
      </c>
    </row>
    <row r="61" spans="1:7" s="679" customFormat="1">
      <c r="A61" s="691" t="s">
        <v>3442</v>
      </c>
      <c r="B61" s="691" t="s">
        <v>3443</v>
      </c>
      <c r="C61" s="692" t="s">
        <v>3444</v>
      </c>
      <c r="D61" s="693">
        <v>2516.9827999999998</v>
      </c>
      <c r="E61" s="693"/>
      <c r="F61" s="693">
        <v>2516.9827999999998</v>
      </c>
      <c r="G61" s="693">
        <v>2676.3706200000001</v>
      </c>
    </row>
    <row r="62" spans="1:7" s="679" customFormat="1">
      <c r="A62" s="688" t="s">
        <v>3445</v>
      </c>
      <c r="B62" s="688" t="s">
        <v>3446</v>
      </c>
      <c r="C62" s="689" t="s">
        <v>269</v>
      </c>
      <c r="D62" s="690">
        <v>3265193.8572500004</v>
      </c>
      <c r="E62" s="690">
        <v>21859.901969999999</v>
      </c>
      <c r="F62" s="690">
        <v>3243333.9552799994</v>
      </c>
      <c r="G62" s="690">
        <v>3039623.9711500001</v>
      </c>
    </row>
    <row r="63" spans="1:7" s="679" customFormat="1">
      <c r="A63" s="691" t="s">
        <v>3447</v>
      </c>
      <c r="B63" s="691" t="s">
        <v>3448</v>
      </c>
      <c r="C63" s="692" t="s">
        <v>3449</v>
      </c>
      <c r="D63" s="693">
        <v>464446.77428000001</v>
      </c>
      <c r="E63" s="693">
        <v>4809.8257700000004</v>
      </c>
      <c r="F63" s="693">
        <v>459636.94851000002</v>
      </c>
      <c r="G63" s="693">
        <v>477496.04084999999</v>
      </c>
    </row>
    <row r="64" spans="1:7" s="679" customFormat="1">
      <c r="A64" s="691" t="s">
        <v>3450</v>
      </c>
      <c r="B64" s="691" t="s">
        <v>3451</v>
      </c>
      <c r="C64" s="692" t="s">
        <v>3452</v>
      </c>
      <c r="D64" s="693"/>
      <c r="E64" s="693"/>
      <c r="F64" s="693"/>
      <c r="G64" s="693"/>
    </row>
    <row r="65" spans="1:7" s="679" customFormat="1">
      <c r="A65" s="691" t="s">
        <v>3453</v>
      </c>
      <c r="B65" s="691" t="s">
        <v>3454</v>
      </c>
      <c r="C65" s="692" t="s">
        <v>3455</v>
      </c>
      <c r="D65" s="693"/>
      <c r="E65" s="693"/>
      <c r="F65" s="693"/>
      <c r="G65" s="693"/>
    </row>
    <row r="66" spans="1:7" s="679" customFormat="1">
      <c r="A66" s="691" t="s">
        <v>3456</v>
      </c>
      <c r="B66" s="691" t="s">
        <v>3457</v>
      </c>
      <c r="C66" s="692" t="s">
        <v>3458</v>
      </c>
      <c r="D66" s="693">
        <v>34328.183010000001</v>
      </c>
      <c r="E66" s="693"/>
      <c r="F66" s="693">
        <v>34328.183010000001</v>
      </c>
      <c r="G66" s="693">
        <v>44592.132059999996</v>
      </c>
    </row>
    <row r="67" spans="1:7" s="679" customFormat="1">
      <c r="A67" s="691" t="s">
        <v>3459</v>
      </c>
      <c r="B67" s="691" t="s">
        <v>3460</v>
      </c>
      <c r="C67" s="692" t="s">
        <v>3461</v>
      </c>
      <c r="D67" s="693">
        <v>50550.003199999999</v>
      </c>
      <c r="E67" s="693">
        <v>16107.0432</v>
      </c>
      <c r="F67" s="693">
        <v>34442.959999999999</v>
      </c>
      <c r="G67" s="693">
        <v>34861.340490000002</v>
      </c>
    </row>
    <row r="68" spans="1:7" s="679" customFormat="1">
      <c r="A68" s="691" t="s">
        <v>3462</v>
      </c>
      <c r="B68" s="691" t="s">
        <v>3463</v>
      </c>
      <c r="C68" s="692" t="s">
        <v>3464</v>
      </c>
      <c r="D68" s="693">
        <v>3000</v>
      </c>
      <c r="E68" s="693"/>
      <c r="F68" s="693">
        <v>3000</v>
      </c>
      <c r="G68" s="693">
        <v>21270.00232</v>
      </c>
    </row>
    <row r="69" spans="1:7" s="679" customFormat="1">
      <c r="A69" s="691" t="s">
        <v>3465</v>
      </c>
      <c r="B69" s="691" t="s">
        <v>3466</v>
      </c>
      <c r="C69" s="692" t="s">
        <v>3467</v>
      </c>
      <c r="D69" s="693"/>
      <c r="E69" s="693"/>
      <c r="F69" s="693"/>
      <c r="G69" s="693"/>
    </row>
    <row r="70" spans="1:7" s="679" customFormat="1">
      <c r="A70" s="691" t="s">
        <v>3468</v>
      </c>
      <c r="B70" s="691" t="s">
        <v>3469</v>
      </c>
      <c r="C70" s="692" t="s">
        <v>3470</v>
      </c>
      <c r="D70" s="693"/>
      <c r="E70" s="693"/>
      <c r="F70" s="693"/>
      <c r="G70" s="693"/>
    </row>
    <row r="71" spans="1:7" s="679" customFormat="1">
      <c r="A71" s="691" t="s">
        <v>3471</v>
      </c>
      <c r="B71" s="691" t="s">
        <v>3472</v>
      </c>
      <c r="C71" s="692" t="s">
        <v>3473</v>
      </c>
      <c r="D71" s="693">
        <v>3872.8079199999997</v>
      </c>
      <c r="E71" s="693"/>
      <c r="F71" s="693">
        <v>3872.8079199999997</v>
      </c>
      <c r="G71" s="693">
        <v>4063.2506600000002</v>
      </c>
    </row>
    <row r="72" spans="1:7" s="679" customFormat="1">
      <c r="A72" s="691" t="s">
        <v>3474</v>
      </c>
      <c r="B72" s="691" t="s">
        <v>3475</v>
      </c>
      <c r="C72" s="692" t="s">
        <v>3476</v>
      </c>
      <c r="D72" s="693"/>
      <c r="E72" s="693"/>
      <c r="F72" s="693"/>
      <c r="G72" s="693">
        <v>6408.0820000000003</v>
      </c>
    </row>
    <row r="73" spans="1:7" s="679" customFormat="1">
      <c r="A73" s="691" t="s">
        <v>3477</v>
      </c>
      <c r="B73" s="691" t="s">
        <v>3478</v>
      </c>
      <c r="C73" s="692" t="s">
        <v>3479</v>
      </c>
      <c r="D73" s="693"/>
      <c r="E73" s="693"/>
      <c r="F73" s="693"/>
      <c r="G73" s="693"/>
    </row>
    <row r="74" spans="1:7" s="679" customFormat="1">
      <c r="A74" s="691" t="s">
        <v>3480</v>
      </c>
      <c r="B74" s="691" t="s">
        <v>3481</v>
      </c>
      <c r="C74" s="692" t="s">
        <v>3482</v>
      </c>
      <c r="D74" s="693"/>
      <c r="E74" s="693"/>
      <c r="F74" s="693"/>
      <c r="G74" s="693"/>
    </row>
    <row r="75" spans="1:7" s="679" customFormat="1">
      <c r="A75" s="691" t="s">
        <v>3483</v>
      </c>
      <c r="B75" s="691" t="s">
        <v>3484</v>
      </c>
      <c r="C75" s="692" t="s">
        <v>3485</v>
      </c>
      <c r="D75" s="693">
        <v>1752.4880000000001</v>
      </c>
      <c r="E75" s="693"/>
      <c r="F75" s="693">
        <v>1752.4880000000001</v>
      </c>
      <c r="G75" s="693">
        <v>8973.5920000000006</v>
      </c>
    </row>
    <row r="76" spans="1:7" s="679" customFormat="1">
      <c r="A76" s="691" t="s">
        <v>3486</v>
      </c>
      <c r="B76" s="691" t="s">
        <v>3487</v>
      </c>
      <c r="C76" s="692" t="s">
        <v>3488</v>
      </c>
      <c r="D76" s="693"/>
      <c r="E76" s="693"/>
      <c r="F76" s="693"/>
      <c r="G76" s="693"/>
    </row>
    <row r="77" spans="1:7" s="679" customFormat="1">
      <c r="A77" s="691" t="s">
        <v>3489</v>
      </c>
      <c r="B77" s="691" t="s">
        <v>281</v>
      </c>
      <c r="C77" s="692" t="s">
        <v>3490</v>
      </c>
      <c r="D77" s="693">
        <v>569.26960999999994</v>
      </c>
      <c r="E77" s="693"/>
      <c r="F77" s="693">
        <v>569.26960999999994</v>
      </c>
      <c r="G77" s="693">
        <v>3249.2865099999999</v>
      </c>
    </row>
    <row r="78" spans="1:7" s="679" customFormat="1">
      <c r="A78" s="691" t="s">
        <v>3491</v>
      </c>
      <c r="B78" s="691" t="s">
        <v>3492</v>
      </c>
      <c r="C78" s="692" t="s">
        <v>3493</v>
      </c>
      <c r="D78" s="693">
        <v>87.661000000000001</v>
      </c>
      <c r="E78" s="693"/>
      <c r="F78" s="693">
        <v>87.661000000000001</v>
      </c>
      <c r="G78" s="693">
        <v>157.61099999999999</v>
      </c>
    </row>
    <row r="79" spans="1:7" s="679" customFormat="1">
      <c r="A79" s="691" t="s">
        <v>3494</v>
      </c>
      <c r="B79" s="691" t="s">
        <v>3495</v>
      </c>
      <c r="C79" s="692" t="s">
        <v>3496</v>
      </c>
      <c r="D79" s="693">
        <v>5836.8989099999999</v>
      </c>
      <c r="E79" s="693"/>
      <c r="F79" s="693">
        <v>5836.8989099999999</v>
      </c>
      <c r="G79" s="693">
        <v>3363.26397</v>
      </c>
    </row>
    <row r="80" spans="1:7" s="679" customFormat="1">
      <c r="A80" s="691" t="s">
        <v>3497</v>
      </c>
      <c r="B80" s="691" t="s">
        <v>3498</v>
      </c>
      <c r="C80" s="692" t="s">
        <v>3499</v>
      </c>
      <c r="D80" s="693">
        <v>37164.205410000002</v>
      </c>
      <c r="E80" s="693"/>
      <c r="F80" s="693">
        <v>37164.205410000002</v>
      </c>
      <c r="G80" s="693">
        <v>14254.55082</v>
      </c>
    </row>
    <row r="81" spans="1:7" s="679" customFormat="1">
      <c r="A81" s="691" t="s">
        <v>3500</v>
      </c>
      <c r="B81" s="691" t="s">
        <v>3501</v>
      </c>
      <c r="C81" s="692" t="s">
        <v>3502</v>
      </c>
      <c r="D81" s="693"/>
      <c r="E81" s="693"/>
      <c r="F81" s="693"/>
      <c r="G81" s="693"/>
    </row>
    <row r="82" spans="1:7" s="679" customFormat="1">
      <c r="A82" s="691" t="s">
        <v>3503</v>
      </c>
      <c r="B82" s="691" t="s">
        <v>3504</v>
      </c>
      <c r="C82" s="692" t="s">
        <v>3505</v>
      </c>
      <c r="D82" s="693"/>
      <c r="E82" s="693"/>
      <c r="F82" s="693"/>
      <c r="G82" s="693"/>
    </row>
    <row r="83" spans="1:7" s="679" customFormat="1">
      <c r="A83" s="691" t="s">
        <v>3506</v>
      </c>
      <c r="B83" s="691" t="s">
        <v>3507</v>
      </c>
      <c r="C83" s="692" t="s">
        <v>3508</v>
      </c>
      <c r="D83" s="693"/>
      <c r="E83" s="693"/>
      <c r="F83" s="693"/>
      <c r="G83" s="693"/>
    </row>
    <row r="84" spans="1:7" s="679" customFormat="1">
      <c r="A84" s="691" t="s">
        <v>3509</v>
      </c>
      <c r="B84" s="691" t="s">
        <v>3510</v>
      </c>
      <c r="C84" s="692" t="s">
        <v>3511</v>
      </c>
      <c r="D84" s="693"/>
      <c r="E84" s="693"/>
      <c r="F84" s="693"/>
      <c r="G84" s="693"/>
    </row>
    <row r="85" spans="1:7" s="679" customFormat="1">
      <c r="A85" s="691" t="s">
        <v>3512</v>
      </c>
      <c r="B85" s="691" t="s">
        <v>3513</v>
      </c>
      <c r="C85" s="692" t="s">
        <v>3514</v>
      </c>
      <c r="D85" s="693"/>
      <c r="E85" s="693"/>
      <c r="F85" s="693"/>
      <c r="G85" s="693">
        <v>105.34824</v>
      </c>
    </row>
    <row r="86" spans="1:7" s="679" customFormat="1">
      <c r="A86" s="691" t="s">
        <v>3515</v>
      </c>
      <c r="B86" s="691" t="s">
        <v>3516</v>
      </c>
      <c r="C86" s="692" t="s">
        <v>3517</v>
      </c>
      <c r="D86" s="693">
        <v>60816.196840000004</v>
      </c>
      <c r="E86" s="693"/>
      <c r="F86" s="693">
        <v>60816.196840000004</v>
      </c>
      <c r="G86" s="693">
        <v>67915.706019999998</v>
      </c>
    </row>
    <row r="87" spans="1:7" s="679" customFormat="1">
      <c r="A87" s="691" t="s">
        <v>3518</v>
      </c>
      <c r="B87" s="691" t="s">
        <v>3519</v>
      </c>
      <c r="C87" s="692" t="s">
        <v>3520</v>
      </c>
      <c r="D87" s="693">
        <v>62645.274649999999</v>
      </c>
      <c r="E87" s="693"/>
      <c r="F87" s="693">
        <v>62645.274649999999</v>
      </c>
      <c r="G87" s="693">
        <v>81857.181710000004</v>
      </c>
    </row>
    <row r="88" spans="1:7" s="679" customFormat="1">
      <c r="A88" s="691" t="s">
        <v>3521</v>
      </c>
      <c r="B88" s="691" t="s">
        <v>3522</v>
      </c>
      <c r="C88" s="692" t="s">
        <v>3523</v>
      </c>
      <c r="D88" s="693">
        <v>9776.632810000001</v>
      </c>
      <c r="E88" s="693"/>
      <c r="F88" s="693">
        <v>9776.632810000001</v>
      </c>
      <c r="G88" s="693">
        <v>9630.6148400000002</v>
      </c>
    </row>
    <row r="89" spans="1:7" s="686" customFormat="1">
      <c r="A89" s="691" t="s">
        <v>3524</v>
      </c>
      <c r="B89" s="691" t="s">
        <v>3525</v>
      </c>
      <c r="C89" s="692" t="s">
        <v>3526</v>
      </c>
      <c r="D89" s="693">
        <v>2496644.06421</v>
      </c>
      <c r="E89" s="693"/>
      <c r="F89" s="693">
        <v>2496644.06421</v>
      </c>
      <c r="G89" s="693">
        <v>2219131.4818000002</v>
      </c>
    </row>
    <row r="90" spans="1:7" s="679" customFormat="1">
      <c r="A90" s="691" t="s">
        <v>3527</v>
      </c>
      <c r="B90" s="691" t="s">
        <v>3528</v>
      </c>
      <c r="C90" s="694" t="s">
        <v>3529</v>
      </c>
      <c r="D90" s="693">
        <v>33703.397400000002</v>
      </c>
      <c r="E90" s="693">
        <v>943.03300000000002</v>
      </c>
      <c r="F90" s="693">
        <v>32760.364399999999</v>
      </c>
      <c r="G90" s="693">
        <v>42294.485860000001</v>
      </c>
    </row>
    <row r="91" spans="1:7" s="679" customFormat="1">
      <c r="A91" s="688" t="s">
        <v>3530</v>
      </c>
      <c r="B91" s="688" t="s">
        <v>3531</v>
      </c>
      <c r="C91" s="689" t="s">
        <v>269</v>
      </c>
      <c r="D91" s="690">
        <v>4079441.6830499996</v>
      </c>
      <c r="E91" s="690">
        <v>0</v>
      </c>
      <c r="F91" s="690">
        <v>4079441.6830499996</v>
      </c>
      <c r="G91" s="690">
        <v>3471702.1433600001</v>
      </c>
    </row>
    <row r="92" spans="1:7" s="679" customFormat="1">
      <c r="A92" s="691" t="s">
        <v>3532</v>
      </c>
      <c r="B92" s="691" t="s">
        <v>3533</v>
      </c>
      <c r="C92" s="692" t="s">
        <v>3534</v>
      </c>
      <c r="D92" s="693"/>
      <c r="E92" s="693"/>
      <c r="F92" s="693"/>
      <c r="G92" s="693"/>
    </row>
    <row r="93" spans="1:7" s="679" customFormat="1" ht="12.75" customHeight="1">
      <c r="A93" s="691" t="s">
        <v>3535</v>
      </c>
      <c r="B93" s="691" t="s">
        <v>3536</v>
      </c>
      <c r="C93" s="692" t="s">
        <v>3537</v>
      </c>
      <c r="D93" s="693"/>
      <c r="E93" s="693"/>
      <c r="F93" s="693"/>
      <c r="G93" s="693"/>
    </row>
    <row r="94" spans="1:7" s="679" customFormat="1">
      <c r="A94" s="691" t="s">
        <v>3538</v>
      </c>
      <c r="B94" s="691" t="s">
        <v>3539</v>
      </c>
      <c r="C94" s="692" t="s">
        <v>3540</v>
      </c>
      <c r="D94" s="693"/>
      <c r="E94" s="693"/>
      <c r="F94" s="693"/>
      <c r="G94" s="693"/>
    </row>
    <row r="95" spans="1:7" s="679" customFormat="1">
      <c r="A95" s="691" t="s">
        <v>3541</v>
      </c>
      <c r="B95" s="691" t="s">
        <v>3542</v>
      </c>
      <c r="C95" s="692" t="s">
        <v>3543</v>
      </c>
      <c r="D95" s="693">
        <v>543835.14876000001</v>
      </c>
      <c r="E95" s="693"/>
      <c r="F95" s="693">
        <v>543835.14876000001</v>
      </c>
      <c r="G95" s="693">
        <v>400414.26565000002</v>
      </c>
    </row>
    <row r="96" spans="1:7" s="679" customFormat="1">
      <c r="A96" s="691" t="s">
        <v>3544</v>
      </c>
      <c r="B96" s="691" t="s">
        <v>3545</v>
      </c>
      <c r="C96" s="692" t="s">
        <v>3546</v>
      </c>
      <c r="D96" s="693">
        <v>99633.483759999988</v>
      </c>
      <c r="E96" s="693"/>
      <c r="F96" s="693">
        <v>99633.483759999988</v>
      </c>
      <c r="G96" s="693">
        <v>91680.577450000012</v>
      </c>
    </row>
    <row r="97" spans="1:7" s="679" customFormat="1">
      <c r="A97" s="691" t="s">
        <v>3547</v>
      </c>
      <c r="B97" s="691" t="s">
        <v>3548</v>
      </c>
      <c r="C97" s="692" t="s">
        <v>3549</v>
      </c>
      <c r="D97" s="693">
        <v>1670050.6970499998</v>
      </c>
      <c r="E97" s="693"/>
      <c r="F97" s="693">
        <v>1670050.6970499998</v>
      </c>
      <c r="G97" s="693">
        <v>1646094.1303399999</v>
      </c>
    </row>
    <row r="98" spans="1:7" s="679" customFormat="1">
      <c r="A98" s="691" t="s">
        <v>3550</v>
      </c>
      <c r="B98" s="691" t="s">
        <v>3551</v>
      </c>
      <c r="C98" s="692" t="s">
        <v>3552</v>
      </c>
      <c r="D98" s="693">
        <v>24422.973739999998</v>
      </c>
      <c r="E98" s="693"/>
      <c r="F98" s="693">
        <v>24422.973739999998</v>
      </c>
      <c r="G98" s="693">
        <v>24591.19326</v>
      </c>
    </row>
    <row r="99" spans="1:7" s="679" customFormat="1">
      <c r="A99" s="691" t="s">
        <v>3553</v>
      </c>
      <c r="B99" s="691" t="s">
        <v>3554</v>
      </c>
      <c r="C99" s="692" t="s">
        <v>3555</v>
      </c>
      <c r="D99" s="693">
        <v>1548871.0055199999</v>
      </c>
      <c r="E99" s="693"/>
      <c r="F99" s="693">
        <v>1548871.0055199999</v>
      </c>
      <c r="G99" s="693">
        <v>1139412.51012</v>
      </c>
    </row>
    <row r="100" spans="1:7" s="679" customFormat="1">
      <c r="A100" s="691" t="s">
        <v>3556</v>
      </c>
      <c r="B100" s="691" t="s">
        <v>3557</v>
      </c>
      <c r="C100" s="692" t="s">
        <v>3558</v>
      </c>
      <c r="D100" s="693">
        <v>179210.46599999999</v>
      </c>
      <c r="E100" s="693"/>
      <c r="F100" s="693">
        <v>179210.46599999999</v>
      </c>
      <c r="G100" s="693">
        <v>156770.53743999999</v>
      </c>
    </row>
    <row r="101" spans="1:7" s="685" customFormat="1">
      <c r="A101" s="691" t="s">
        <v>3559</v>
      </c>
      <c r="B101" s="691" t="s">
        <v>3560</v>
      </c>
      <c r="C101" s="692" t="s">
        <v>3561</v>
      </c>
      <c r="D101" s="693">
        <v>2550.76467</v>
      </c>
      <c r="E101" s="693"/>
      <c r="F101" s="693">
        <v>2550.76467</v>
      </c>
      <c r="G101" s="693">
        <v>2182.8292900000001</v>
      </c>
    </row>
    <row r="102" spans="1:7" s="685" customFormat="1">
      <c r="A102" s="691" t="s">
        <v>3562</v>
      </c>
      <c r="B102" s="691" t="s">
        <v>3563</v>
      </c>
      <c r="C102" s="692" t="s">
        <v>3564</v>
      </c>
      <c r="D102" s="693">
        <v>49.817059999999998</v>
      </c>
      <c r="E102" s="693"/>
      <c r="F102" s="693">
        <v>49.817059999999998</v>
      </c>
      <c r="G102" s="693">
        <v>6.5000000000000002E-2</v>
      </c>
    </row>
    <row r="103" spans="1:7" s="685" customFormat="1">
      <c r="A103" s="695" t="s">
        <v>3565</v>
      </c>
      <c r="B103" s="695" t="s">
        <v>3566</v>
      </c>
      <c r="C103" s="696" t="s">
        <v>3567</v>
      </c>
      <c r="D103" s="697">
        <v>10817.326489999999</v>
      </c>
      <c r="E103" s="697"/>
      <c r="F103" s="697">
        <v>10817.326489999999</v>
      </c>
      <c r="G103" s="697">
        <v>10556.034810000001</v>
      </c>
    </row>
    <row r="104" spans="1:7" s="685" customFormat="1">
      <c r="A104" s="698"/>
      <c r="B104" s="698"/>
      <c r="C104" s="698"/>
      <c r="D104" s="699"/>
      <c r="E104" s="699"/>
      <c r="F104" s="699"/>
      <c r="G104" s="699"/>
    </row>
    <row r="105" spans="1:7" s="685" customFormat="1" ht="12.75" customHeight="1">
      <c r="A105" s="698"/>
      <c r="B105" s="698"/>
      <c r="C105" s="698"/>
      <c r="D105" s="699"/>
      <c r="E105" s="699"/>
      <c r="F105" s="699"/>
      <c r="G105" s="699"/>
    </row>
    <row r="106" spans="1:7" s="686" customFormat="1" ht="12.75" customHeight="1">
      <c r="A106" s="700"/>
      <c r="B106" s="701"/>
      <c r="C106" s="702"/>
      <c r="D106" s="703">
        <v>1</v>
      </c>
      <c r="E106" s="704" t="s">
        <v>3568</v>
      </c>
      <c r="F106" s="705"/>
      <c r="G106" s="705"/>
    </row>
    <row r="107" spans="1:7" s="686" customFormat="1" ht="12.75" customHeight="1">
      <c r="A107" s="1381" t="s">
        <v>3286</v>
      </c>
      <c r="B107" s="1382"/>
      <c r="C107" s="1385" t="s">
        <v>3287</v>
      </c>
      <c r="D107" s="1387" t="s">
        <v>3288</v>
      </c>
      <c r="E107" s="1387"/>
      <c r="F107" s="705"/>
      <c r="G107" s="705"/>
    </row>
    <row r="108" spans="1:7" s="686" customFormat="1">
      <c r="A108" s="1383"/>
      <c r="B108" s="1384"/>
      <c r="C108" s="1386"/>
      <c r="D108" s="706" t="s">
        <v>3289</v>
      </c>
      <c r="E108" s="707" t="s">
        <v>3290</v>
      </c>
      <c r="F108" s="705"/>
      <c r="G108" s="705"/>
    </row>
    <row r="109" spans="1:7" s="686" customFormat="1">
      <c r="A109" s="688"/>
      <c r="B109" s="688" t="s">
        <v>3569</v>
      </c>
      <c r="C109" s="689" t="s">
        <v>269</v>
      </c>
      <c r="D109" s="708">
        <v>45908528.465719998</v>
      </c>
      <c r="E109" s="708">
        <v>43138136.695140004</v>
      </c>
      <c r="F109" s="709"/>
      <c r="G109" s="709"/>
    </row>
    <row r="110" spans="1:7" s="686" customFormat="1">
      <c r="A110" s="688" t="s">
        <v>3570</v>
      </c>
      <c r="B110" s="688" t="s">
        <v>3571</v>
      </c>
      <c r="C110" s="689" t="s">
        <v>269</v>
      </c>
      <c r="D110" s="708">
        <v>37915706.59798</v>
      </c>
      <c r="E110" s="708">
        <v>35666678.000040002</v>
      </c>
      <c r="F110" s="709"/>
      <c r="G110" s="709"/>
    </row>
    <row r="111" spans="1:7" s="679" customFormat="1">
      <c r="A111" s="688" t="s">
        <v>3572</v>
      </c>
      <c r="B111" s="688" t="s">
        <v>3573</v>
      </c>
      <c r="C111" s="689" t="s">
        <v>269</v>
      </c>
      <c r="D111" s="708">
        <v>34364358.994050004</v>
      </c>
      <c r="E111" s="708">
        <v>32926055.51314</v>
      </c>
      <c r="F111" s="709"/>
      <c r="G111" s="709"/>
    </row>
    <row r="112" spans="1:7" s="679" customFormat="1">
      <c r="A112" s="691" t="s">
        <v>3574</v>
      </c>
      <c r="B112" s="691" t="s">
        <v>3575</v>
      </c>
      <c r="C112" s="692" t="s">
        <v>3576</v>
      </c>
      <c r="D112" s="693">
        <v>30091309.756960001</v>
      </c>
      <c r="E112" s="693">
        <v>30707525.705030002</v>
      </c>
      <c r="F112" s="705"/>
      <c r="G112" s="705"/>
    </row>
    <row r="113" spans="1:7" s="679" customFormat="1">
      <c r="A113" s="691" t="s">
        <v>3577</v>
      </c>
      <c r="B113" s="691" t="s">
        <v>3578</v>
      </c>
      <c r="C113" s="692" t="s">
        <v>3579</v>
      </c>
      <c r="D113" s="693">
        <v>6134474.0376900006</v>
      </c>
      <c r="E113" s="693">
        <v>4111423.1786200004</v>
      </c>
      <c r="F113" s="705"/>
      <c r="G113" s="705"/>
    </row>
    <row r="114" spans="1:7" s="679" customFormat="1">
      <c r="A114" s="691" t="s">
        <v>3580</v>
      </c>
      <c r="B114" s="691" t="s">
        <v>3581</v>
      </c>
      <c r="C114" s="692" t="s">
        <v>3582</v>
      </c>
      <c r="D114" s="693"/>
      <c r="E114" s="693"/>
      <c r="F114" s="705"/>
      <c r="G114" s="705"/>
    </row>
    <row r="115" spans="1:7" s="679" customFormat="1">
      <c r="A115" s="691" t="s">
        <v>3583</v>
      </c>
      <c r="B115" s="691" t="s">
        <v>3584</v>
      </c>
      <c r="C115" s="692" t="s">
        <v>3585</v>
      </c>
      <c r="D115" s="693">
        <v>-1871342.8911100002</v>
      </c>
      <c r="E115" s="693">
        <v>-1868044.47908</v>
      </c>
      <c r="F115" s="705"/>
      <c r="G115" s="705"/>
    </row>
    <row r="116" spans="1:7" s="679" customFormat="1">
      <c r="A116" s="691" t="s">
        <v>3586</v>
      </c>
      <c r="B116" s="691" t="s">
        <v>3587</v>
      </c>
      <c r="C116" s="692" t="s">
        <v>3588</v>
      </c>
      <c r="D116" s="693"/>
      <c r="E116" s="693"/>
      <c r="F116" s="705"/>
      <c r="G116" s="705"/>
    </row>
    <row r="117" spans="1:7" s="686" customFormat="1">
      <c r="A117" s="695" t="s">
        <v>3589</v>
      </c>
      <c r="B117" s="695" t="s">
        <v>3590</v>
      </c>
      <c r="C117" s="696" t="s">
        <v>3591</v>
      </c>
      <c r="D117" s="693">
        <v>9918.0905099999982</v>
      </c>
      <c r="E117" s="693">
        <v>-24848.89143</v>
      </c>
      <c r="F117" s="705"/>
      <c r="G117" s="705"/>
    </row>
    <row r="118" spans="1:7" s="679" customFormat="1">
      <c r="A118" s="688" t="s">
        <v>3592</v>
      </c>
      <c r="B118" s="688" t="s">
        <v>3593</v>
      </c>
      <c r="C118" s="689" t="s">
        <v>269</v>
      </c>
      <c r="D118" s="690">
        <v>1419895.4003000001</v>
      </c>
      <c r="E118" s="690">
        <v>1293446.49703</v>
      </c>
      <c r="F118" s="709"/>
      <c r="G118" s="709"/>
    </row>
    <row r="119" spans="1:7" s="686" customFormat="1">
      <c r="A119" s="691" t="s">
        <v>3594</v>
      </c>
      <c r="B119" s="691" t="s">
        <v>3595</v>
      </c>
      <c r="C119" s="692" t="s">
        <v>3596</v>
      </c>
      <c r="D119" s="710">
        <v>58236.194799999997</v>
      </c>
      <c r="E119" s="710">
        <v>60835.502639999999</v>
      </c>
      <c r="F119" s="705"/>
      <c r="G119" s="705"/>
    </row>
    <row r="120" spans="1:7" s="679" customFormat="1">
      <c r="A120" s="691" t="s">
        <v>3597</v>
      </c>
      <c r="B120" s="691" t="s">
        <v>3598</v>
      </c>
      <c r="C120" s="692" t="s">
        <v>3599</v>
      </c>
      <c r="D120" s="693">
        <v>28866.878350000003</v>
      </c>
      <c r="E120" s="693">
        <v>28768.620370000001</v>
      </c>
      <c r="F120" s="705"/>
      <c r="G120" s="705"/>
    </row>
    <row r="121" spans="1:7" s="679" customFormat="1">
      <c r="A121" s="691" t="s">
        <v>3600</v>
      </c>
      <c r="B121" s="691" t="s">
        <v>3601</v>
      </c>
      <c r="C121" s="692" t="s">
        <v>3602</v>
      </c>
      <c r="D121" s="693">
        <v>198473.86426</v>
      </c>
      <c r="E121" s="693">
        <v>175668.02297999998</v>
      </c>
      <c r="F121" s="705"/>
      <c r="G121" s="705"/>
    </row>
    <row r="122" spans="1:7" s="679" customFormat="1">
      <c r="A122" s="691" t="s">
        <v>3603</v>
      </c>
      <c r="B122" s="691" t="s">
        <v>3604</v>
      </c>
      <c r="C122" s="692" t="s">
        <v>3605</v>
      </c>
      <c r="D122" s="693">
        <v>44690.214390000001</v>
      </c>
      <c r="E122" s="693">
        <v>42952.988950000006</v>
      </c>
      <c r="F122" s="705"/>
      <c r="G122" s="705"/>
    </row>
    <row r="123" spans="1:7" s="686" customFormat="1">
      <c r="A123" s="691" t="s">
        <v>3606</v>
      </c>
      <c r="B123" s="691" t="s">
        <v>3607</v>
      </c>
      <c r="C123" s="692" t="s">
        <v>3608</v>
      </c>
      <c r="D123" s="693">
        <v>910277.03116000001</v>
      </c>
      <c r="E123" s="693">
        <v>828398.98239000002</v>
      </c>
      <c r="F123" s="705"/>
      <c r="G123" s="705"/>
    </row>
    <row r="124" spans="1:7" s="686" customFormat="1">
      <c r="A124" s="695" t="s">
        <v>3609</v>
      </c>
      <c r="B124" s="695" t="s">
        <v>3610</v>
      </c>
      <c r="C124" s="711" t="s">
        <v>3611</v>
      </c>
      <c r="D124" s="697">
        <v>179351.21734</v>
      </c>
      <c r="E124" s="697">
        <v>156822.37969999999</v>
      </c>
      <c r="F124" s="709"/>
      <c r="G124" s="709"/>
    </row>
    <row r="125" spans="1:7" s="679" customFormat="1">
      <c r="A125" s="688" t="s">
        <v>3612</v>
      </c>
      <c r="B125" s="688" t="s">
        <v>3613</v>
      </c>
      <c r="C125" s="689" t="s">
        <v>269</v>
      </c>
      <c r="D125" s="690">
        <v>2131452.2036300004</v>
      </c>
      <c r="E125" s="690">
        <v>1447175.9898700002</v>
      </c>
      <c r="F125" s="705"/>
      <c r="G125" s="705"/>
    </row>
    <row r="126" spans="1:7" s="686" customFormat="1">
      <c r="A126" s="691" t="s">
        <v>3614</v>
      </c>
      <c r="B126" s="691" t="s">
        <v>3615</v>
      </c>
      <c r="C126" s="692" t="s">
        <v>3616</v>
      </c>
      <c r="D126" s="693">
        <v>718896.98407000001</v>
      </c>
      <c r="E126" s="693">
        <v>427844.60118</v>
      </c>
      <c r="F126" s="705"/>
      <c r="G126" s="705"/>
    </row>
    <row r="127" spans="1:7" s="679" customFormat="1">
      <c r="A127" s="691" t="s">
        <v>3617</v>
      </c>
      <c r="B127" s="691" t="s">
        <v>3618</v>
      </c>
      <c r="C127" s="692" t="s">
        <v>3619</v>
      </c>
      <c r="D127" s="693"/>
      <c r="E127" s="693">
        <v>-39025.030039999998</v>
      </c>
      <c r="F127" s="705"/>
      <c r="G127" s="705"/>
    </row>
    <row r="128" spans="1:7" s="679" customFormat="1">
      <c r="A128" s="695" t="s">
        <v>3620</v>
      </c>
      <c r="B128" s="695" t="s">
        <v>3621</v>
      </c>
      <c r="C128" s="696" t="s">
        <v>3622</v>
      </c>
      <c r="D128" s="693">
        <v>1412555.2195600001</v>
      </c>
      <c r="E128" s="693">
        <v>1058356.41873</v>
      </c>
      <c r="F128" s="709"/>
      <c r="G128" s="709"/>
    </row>
    <row r="129" spans="1:7" s="679" customFormat="1">
      <c r="A129" s="688" t="s">
        <v>3623</v>
      </c>
      <c r="B129" s="688" t="s">
        <v>3624</v>
      </c>
      <c r="C129" s="689" t="s">
        <v>269</v>
      </c>
      <c r="D129" s="690">
        <v>7992821.8677399997</v>
      </c>
      <c r="E129" s="690">
        <v>7471458.6951000001</v>
      </c>
      <c r="F129" s="709"/>
      <c r="G129" s="709"/>
    </row>
    <row r="130" spans="1:7" s="679" customFormat="1">
      <c r="A130" s="688" t="s">
        <v>3625</v>
      </c>
      <c r="B130" s="688" t="s">
        <v>3626</v>
      </c>
      <c r="C130" s="689" t="s">
        <v>269</v>
      </c>
      <c r="D130" s="690">
        <v>23443.239000000001</v>
      </c>
      <c r="E130" s="690">
        <v>18478.442999999999</v>
      </c>
      <c r="F130" s="705"/>
      <c r="G130" s="705"/>
    </row>
    <row r="131" spans="1:7" s="679" customFormat="1">
      <c r="A131" s="691" t="s">
        <v>3627</v>
      </c>
      <c r="B131" s="691" t="s">
        <v>3626</v>
      </c>
      <c r="C131" s="692" t="s">
        <v>3628</v>
      </c>
      <c r="D131" s="693">
        <v>23443.239000000001</v>
      </c>
      <c r="E131" s="693">
        <v>18478.442999999999</v>
      </c>
      <c r="F131" s="709"/>
      <c r="G131" s="709"/>
    </row>
    <row r="132" spans="1:7" s="679" customFormat="1">
      <c r="A132" s="688" t="s">
        <v>3629</v>
      </c>
      <c r="B132" s="688" t="s">
        <v>3630</v>
      </c>
      <c r="C132" s="689" t="s">
        <v>269</v>
      </c>
      <c r="D132" s="690">
        <v>4892995.92074</v>
      </c>
      <c r="E132" s="690">
        <v>4756338.1775200004</v>
      </c>
      <c r="F132" s="705"/>
      <c r="G132" s="705"/>
    </row>
    <row r="133" spans="1:7" s="679" customFormat="1">
      <c r="A133" s="691" t="s">
        <v>3631</v>
      </c>
      <c r="B133" s="691" t="s">
        <v>3632</v>
      </c>
      <c r="C133" s="692" t="s">
        <v>3633</v>
      </c>
      <c r="D133" s="693">
        <v>2668447.4974600002</v>
      </c>
      <c r="E133" s="693">
        <v>2187953.8793299999</v>
      </c>
      <c r="F133" s="705"/>
      <c r="G133" s="705"/>
    </row>
    <row r="134" spans="1:7" s="679" customFormat="1">
      <c r="A134" s="691" t="s">
        <v>3634</v>
      </c>
      <c r="B134" s="691" t="s">
        <v>3635</v>
      </c>
      <c r="C134" s="692" t="s">
        <v>3636</v>
      </c>
      <c r="D134" s="693"/>
      <c r="E134" s="693"/>
      <c r="F134" s="705"/>
      <c r="G134" s="705"/>
    </row>
    <row r="135" spans="1:7" s="679" customFormat="1">
      <c r="A135" s="691" t="s">
        <v>3637</v>
      </c>
      <c r="B135" s="691" t="s">
        <v>3638</v>
      </c>
      <c r="C135" s="692" t="s">
        <v>3639</v>
      </c>
      <c r="D135" s="693"/>
      <c r="E135" s="693"/>
      <c r="F135" s="705"/>
      <c r="G135" s="705"/>
    </row>
    <row r="136" spans="1:7" s="686" customFormat="1">
      <c r="A136" s="691" t="s">
        <v>3640</v>
      </c>
      <c r="B136" s="691" t="s">
        <v>3641</v>
      </c>
      <c r="C136" s="692" t="s">
        <v>3642</v>
      </c>
      <c r="D136" s="693">
        <v>27816.519579999996</v>
      </c>
      <c r="E136" s="693">
        <v>27212.97754</v>
      </c>
      <c r="F136" s="705"/>
      <c r="G136" s="705"/>
    </row>
    <row r="137" spans="1:7" s="679" customFormat="1">
      <c r="A137" s="691" t="s">
        <v>3643</v>
      </c>
      <c r="B137" s="691" t="s">
        <v>3644</v>
      </c>
      <c r="C137" s="692" t="s">
        <v>3645</v>
      </c>
      <c r="D137" s="693"/>
      <c r="E137" s="693"/>
      <c r="F137" s="705"/>
      <c r="G137" s="705"/>
    </row>
    <row r="138" spans="1:7" s="679" customFormat="1">
      <c r="A138" s="691" t="s">
        <v>3646</v>
      </c>
      <c r="B138" s="691" t="s">
        <v>3647</v>
      </c>
      <c r="C138" s="692" t="s">
        <v>3648</v>
      </c>
      <c r="D138" s="693"/>
      <c r="E138" s="693"/>
      <c r="F138" s="709"/>
      <c r="G138" s="709"/>
    </row>
    <row r="139" spans="1:7" s="679" customFormat="1">
      <c r="A139" s="691" t="s">
        <v>3649</v>
      </c>
      <c r="B139" s="691" t="s">
        <v>3650</v>
      </c>
      <c r="C139" s="692" t="s">
        <v>3651</v>
      </c>
      <c r="D139" s="693"/>
      <c r="E139" s="693"/>
      <c r="F139" s="705"/>
      <c r="G139" s="705"/>
    </row>
    <row r="140" spans="1:7" s="679" customFormat="1">
      <c r="A140" s="691" t="s">
        <v>3652</v>
      </c>
      <c r="B140" s="691" t="s">
        <v>3653</v>
      </c>
      <c r="C140" s="692" t="s">
        <v>3654</v>
      </c>
      <c r="D140" s="693">
        <v>432079.51097999996</v>
      </c>
      <c r="E140" s="693">
        <v>474814.28564999998</v>
      </c>
      <c r="F140" s="705"/>
      <c r="G140" s="705"/>
    </row>
    <row r="141" spans="1:7" s="679" customFormat="1">
      <c r="A141" s="695" t="s">
        <v>3655</v>
      </c>
      <c r="B141" s="695" t="s">
        <v>3656</v>
      </c>
      <c r="C141" s="696" t="s">
        <v>3657</v>
      </c>
      <c r="D141" s="693">
        <v>1764652.3927199999</v>
      </c>
      <c r="E141" s="693">
        <v>2066357.0349999999</v>
      </c>
      <c r="F141" s="705"/>
      <c r="G141" s="705"/>
    </row>
    <row r="142" spans="1:7" s="679" customFormat="1">
      <c r="A142" s="688" t="s">
        <v>3658</v>
      </c>
      <c r="B142" s="688" t="s">
        <v>3659</v>
      </c>
      <c r="C142" s="689" t="s">
        <v>269</v>
      </c>
      <c r="D142" s="690">
        <v>3076382.7079999996</v>
      </c>
      <c r="E142" s="690">
        <v>2696642.0745799998</v>
      </c>
      <c r="F142" s="705"/>
      <c r="G142" s="705"/>
    </row>
    <row r="143" spans="1:7" s="679" customFormat="1">
      <c r="A143" s="691" t="s">
        <v>3660</v>
      </c>
      <c r="B143" s="691" t="s">
        <v>3661</v>
      </c>
      <c r="C143" s="692" t="s">
        <v>3662</v>
      </c>
      <c r="D143" s="693">
        <v>71484.982999999993</v>
      </c>
      <c r="E143" s="693">
        <v>47000</v>
      </c>
      <c r="F143" s="705"/>
      <c r="G143" s="705"/>
    </row>
    <row r="144" spans="1:7" s="679" customFormat="1">
      <c r="A144" s="691" t="s">
        <v>3663</v>
      </c>
      <c r="B144" s="691" t="s">
        <v>3664</v>
      </c>
      <c r="C144" s="692" t="s">
        <v>3665</v>
      </c>
      <c r="D144" s="693"/>
      <c r="E144" s="693"/>
      <c r="F144" s="705"/>
      <c r="G144" s="705"/>
    </row>
    <row r="145" spans="1:7" s="679" customFormat="1">
      <c r="A145" s="691" t="s">
        <v>3666</v>
      </c>
      <c r="B145" s="691" t="s">
        <v>3667</v>
      </c>
      <c r="C145" s="692" t="s">
        <v>3668</v>
      </c>
      <c r="D145" s="693"/>
      <c r="E145" s="693"/>
      <c r="F145" s="705"/>
      <c r="G145" s="705"/>
    </row>
    <row r="146" spans="1:7" s="679" customFormat="1">
      <c r="A146" s="691" t="s">
        <v>3669</v>
      </c>
      <c r="B146" s="691" t="s">
        <v>3670</v>
      </c>
      <c r="C146" s="692" t="s">
        <v>3671</v>
      </c>
      <c r="D146" s="693"/>
      <c r="E146" s="693"/>
      <c r="F146" s="705"/>
      <c r="G146" s="705"/>
    </row>
    <row r="147" spans="1:7" s="679" customFormat="1">
      <c r="A147" s="691" t="s">
        <v>3672</v>
      </c>
      <c r="B147" s="691" t="s">
        <v>3673</v>
      </c>
      <c r="C147" s="692" t="s">
        <v>3674</v>
      </c>
      <c r="D147" s="693">
        <v>795867.41898999992</v>
      </c>
      <c r="E147" s="693">
        <v>689931.47652999987</v>
      </c>
      <c r="F147" s="705"/>
      <c r="G147" s="705"/>
    </row>
    <row r="148" spans="1:7" s="679" customFormat="1">
      <c r="A148" s="691" t="s">
        <v>3675</v>
      </c>
      <c r="B148" s="691" t="s">
        <v>3676</v>
      </c>
      <c r="C148" s="692" t="s">
        <v>3677</v>
      </c>
      <c r="D148" s="693"/>
      <c r="E148" s="693"/>
      <c r="F148" s="705"/>
      <c r="G148" s="705"/>
    </row>
    <row r="149" spans="1:7" s="679" customFormat="1">
      <c r="A149" s="691" t="s">
        <v>3678</v>
      </c>
      <c r="B149" s="691" t="s">
        <v>3679</v>
      </c>
      <c r="C149" s="692" t="s">
        <v>3680</v>
      </c>
      <c r="D149" s="693">
        <v>70006.070359999998</v>
      </c>
      <c r="E149" s="693">
        <v>57095.114379999999</v>
      </c>
      <c r="F149" s="705"/>
      <c r="G149" s="705"/>
    </row>
    <row r="150" spans="1:7" s="679" customFormat="1">
      <c r="A150" s="691" t="s">
        <v>3681</v>
      </c>
      <c r="B150" s="691" t="s">
        <v>3682</v>
      </c>
      <c r="C150" s="692" t="s">
        <v>3683</v>
      </c>
      <c r="D150" s="693"/>
      <c r="E150" s="693"/>
      <c r="F150" s="705"/>
      <c r="G150" s="705"/>
    </row>
    <row r="151" spans="1:7" s="679" customFormat="1">
      <c r="A151" s="691" t="s">
        <v>3684</v>
      </c>
      <c r="B151" s="691" t="s">
        <v>3685</v>
      </c>
      <c r="C151" s="692" t="s">
        <v>3686</v>
      </c>
      <c r="D151" s="693">
        <v>3000</v>
      </c>
      <c r="E151" s="693">
        <v>21270.00232</v>
      </c>
      <c r="F151" s="705"/>
      <c r="G151" s="705"/>
    </row>
    <row r="152" spans="1:7" s="679" customFormat="1">
      <c r="A152" s="691" t="s">
        <v>3687</v>
      </c>
      <c r="B152" s="691" t="s">
        <v>3688</v>
      </c>
      <c r="C152" s="692" t="s">
        <v>3689</v>
      </c>
      <c r="D152" s="693">
        <v>318428.59850000002</v>
      </c>
      <c r="E152" s="693">
        <v>317055.06900000002</v>
      </c>
      <c r="F152" s="705"/>
      <c r="G152" s="705"/>
    </row>
    <row r="153" spans="1:7" s="679" customFormat="1">
      <c r="A153" s="691" t="s">
        <v>3690</v>
      </c>
      <c r="B153" s="691" t="s">
        <v>3691</v>
      </c>
      <c r="C153" s="692" t="s">
        <v>3692</v>
      </c>
      <c r="D153" s="693">
        <v>63429.362200000003</v>
      </c>
      <c r="E153" s="693">
        <v>61428.157149999999</v>
      </c>
      <c r="F153" s="705"/>
      <c r="G153" s="705"/>
    </row>
    <row r="154" spans="1:7" s="679" customFormat="1">
      <c r="A154" s="691" t="s">
        <v>3693</v>
      </c>
      <c r="B154" s="691" t="s">
        <v>3475</v>
      </c>
      <c r="C154" s="692" t="s">
        <v>3476</v>
      </c>
      <c r="D154" s="693">
        <v>159884.09654999999</v>
      </c>
      <c r="E154" s="693">
        <v>221108.56719999999</v>
      </c>
      <c r="F154" s="705"/>
      <c r="G154" s="705"/>
    </row>
    <row r="155" spans="1:7" s="679" customFormat="1">
      <c r="A155" s="691" t="s">
        <v>3694</v>
      </c>
      <c r="B155" s="691" t="s">
        <v>3478</v>
      </c>
      <c r="C155" s="692" t="s">
        <v>3479</v>
      </c>
      <c r="D155" s="693">
        <v>69438.176000000007</v>
      </c>
      <c r="E155" s="693">
        <v>12433.795</v>
      </c>
      <c r="F155" s="705"/>
      <c r="G155" s="705"/>
    </row>
    <row r="156" spans="1:7" s="679" customFormat="1">
      <c r="A156" s="691" t="s">
        <v>3695</v>
      </c>
      <c r="B156" s="691" t="s">
        <v>3481</v>
      </c>
      <c r="C156" s="692" t="s">
        <v>3482</v>
      </c>
      <c r="D156" s="693">
        <v>505.26100000000002</v>
      </c>
      <c r="E156" s="693">
        <v>58.866</v>
      </c>
      <c r="F156" s="705"/>
      <c r="G156" s="705"/>
    </row>
    <row r="157" spans="1:7" s="679" customFormat="1">
      <c r="A157" s="691" t="s">
        <v>3696</v>
      </c>
      <c r="B157" s="691" t="s">
        <v>3484</v>
      </c>
      <c r="C157" s="692" t="s">
        <v>3485</v>
      </c>
      <c r="D157" s="693">
        <v>12455.103999999999</v>
      </c>
      <c r="E157" s="693">
        <v>1728.941</v>
      </c>
      <c r="F157" s="705"/>
      <c r="G157" s="705"/>
    </row>
    <row r="158" spans="1:7" s="679" customFormat="1">
      <c r="A158" s="691" t="s">
        <v>3697</v>
      </c>
      <c r="B158" s="691" t="s">
        <v>3487</v>
      </c>
      <c r="C158" s="692" t="s">
        <v>3488</v>
      </c>
      <c r="D158" s="693">
        <v>58322.46</v>
      </c>
      <c r="E158" s="693">
        <v>58981.347000000002</v>
      </c>
      <c r="F158" s="705"/>
      <c r="G158" s="705"/>
    </row>
    <row r="159" spans="1:7" s="679" customFormat="1">
      <c r="A159" s="691" t="s">
        <v>3698</v>
      </c>
      <c r="B159" s="691" t="s">
        <v>281</v>
      </c>
      <c r="C159" s="692" t="s">
        <v>3490</v>
      </c>
      <c r="D159" s="693">
        <v>28182.034480000002</v>
      </c>
      <c r="E159" s="693">
        <v>19171.667000000001</v>
      </c>
      <c r="F159" s="705"/>
      <c r="G159" s="705"/>
    </row>
    <row r="160" spans="1:7" s="679" customFormat="1">
      <c r="A160" s="691" t="s">
        <v>3699</v>
      </c>
      <c r="B160" s="691" t="s">
        <v>3492</v>
      </c>
      <c r="C160" s="692" t="s">
        <v>3493</v>
      </c>
      <c r="D160" s="693">
        <v>91.034999999999997</v>
      </c>
      <c r="E160" s="693">
        <v>259.577</v>
      </c>
      <c r="F160" s="705"/>
      <c r="G160" s="705"/>
    </row>
    <row r="161" spans="1:7" s="679" customFormat="1">
      <c r="A161" s="691" t="s">
        <v>3700</v>
      </c>
      <c r="B161" s="691" t="s">
        <v>3701</v>
      </c>
      <c r="C161" s="692" t="s">
        <v>3702</v>
      </c>
      <c r="D161" s="693">
        <v>18163.81741</v>
      </c>
      <c r="E161" s="693">
        <v>44845.955999999998</v>
      </c>
      <c r="F161" s="681"/>
      <c r="G161" s="681"/>
    </row>
    <row r="162" spans="1:7" s="679" customFormat="1">
      <c r="A162" s="691" t="s">
        <v>3703</v>
      </c>
      <c r="B162" s="691" t="s">
        <v>3704</v>
      </c>
      <c r="C162" s="692" t="s">
        <v>3705</v>
      </c>
      <c r="D162" s="693">
        <v>4553.2387600000002</v>
      </c>
      <c r="E162" s="693">
        <v>5521.5724100000007</v>
      </c>
      <c r="F162" s="681"/>
      <c r="G162" s="681"/>
    </row>
    <row r="163" spans="1:7" s="679" customFormat="1">
      <c r="A163" s="691" t="s">
        <v>3706</v>
      </c>
      <c r="B163" s="691" t="s">
        <v>3707</v>
      </c>
      <c r="C163" s="692" t="s">
        <v>3708</v>
      </c>
      <c r="D163" s="693">
        <v>136472.18194000001</v>
      </c>
      <c r="E163" s="693">
        <v>12338.002199999999</v>
      </c>
      <c r="F163" s="681"/>
      <c r="G163" s="681"/>
    </row>
    <row r="164" spans="1:7" s="679" customFormat="1">
      <c r="A164" s="691" t="s">
        <v>3709</v>
      </c>
      <c r="B164" s="691" t="s">
        <v>3710</v>
      </c>
      <c r="C164" s="692" t="s">
        <v>3711</v>
      </c>
      <c r="D164" s="693"/>
      <c r="E164" s="693"/>
      <c r="F164" s="681"/>
      <c r="G164" s="681"/>
    </row>
    <row r="165" spans="1:7" s="679" customFormat="1">
      <c r="A165" s="691" t="s">
        <v>3712</v>
      </c>
      <c r="B165" s="691" t="s">
        <v>3504</v>
      </c>
      <c r="C165" s="692" t="s">
        <v>3505</v>
      </c>
      <c r="D165" s="693">
        <v>1466.1111100000001</v>
      </c>
      <c r="E165" s="693">
        <v>1782.0833300000002</v>
      </c>
      <c r="F165" s="681"/>
      <c r="G165" s="681"/>
    </row>
    <row r="166" spans="1:7" s="679" customFormat="1">
      <c r="A166" s="691" t="s">
        <v>3713</v>
      </c>
      <c r="B166" s="691" t="s">
        <v>3714</v>
      </c>
      <c r="C166" s="692" t="s">
        <v>3715</v>
      </c>
      <c r="D166" s="693"/>
      <c r="E166" s="693"/>
      <c r="F166" s="681"/>
      <c r="G166" s="681"/>
    </row>
    <row r="167" spans="1:7" s="679" customFormat="1">
      <c r="A167" s="691" t="s">
        <v>3716</v>
      </c>
      <c r="B167" s="691" t="s">
        <v>3717</v>
      </c>
      <c r="C167" s="692" t="s">
        <v>3718</v>
      </c>
      <c r="D167" s="693">
        <v>17258</v>
      </c>
      <c r="E167" s="693"/>
      <c r="F167" s="681"/>
      <c r="G167" s="681"/>
    </row>
    <row r="168" spans="1:7" s="685" customFormat="1" ht="12.75" customHeight="1">
      <c r="A168" s="691" t="s">
        <v>3719</v>
      </c>
      <c r="B168" s="691" t="s">
        <v>3720</v>
      </c>
      <c r="C168" s="692" t="s">
        <v>3721</v>
      </c>
      <c r="D168" s="693">
        <v>14820.22</v>
      </c>
      <c r="E168" s="693">
        <v>0.19913</v>
      </c>
      <c r="F168" s="681"/>
      <c r="G168" s="681"/>
    </row>
    <row r="169" spans="1:7" s="685" customFormat="1">
      <c r="A169" s="691" t="s">
        <v>3722</v>
      </c>
      <c r="B169" s="691" t="s">
        <v>3723</v>
      </c>
      <c r="C169" s="692" t="s">
        <v>3724</v>
      </c>
      <c r="D169" s="693">
        <v>68929.940570000006</v>
      </c>
      <c r="E169" s="693">
        <v>43626.081440000002</v>
      </c>
      <c r="F169" s="681"/>
      <c r="G169" s="681"/>
    </row>
    <row r="170" spans="1:7" s="685" customFormat="1">
      <c r="A170" s="691" t="s">
        <v>3725</v>
      </c>
      <c r="B170" s="691" t="s">
        <v>3726</v>
      </c>
      <c r="C170" s="692" t="s">
        <v>3727</v>
      </c>
      <c r="D170" s="693">
        <v>13435.19586</v>
      </c>
      <c r="E170" s="693">
        <v>13712.75404</v>
      </c>
      <c r="F170" s="681"/>
      <c r="G170" s="681"/>
    </row>
    <row r="171" spans="1:7" s="685" customFormat="1">
      <c r="A171" s="691" t="s">
        <v>3728</v>
      </c>
      <c r="B171" s="691" t="s">
        <v>3729</v>
      </c>
      <c r="C171" s="692" t="s">
        <v>3730</v>
      </c>
      <c r="D171" s="693">
        <v>30283.784379999997</v>
      </c>
      <c r="E171" s="693">
        <v>29305.10843</v>
      </c>
      <c r="F171" s="681"/>
      <c r="G171" s="681"/>
    </row>
    <row r="172" spans="1:7" s="685" customFormat="1">
      <c r="A172" s="691" t="s">
        <v>3731</v>
      </c>
      <c r="B172" s="691" t="s">
        <v>3732</v>
      </c>
      <c r="C172" s="692" t="s">
        <v>3733</v>
      </c>
      <c r="D172" s="693">
        <v>982300.72340999998</v>
      </c>
      <c r="E172" s="693">
        <v>903225.93602000002</v>
      </c>
      <c r="F172" s="681"/>
      <c r="G172" s="681"/>
    </row>
    <row r="173" spans="1:7" s="685" customFormat="1">
      <c r="A173" s="695" t="s">
        <v>3734</v>
      </c>
      <c r="B173" s="695" t="s">
        <v>3735</v>
      </c>
      <c r="C173" s="696" t="s">
        <v>3736</v>
      </c>
      <c r="D173" s="697">
        <v>137604.89448000002</v>
      </c>
      <c r="E173" s="697">
        <v>134625.603</v>
      </c>
      <c r="F173" s="681"/>
      <c r="G173" s="681"/>
    </row>
    <row r="174" spans="1:7" s="685" customFormat="1">
      <c r="D174" s="681"/>
      <c r="E174" s="681"/>
      <c r="F174" s="681"/>
      <c r="G174" s="681"/>
    </row>
    <row r="175" spans="1:7" s="685" customFormat="1">
      <c r="D175" s="681"/>
      <c r="E175" s="681"/>
      <c r="F175" s="681"/>
      <c r="G175" s="681"/>
    </row>
    <row r="176" spans="1:7" s="685" customFormat="1">
      <c r="D176" s="681"/>
      <c r="E176" s="681"/>
      <c r="F176" s="681"/>
      <c r="G176" s="681"/>
    </row>
    <row r="177" spans="4:7" s="685" customFormat="1">
      <c r="D177" s="681"/>
      <c r="E177" s="681"/>
      <c r="F177" s="681"/>
      <c r="G177" s="681"/>
    </row>
    <row r="178" spans="4:7" s="685" customFormat="1">
      <c r="D178" s="681"/>
      <c r="E178" s="681"/>
      <c r="F178" s="681"/>
      <c r="G178" s="681"/>
    </row>
    <row r="179" spans="4:7" s="685" customFormat="1">
      <c r="D179" s="681"/>
      <c r="E179" s="681"/>
      <c r="F179" s="681"/>
      <c r="G179" s="681"/>
    </row>
    <row r="180" spans="4:7" s="685" customFormat="1">
      <c r="D180" s="681"/>
      <c r="E180" s="681"/>
      <c r="F180" s="681"/>
      <c r="G180" s="681"/>
    </row>
    <row r="181" spans="4:7" s="685" customFormat="1">
      <c r="D181" s="681"/>
      <c r="E181" s="681"/>
      <c r="F181" s="681"/>
      <c r="G181" s="681"/>
    </row>
    <row r="182" spans="4:7" s="685" customFormat="1">
      <c r="D182" s="681"/>
      <c r="E182" s="681"/>
      <c r="F182" s="681"/>
      <c r="G182" s="681"/>
    </row>
    <row r="183" spans="4:7" s="685" customFormat="1">
      <c r="D183" s="681"/>
      <c r="E183" s="681"/>
      <c r="F183" s="681"/>
      <c r="G183" s="681"/>
    </row>
    <row r="184" spans="4:7" s="685" customFormat="1">
      <c r="D184" s="681"/>
      <c r="E184" s="681"/>
      <c r="F184" s="681"/>
      <c r="G184" s="681"/>
    </row>
    <row r="185" spans="4:7" s="685" customFormat="1">
      <c r="D185" s="681"/>
      <c r="E185" s="681"/>
      <c r="F185" s="681"/>
      <c r="G185" s="681"/>
    </row>
    <row r="186" spans="4:7" s="685" customFormat="1">
      <c r="D186" s="681"/>
      <c r="E186" s="681"/>
      <c r="F186" s="681"/>
      <c r="G186" s="681"/>
    </row>
    <row r="187" spans="4:7" s="685" customFormat="1">
      <c r="D187" s="681"/>
      <c r="E187" s="681"/>
      <c r="F187" s="681"/>
      <c r="G187" s="681"/>
    </row>
    <row r="188" spans="4:7" s="685" customFormat="1">
      <c r="D188" s="681"/>
      <c r="E188" s="681"/>
      <c r="F188" s="681"/>
      <c r="G188" s="681"/>
    </row>
    <row r="189" spans="4:7" s="685" customFormat="1">
      <c r="D189" s="681"/>
      <c r="E189" s="681"/>
      <c r="F189" s="681"/>
      <c r="G189" s="681"/>
    </row>
    <row r="190" spans="4:7" s="685" customFormat="1">
      <c r="D190" s="681"/>
      <c r="E190" s="681"/>
      <c r="F190" s="681"/>
      <c r="G190" s="681"/>
    </row>
    <row r="191" spans="4:7" s="685" customFormat="1">
      <c r="D191" s="681"/>
      <c r="E191" s="681"/>
      <c r="F191" s="681"/>
      <c r="G191" s="681"/>
    </row>
    <row r="192" spans="4:7" s="685" customFormat="1">
      <c r="D192" s="681"/>
      <c r="E192" s="681"/>
      <c r="F192" s="681"/>
      <c r="G192" s="681"/>
    </row>
    <row r="193" spans="4:7" s="685" customFormat="1">
      <c r="D193" s="681"/>
      <c r="E193" s="681"/>
      <c r="F193" s="681"/>
      <c r="G193" s="681"/>
    </row>
    <row r="194" spans="4:7" s="685" customFormat="1">
      <c r="D194" s="681"/>
      <c r="E194" s="681"/>
      <c r="F194" s="681"/>
      <c r="G194" s="681"/>
    </row>
    <row r="195" spans="4:7" s="685" customFormat="1">
      <c r="D195" s="681"/>
      <c r="E195" s="681"/>
      <c r="F195" s="681"/>
      <c r="G195" s="681"/>
    </row>
    <row r="196" spans="4:7" s="685" customFormat="1">
      <c r="D196" s="681"/>
      <c r="E196" s="681"/>
      <c r="F196" s="681"/>
      <c r="G196" s="681"/>
    </row>
    <row r="197" spans="4:7" s="685" customFormat="1">
      <c r="D197" s="681"/>
      <c r="E197" s="681"/>
      <c r="F197" s="681"/>
      <c r="G197" s="681"/>
    </row>
    <row r="198" spans="4:7" s="685" customFormat="1">
      <c r="D198" s="681"/>
      <c r="E198" s="681"/>
      <c r="F198" s="681"/>
      <c r="G198" s="681"/>
    </row>
    <row r="199" spans="4:7" s="685" customFormat="1">
      <c r="D199" s="681"/>
      <c r="E199" s="681"/>
      <c r="F199" s="681"/>
      <c r="G199" s="681"/>
    </row>
    <row r="200" spans="4:7" s="685" customFormat="1">
      <c r="D200" s="681"/>
      <c r="E200" s="681"/>
      <c r="F200" s="681"/>
      <c r="G200" s="681"/>
    </row>
    <row r="201" spans="4:7" s="685" customFormat="1">
      <c r="D201" s="681"/>
      <c r="E201" s="681"/>
      <c r="F201" s="681"/>
      <c r="G201" s="681"/>
    </row>
    <row r="202" spans="4:7" s="685" customFormat="1">
      <c r="D202" s="681"/>
      <c r="E202" s="681"/>
      <c r="F202" s="681"/>
      <c r="G202" s="681"/>
    </row>
    <row r="203" spans="4:7" s="685" customFormat="1">
      <c r="D203" s="681"/>
      <c r="E203" s="681"/>
      <c r="F203" s="681"/>
      <c r="G203" s="681"/>
    </row>
    <row r="204" spans="4:7" s="685" customFormat="1">
      <c r="D204" s="681"/>
      <c r="E204" s="681"/>
      <c r="F204" s="681"/>
      <c r="G204" s="681"/>
    </row>
    <row r="205" spans="4:7" s="685" customFormat="1">
      <c r="D205" s="681"/>
      <c r="E205" s="681"/>
      <c r="F205" s="681"/>
      <c r="G205" s="681"/>
    </row>
    <row r="206" spans="4:7" s="685" customFormat="1">
      <c r="D206" s="681"/>
      <c r="E206" s="681"/>
      <c r="F206" s="681"/>
      <c r="G206" s="681"/>
    </row>
    <row r="207" spans="4:7" s="685" customFormat="1">
      <c r="D207" s="681"/>
      <c r="E207" s="681"/>
      <c r="F207" s="681"/>
      <c r="G207" s="681"/>
    </row>
    <row r="208" spans="4:7" s="685" customFormat="1">
      <c r="D208" s="681"/>
      <c r="E208" s="681"/>
      <c r="F208" s="681"/>
      <c r="G208" s="681"/>
    </row>
    <row r="209" spans="4:7" s="685" customFormat="1">
      <c r="D209" s="681"/>
      <c r="E209" s="681"/>
      <c r="F209" s="681"/>
      <c r="G209" s="681"/>
    </row>
    <row r="210" spans="4:7" s="685" customFormat="1">
      <c r="D210" s="681"/>
      <c r="E210" s="681"/>
      <c r="F210" s="681"/>
      <c r="G210" s="681"/>
    </row>
    <row r="211" spans="4:7" s="685" customFormat="1">
      <c r="D211" s="681"/>
      <c r="E211" s="681"/>
      <c r="F211" s="681"/>
      <c r="G211" s="681"/>
    </row>
    <row r="212" spans="4:7" s="685" customFormat="1">
      <c r="D212" s="681"/>
      <c r="E212" s="681"/>
      <c r="F212" s="681"/>
      <c r="G212" s="681"/>
    </row>
    <row r="213" spans="4:7" s="685" customFormat="1">
      <c r="D213" s="681"/>
      <c r="E213" s="681"/>
      <c r="F213" s="681"/>
      <c r="G213" s="681"/>
    </row>
    <row r="214" spans="4:7" s="685" customFormat="1">
      <c r="D214" s="681"/>
      <c r="E214" s="681"/>
      <c r="F214" s="681"/>
      <c r="G214" s="681"/>
    </row>
    <row r="215" spans="4:7" s="685" customFormat="1">
      <c r="D215" s="681"/>
      <c r="E215" s="681"/>
      <c r="F215" s="681"/>
      <c r="G215" s="681"/>
    </row>
    <row r="216" spans="4:7" s="685" customFormat="1">
      <c r="D216" s="681"/>
      <c r="E216" s="681"/>
      <c r="F216" s="681"/>
      <c r="G216" s="681"/>
    </row>
    <row r="217" spans="4:7" s="685" customFormat="1">
      <c r="D217" s="681"/>
      <c r="E217" s="681"/>
      <c r="F217" s="681"/>
      <c r="G217" s="681"/>
    </row>
    <row r="218" spans="4:7" s="685" customFormat="1">
      <c r="D218" s="681"/>
      <c r="E218" s="681"/>
      <c r="F218" s="681"/>
      <c r="G218" s="681"/>
    </row>
    <row r="219" spans="4:7" s="685" customFormat="1">
      <c r="D219" s="712"/>
      <c r="E219" s="712"/>
      <c r="F219" s="712"/>
      <c r="G219" s="712"/>
    </row>
    <row r="220" spans="4:7" s="685" customFormat="1">
      <c r="D220" s="712"/>
      <c r="E220" s="712"/>
      <c r="F220" s="712"/>
      <c r="G220" s="712"/>
    </row>
    <row r="221" spans="4:7" s="685" customFormat="1">
      <c r="D221" s="712"/>
      <c r="E221" s="712"/>
      <c r="F221" s="712"/>
      <c r="G221" s="712"/>
    </row>
    <row r="222" spans="4:7" s="685" customFormat="1">
      <c r="D222" s="712"/>
      <c r="E222" s="712"/>
      <c r="F222" s="712"/>
      <c r="G222" s="712"/>
    </row>
    <row r="223" spans="4:7" s="685" customFormat="1">
      <c r="D223" s="712"/>
      <c r="E223" s="712"/>
      <c r="F223" s="712"/>
      <c r="G223" s="712"/>
    </row>
    <row r="224" spans="4:7" s="685" customFormat="1">
      <c r="D224" s="712"/>
      <c r="E224" s="712"/>
      <c r="F224" s="712"/>
      <c r="G224" s="712"/>
    </row>
    <row r="225" spans="4:7" s="685" customFormat="1">
      <c r="D225" s="712"/>
      <c r="E225" s="712"/>
      <c r="F225" s="712"/>
      <c r="G225" s="712"/>
    </row>
    <row r="226" spans="4:7" s="685" customFormat="1">
      <c r="D226" s="712"/>
      <c r="E226" s="712"/>
      <c r="F226" s="712"/>
      <c r="G226" s="712"/>
    </row>
    <row r="227" spans="4:7" s="685" customFormat="1">
      <c r="D227" s="712"/>
      <c r="E227" s="712"/>
      <c r="F227" s="712"/>
      <c r="G227" s="712"/>
    </row>
    <row r="228" spans="4:7" s="685" customFormat="1">
      <c r="D228" s="712"/>
      <c r="E228" s="712"/>
      <c r="F228" s="712"/>
      <c r="G228" s="712"/>
    </row>
    <row r="229" spans="4:7" s="685" customFormat="1">
      <c r="D229" s="712"/>
      <c r="E229" s="712"/>
      <c r="F229" s="712"/>
      <c r="G229" s="712"/>
    </row>
    <row r="230" spans="4:7" s="685" customFormat="1">
      <c r="D230" s="712"/>
      <c r="E230" s="712"/>
      <c r="F230" s="712"/>
      <c r="G230" s="712"/>
    </row>
    <row r="231" spans="4:7" s="685" customFormat="1">
      <c r="D231" s="712"/>
      <c r="E231" s="712"/>
      <c r="F231" s="712"/>
      <c r="G231" s="712"/>
    </row>
    <row r="232" spans="4:7" s="685" customFormat="1">
      <c r="D232" s="712"/>
      <c r="E232" s="712"/>
      <c r="F232" s="712"/>
      <c r="G232" s="712"/>
    </row>
    <row r="233" spans="4:7" s="685" customFormat="1">
      <c r="D233" s="712"/>
      <c r="E233" s="712"/>
      <c r="F233" s="712"/>
      <c r="G233" s="712"/>
    </row>
    <row r="234" spans="4:7" s="685" customFormat="1">
      <c r="D234" s="712"/>
      <c r="E234" s="712"/>
      <c r="F234" s="712"/>
      <c r="G234" s="712"/>
    </row>
    <row r="235" spans="4:7" s="685" customFormat="1">
      <c r="D235" s="712"/>
      <c r="E235" s="712"/>
      <c r="F235" s="712"/>
      <c r="G235" s="712"/>
    </row>
    <row r="236" spans="4:7" s="685" customFormat="1">
      <c r="D236" s="712"/>
      <c r="E236" s="712"/>
      <c r="F236" s="712"/>
      <c r="G236" s="712"/>
    </row>
    <row r="237" spans="4:7" s="685" customFormat="1">
      <c r="D237" s="712"/>
      <c r="E237" s="712"/>
      <c r="F237" s="712"/>
      <c r="G237" s="712"/>
    </row>
    <row r="238" spans="4:7" s="685" customFormat="1">
      <c r="D238" s="712"/>
      <c r="E238" s="712"/>
      <c r="F238" s="712"/>
      <c r="G238" s="712"/>
    </row>
    <row r="239" spans="4:7" s="685" customFormat="1">
      <c r="D239" s="712"/>
      <c r="E239" s="712"/>
      <c r="F239" s="712"/>
      <c r="G239" s="712"/>
    </row>
    <row r="240" spans="4:7" s="685" customFormat="1">
      <c r="D240" s="712"/>
      <c r="E240" s="712"/>
      <c r="F240" s="712"/>
      <c r="G240" s="712"/>
    </row>
    <row r="241" spans="4:7" s="685" customFormat="1">
      <c r="D241" s="712"/>
      <c r="E241" s="712"/>
      <c r="F241" s="712"/>
      <c r="G241" s="712"/>
    </row>
    <row r="242" spans="4:7" s="685" customFormat="1">
      <c r="D242" s="712"/>
      <c r="E242" s="712"/>
      <c r="F242" s="712"/>
      <c r="G242" s="712"/>
    </row>
    <row r="243" spans="4:7" s="685" customFormat="1">
      <c r="D243" s="712"/>
      <c r="E243" s="712"/>
      <c r="F243" s="712"/>
      <c r="G243" s="712"/>
    </row>
    <row r="244" spans="4:7" s="685" customFormat="1">
      <c r="D244" s="712"/>
      <c r="E244" s="712"/>
      <c r="F244" s="712"/>
      <c r="G244" s="712"/>
    </row>
    <row r="245" spans="4:7" s="685" customFormat="1">
      <c r="D245" s="712"/>
      <c r="E245" s="712"/>
      <c r="F245" s="712"/>
      <c r="G245" s="712"/>
    </row>
    <row r="246" spans="4:7" s="685" customFormat="1">
      <c r="D246" s="712"/>
      <c r="E246" s="712"/>
      <c r="F246" s="712"/>
      <c r="G246" s="712"/>
    </row>
    <row r="247" spans="4:7" s="685" customFormat="1">
      <c r="D247" s="712"/>
      <c r="E247" s="712"/>
      <c r="F247" s="712"/>
      <c r="G247" s="712"/>
    </row>
    <row r="248" spans="4:7" s="685" customFormat="1">
      <c r="D248" s="712"/>
      <c r="E248" s="712"/>
      <c r="F248" s="712"/>
      <c r="G248" s="712"/>
    </row>
    <row r="249" spans="4:7" s="685" customFormat="1">
      <c r="D249" s="712"/>
      <c r="E249" s="712"/>
      <c r="F249" s="712"/>
      <c r="G249" s="712"/>
    </row>
    <row r="250" spans="4:7" s="685" customFormat="1">
      <c r="D250" s="712"/>
      <c r="E250" s="712"/>
      <c r="F250" s="712"/>
      <c r="G250" s="712"/>
    </row>
    <row r="251" spans="4:7" s="685" customFormat="1">
      <c r="D251" s="712"/>
      <c r="E251" s="712"/>
      <c r="F251" s="712"/>
      <c r="G251" s="712"/>
    </row>
    <row r="252" spans="4:7" s="685" customFormat="1">
      <c r="D252" s="712"/>
      <c r="E252" s="712"/>
      <c r="F252" s="712"/>
      <c r="G252" s="712"/>
    </row>
    <row r="253" spans="4:7" s="685" customFormat="1">
      <c r="D253" s="712"/>
      <c r="E253" s="712"/>
      <c r="F253" s="712"/>
      <c r="G253" s="712"/>
    </row>
    <row r="254" spans="4:7" s="685" customFormat="1">
      <c r="D254" s="712"/>
      <c r="E254" s="712"/>
      <c r="F254" s="712"/>
      <c r="G254" s="712"/>
    </row>
    <row r="255" spans="4:7" s="685" customFormat="1">
      <c r="D255" s="712"/>
      <c r="E255" s="712"/>
      <c r="F255" s="712"/>
      <c r="G255" s="712"/>
    </row>
    <row r="256" spans="4:7" s="685" customFormat="1">
      <c r="D256" s="712"/>
      <c r="E256" s="712"/>
      <c r="F256" s="712"/>
      <c r="G256" s="712"/>
    </row>
    <row r="257" spans="4:7" s="685" customFormat="1">
      <c r="D257" s="712"/>
      <c r="E257" s="712"/>
      <c r="F257" s="712"/>
      <c r="G257" s="712"/>
    </row>
    <row r="258" spans="4:7" s="685" customFormat="1">
      <c r="D258" s="712"/>
      <c r="E258" s="712"/>
      <c r="F258" s="712"/>
      <c r="G258" s="712"/>
    </row>
    <row r="259" spans="4:7" s="685" customFormat="1">
      <c r="D259" s="712"/>
      <c r="E259" s="712"/>
      <c r="F259" s="712"/>
      <c r="G259" s="712"/>
    </row>
    <row r="260" spans="4:7" s="685" customFormat="1">
      <c r="D260" s="712"/>
      <c r="E260" s="712"/>
      <c r="F260" s="712"/>
      <c r="G260" s="712"/>
    </row>
    <row r="261" spans="4:7" s="685" customFormat="1">
      <c r="D261" s="712"/>
      <c r="E261" s="712"/>
      <c r="F261" s="712"/>
      <c r="G261" s="712"/>
    </row>
    <row r="262" spans="4:7" s="685" customFormat="1">
      <c r="D262" s="712"/>
      <c r="E262" s="712"/>
      <c r="F262" s="712"/>
      <c r="G262" s="712"/>
    </row>
  </sheetData>
  <customSheetViews>
    <customSheetView guid="{53E72506-0B1D-4F4A-A157-6DE69D2E678D}" showPageBreaks="1" showGridLines="0" printArea="1" view="pageBreakPreview">
      <selection activeCell="F7" sqref="F7"/>
      <rowBreaks count="1" manualBreakCount="1">
        <brk id="90" max="6" man="1"/>
      </rowBreaks>
      <pageMargins left="0.39370078740157483" right="0.39370078740157483" top="0.59055118110236227" bottom="0.39370078740157483" header="0.31496062992125984" footer="0.11811023622047245"/>
      <printOptions horizontalCentered="1"/>
      <pageSetup paperSize="9" scale="67" firstPageNumber="442" fitToHeight="2" orientation="portrait" useFirstPageNumber="1" r:id="rId1"/>
      <headerFooter alignWithMargins="0">
        <oddHeader>&amp;L&amp;"Tahoma,Kurzíva"Závěrečný účet za rok 2014&amp;R&amp;"Tahoma,Kurzíva"Tabulka č. 30</oddHeader>
        <oddFooter>&amp;C&amp;"Tahoma,Obyčejné"&amp;P</oddFooter>
      </headerFooter>
    </customSheetView>
  </customSheetViews>
  <mergeCells count="10">
    <mergeCell ref="A107:B108"/>
    <mergeCell ref="C107:C108"/>
    <mergeCell ref="D107:E107"/>
    <mergeCell ref="A1:G1"/>
    <mergeCell ref="A2:G2"/>
    <mergeCell ref="A5:B7"/>
    <mergeCell ref="C5:C7"/>
    <mergeCell ref="D5:G5"/>
    <mergeCell ref="D6:F6"/>
    <mergeCell ref="G6:G7"/>
  </mergeCells>
  <printOptions horizontalCentered="1"/>
  <pageMargins left="0.39370078740157483" right="0.39370078740157483" top="0.59055118110236227" bottom="0.39370078740157483" header="0.31496062992125984" footer="0.11811023622047245"/>
  <pageSetup paperSize="9" scale="67" firstPageNumber="442" fitToHeight="2" orientation="portrait" useFirstPageNumber="1" r:id="rId2"/>
  <headerFooter alignWithMargins="0">
    <oddHeader>&amp;L&amp;"Tahoma,Kurzíva"Závěrečný účet za rok 2014&amp;R&amp;"Tahoma,Kurzíva"Tabulka č. 30</oddHeader>
    <oddFooter>&amp;C&amp;"Tahoma,Obyčejné"&amp;P</oddFooter>
  </headerFooter>
  <rowBreaks count="1" manualBreakCount="1">
    <brk id="90" max="6" man="1"/>
  </row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62"/>
  <sheetViews>
    <sheetView showGridLines="0" view="pageBreakPreview" topLeftCell="A94" zoomScaleNormal="100" zoomScaleSheetLayoutView="100" workbookViewId="0">
      <selection activeCell="B152" sqref="B152"/>
    </sheetView>
  </sheetViews>
  <sheetFormatPr defaultRowHeight="12.75"/>
  <cols>
    <col min="1" max="1" width="7.7109375" style="21" customWidth="1"/>
    <col min="2" max="2" width="50.7109375" style="21" customWidth="1"/>
    <col min="3" max="3" width="8.5703125" style="21" customWidth="1"/>
    <col min="4" max="7" width="14.7109375" style="21" customWidth="1"/>
    <col min="8" max="16384" width="9.140625" style="21"/>
  </cols>
  <sheetData>
    <row r="1" spans="1:7" s="678" customFormat="1" ht="18" customHeight="1">
      <c r="A1" s="1388" t="s">
        <v>3737</v>
      </c>
      <c r="B1" s="1388"/>
      <c r="C1" s="1388"/>
      <c r="D1" s="1388"/>
      <c r="E1" s="1388"/>
      <c r="F1" s="1388"/>
      <c r="G1" s="1388"/>
    </row>
    <row r="2" spans="1:7" s="678" customFormat="1" ht="18" customHeight="1">
      <c r="A2" s="1389" t="s">
        <v>3738</v>
      </c>
      <c r="B2" s="1389"/>
      <c r="C2" s="1389"/>
      <c r="D2" s="1389"/>
      <c r="E2" s="1389"/>
      <c r="F2" s="1389"/>
      <c r="G2" s="1389"/>
    </row>
    <row r="3" spans="1:7" s="679" customFormat="1">
      <c r="C3" s="680"/>
      <c r="D3" s="713"/>
      <c r="E3" s="714"/>
      <c r="F3" s="714"/>
      <c r="G3" s="714"/>
    </row>
    <row r="4" spans="1:7" s="685" customFormat="1">
      <c r="A4" s="682"/>
      <c r="B4" s="682"/>
      <c r="C4" s="683"/>
      <c r="D4" s="715">
        <v>1</v>
      </c>
      <c r="E4" s="715">
        <v>2</v>
      </c>
      <c r="F4" s="715">
        <v>3</v>
      </c>
      <c r="G4" s="715">
        <v>4</v>
      </c>
    </row>
    <row r="5" spans="1:7" s="686" customFormat="1" ht="12.75" customHeight="1">
      <c r="A5" s="1390" t="s">
        <v>3286</v>
      </c>
      <c r="B5" s="1391"/>
      <c r="C5" s="1396" t="s">
        <v>3287</v>
      </c>
      <c r="D5" s="1403" t="s">
        <v>3288</v>
      </c>
      <c r="E5" s="1404"/>
      <c r="F5" s="1404"/>
      <c r="G5" s="1405"/>
    </row>
    <row r="6" spans="1:7" s="686" customFormat="1">
      <c r="A6" s="1392"/>
      <c r="B6" s="1393"/>
      <c r="C6" s="1397"/>
      <c r="D6" s="1406" t="s">
        <v>3289</v>
      </c>
      <c r="E6" s="1407"/>
      <c r="F6" s="1408"/>
      <c r="G6" s="1409" t="s">
        <v>3290</v>
      </c>
    </row>
    <row r="7" spans="1:7" s="686" customFormat="1">
      <c r="A7" s="1394"/>
      <c r="B7" s="1395"/>
      <c r="C7" s="1397"/>
      <c r="D7" s="716" t="s">
        <v>3291</v>
      </c>
      <c r="E7" s="716" t="s">
        <v>3292</v>
      </c>
      <c r="F7" s="716" t="s">
        <v>3293</v>
      </c>
      <c r="G7" s="1410"/>
    </row>
    <row r="8" spans="1:7" s="686" customFormat="1">
      <c r="A8" s="717"/>
      <c r="B8" s="717" t="s">
        <v>3294</v>
      </c>
      <c r="C8" s="718" t="s">
        <v>269</v>
      </c>
      <c r="D8" s="719">
        <v>12589358.377280001</v>
      </c>
      <c r="E8" s="719">
        <v>1547616.8337399999</v>
      </c>
      <c r="F8" s="719">
        <v>11041741.543540001</v>
      </c>
      <c r="G8" s="719">
        <v>9981972.0322900005</v>
      </c>
    </row>
    <row r="9" spans="1:7" s="686" customFormat="1">
      <c r="A9" s="717" t="s">
        <v>3295</v>
      </c>
      <c r="B9" s="717" t="s">
        <v>3296</v>
      </c>
      <c r="C9" s="718" t="s">
        <v>269</v>
      </c>
      <c r="D9" s="719">
        <v>8023107.1468900004</v>
      </c>
      <c r="E9" s="719">
        <v>1529569.49593</v>
      </c>
      <c r="F9" s="719">
        <v>6493537.6509600002</v>
      </c>
      <c r="G9" s="719">
        <v>6205349.1466000006</v>
      </c>
    </row>
    <row r="10" spans="1:7" s="686" customFormat="1">
      <c r="A10" s="717" t="s">
        <v>3297</v>
      </c>
      <c r="B10" s="717" t="s">
        <v>3298</v>
      </c>
      <c r="C10" s="718" t="s">
        <v>269</v>
      </c>
      <c r="D10" s="719">
        <v>271103.87061000004</v>
      </c>
      <c r="E10" s="719">
        <v>176374.98761000001</v>
      </c>
      <c r="F10" s="719">
        <v>94728.883000000002</v>
      </c>
      <c r="G10" s="719">
        <v>79298.722569999998</v>
      </c>
    </row>
    <row r="11" spans="1:7" s="679" customFormat="1">
      <c r="A11" s="691" t="s">
        <v>3299</v>
      </c>
      <c r="B11" s="691" t="s">
        <v>3300</v>
      </c>
      <c r="C11" s="694" t="s">
        <v>3301</v>
      </c>
      <c r="D11" s="720"/>
      <c r="E11" s="721">
        <v>0</v>
      </c>
      <c r="F11" s="720"/>
      <c r="G11" s="720"/>
    </row>
    <row r="12" spans="1:7" s="679" customFormat="1">
      <c r="A12" s="691" t="s">
        <v>3302</v>
      </c>
      <c r="B12" s="691" t="s">
        <v>3303</v>
      </c>
      <c r="C12" s="694" t="s">
        <v>3304</v>
      </c>
      <c r="D12" s="720">
        <v>139864.42296</v>
      </c>
      <c r="E12" s="721">
        <v>87543.250700000004</v>
      </c>
      <c r="F12" s="720">
        <v>52321.172259999999</v>
      </c>
      <c r="G12" s="720">
        <v>35518.587030000002</v>
      </c>
    </row>
    <row r="13" spans="1:7" s="679" customFormat="1">
      <c r="A13" s="691" t="s">
        <v>3305</v>
      </c>
      <c r="B13" s="691" t="s">
        <v>239</v>
      </c>
      <c r="C13" s="694" t="s">
        <v>3306</v>
      </c>
      <c r="D13" s="720">
        <v>3525.12</v>
      </c>
      <c r="E13" s="720">
        <v>3311.915</v>
      </c>
      <c r="F13" s="720">
        <v>213.20500000000001</v>
      </c>
      <c r="G13" s="720">
        <v>269.56599999999997</v>
      </c>
    </row>
    <row r="14" spans="1:7" s="679" customFormat="1">
      <c r="A14" s="691" t="s">
        <v>3307</v>
      </c>
      <c r="B14" s="691" t="s">
        <v>3308</v>
      </c>
      <c r="C14" s="694" t="s">
        <v>3309</v>
      </c>
      <c r="D14" s="720"/>
      <c r="E14" s="720"/>
      <c r="F14" s="720"/>
      <c r="G14" s="720"/>
    </row>
    <row r="15" spans="1:7" s="679" customFormat="1">
      <c r="A15" s="691" t="s">
        <v>3310</v>
      </c>
      <c r="B15" s="691" t="s">
        <v>3311</v>
      </c>
      <c r="C15" s="694" t="s">
        <v>3312</v>
      </c>
      <c r="D15" s="720">
        <v>26418.73936</v>
      </c>
      <c r="E15" s="720">
        <v>26418.73936</v>
      </c>
      <c r="F15" s="720"/>
      <c r="G15" s="720"/>
    </row>
    <row r="16" spans="1:7" s="679" customFormat="1">
      <c r="A16" s="691" t="s">
        <v>3313</v>
      </c>
      <c r="B16" s="691" t="s">
        <v>3314</v>
      </c>
      <c r="C16" s="694" t="s">
        <v>3315</v>
      </c>
      <c r="D16" s="720">
        <v>96021.810689999998</v>
      </c>
      <c r="E16" s="720">
        <v>59101.082549999999</v>
      </c>
      <c r="F16" s="720">
        <v>36920.728139999999</v>
      </c>
      <c r="G16" s="720">
        <v>39953.132239999999</v>
      </c>
    </row>
    <row r="17" spans="1:7" s="679" customFormat="1">
      <c r="A17" s="691" t="s">
        <v>3316</v>
      </c>
      <c r="B17" s="691" t="s">
        <v>3317</v>
      </c>
      <c r="C17" s="694" t="s">
        <v>3318</v>
      </c>
      <c r="D17" s="720">
        <v>4973.7775999999994</v>
      </c>
      <c r="E17" s="720"/>
      <c r="F17" s="720">
        <v>4973.7775999999994</v>
      </c>
      <c r="G17" s="720">
        <v>3257.4372999999996</v>
      </c>
    </row>
    <row r="18" spans="1:7" s="679" customFormat="1" ht="21">
      <c r="A18" s="691" t="s">
        <v>3319</v>
      </c>
      <c r="B18" s="722" t="s">
        <v>3320</v>
      </c>
      <c r="C18" s="694" t="s">
        <v>3321</v>
      </c>
      <c r="D18" s="720"/>
      <c r="E18" s="720"/>
      <c r="F18" s="720"/>
      <c r="G18" s="720"/>
    </row>
    <row r="19" spans="1:7" s="679" customFormat="1">
      <c r="A19" s="691" t="s">
        <v>3322</v>
      </c>
      <c r="B19" s="691" t="s">
        <v>3323</v>
      </c>
      <c r="C19" s="694" t="s">
        <v>3324</v>
      </c>
      <c r="D19" s="721">
        <v>300</v>
      </c>
      <c r="E19" s="721">
        <v>0</v>
      </c>
      <c r="F19" s="721">
        <v>300</v>
      </c>
      <c r="G19" s="720">
        <v>300</v>
      </c>
    </row>
    <row r="20" spans="1:7" s="679" customFormat="1">
      <c r="A20" s="691" t="s">
        <v>3325</v>
      </c>
      <c r="B20" s="691" t="s">
        <v>3326</v>
      </c>
      <c r="C20" s="694" t="s">
        <v>3327</v>
      </c>
      <c r="D20" s="720"/>
      <c r="E20" s="721"/>
      <c r="F20" s="720"/>
      <c r="G20" s="720"/>
    </row>
    <row r="21" spans="1:7" s="686" customFormat="1">
      <c r="A21" s="723" t="s">
        <v>3328</v>
      </c>
      <c r="B21" s="723" t="s">
        <v>3329</v>
      </c>
      <c r="C21" s="703" t="s">
        <v>269</v>
      </c>
      <c r="D21" s="719">
        <v>5193154.3470000001</v>
      </c>
      <c r="E21" s="724">
        <v>1230737.12806</v>
      </c>
      <c r="F21" s="719">
        <v>3962417.21894</v>
      </c>
      <c r="G21" s="719">
        <v>3689568.07926</v>
      </c>
    </row>
    <row r="22" spans="1:7" s="679" customFormat="1">
      <c r="A22" s="691" t="s">
        <v>3330</v>
      </c>
      <c r="B22" s="691" t="s">
        <v>255</v>
      </c>
      <c r="C22" s="694" t="s">
        <v>3331</v>
      </c>
      <c r="D22" s="720">
        <v>122434.88797</v>
      </c>
      <c r="E22" s="721">
        <v>0</v>
      </c>
      <c r="F22" s="720">
        <v>122434.88797</v>
      </c>
      <c r="G22" s="720">
        <v>205738.10310000001</v>
      </c>
    </row>
    <row r="23" spans="1:7" s="679" customFormat="1">
      <c r="A23" s="691" t="s">
        <v>3332</v>
      </c>
      <c r="B23" s="691" t="s">
        <v>3333</v>
      </c>
      <c r="C23" s="694" t="s">
        <v>3334</v>
      </c>
      <c r="D23" s="720">
        <v>129</v>
      </c>
      <c r="E23" s="721">
        <v>0</v>
      </c>
      <c r="F23" s="720">
        <v>129</v>
      </c>
      <c r="G23" s="720">
        <v>129</v>
      </c>
    </row>
    <row r="24" spans="1:7" s="679" customFormat="1">
      <c r="A24" s="691" t="s">
        <v>3335</v>
      </c>
      <c r="B24" s="691" t="s">
        <v>3336</v>
      </c>
      <c r="C24" s="694" t="s">
        <v>3337</v>
      </c>
      <c r="D24" s="720">
        <v>1926051.0507400001</v>
      </c>
      <c r="E24" s="721">
        <v>492401.11155000003</v>
      </c>
      <c r="F24" s="720">
        <v>1433649.9391900001</v>
      </c>
      <c r="G24" s="720">
        <v>1432459.9211500001</v>
      </c>
    </row>
    <row r="25" spans="1:7" s="679" customFormat="1">
      <c r="A25" s="691" t="s">
        <v>3338</v>
      </c>
      <c r="B25" s="691" t="s">
        <v>3339</v>
      </c>
      <c r="C25" s="694" t="s">
        <v>3340</v>
      </c>
      <c r="D25" s="720">
        <v>1048539.03657</v>
      </c>
      <c r="E25" s="720">
        <v>579074.07386</v>
      </c>
      <c r="F25" s="720">
        <v>469464.96270999999</v>
      </c>
      <c r="G25" s="720">
        <v>505343.12599000003</v>
      </c>
    </row>
    <row r="26" spans="1:7" s="679" customFormat="1">
      <c r="A26" s="691" t="s">
        <v>3341</v>
      </c>
      <c r="B26" s="691" t="s">
        <v>3342</v>
      </c>
      <c r="C26" s="694" t="s">
        <v>3343</v>
      </c>
      <c r="D26" s="720"/>
      <c r="E26" s="721">
        <v>0</v>
      </c>
      <c r="F26" s="720"/>
      <c r="G26" s="720"/>
    </row>
    <row r="27" spans="1:7" s="679" customFormat="1">
      <c r="A27" s="691" t="s">
        <v>3344</v>
      </c>
      <c r="B27" s="691" t="s">
        <v>3345</v>
      </c>
      <c r="C27" s="694" t="s">
        <v>3346</v>
      </c>
      <c r="D27" s="720">
        <v>159261.94265000001</v>
      </c>
      <c r="E27" s="720">
        <v>159261.94265000001</v>
      </c>
      <c r="F27" s="720"/>
      <c r="G27" s="720"/>
    </row>
    <row r="28" spans="1:7" s="679" customFormat="1">
      <c r="A28" s="691" t="s">
        <v>3347</v>
      </c>
      <c r="B28" s="691" t="s">
        <v>3348</v>
      </c>
      <c r="C28" s="694" t="s">
        <v>3349</v>
      </c>
      <c r="D28" s="720"/>
      <c r="E28" s="721">
        <v>0</v>
      </c>
      <c r="F28" s="720"/>
      <c r="G28" s="720"/>
    </row>
    <row r="29" spans="1:7" s="679" customFormat="1">
      <c r="A29" s="691" t="s">
        <v>3350</v>
      </c>
      <c r="B29" s="691" t="s">
        <v>3351</v>
      </c>
      <c r="C29" s="694" t="s">
        <v>3352</v>
      </c>
      <c r="D29" s="720">
        <v>1908203.6610699999</v>
      </c>
      <c r="E29" s="720"/>
      <c r="F29" s="720">
        <v>1908203.6610699999</v>
      </c>
      <c r="G29" s="720">
        <v>1545181.66102</v>
      </c>
    </row>
    <row r="30" spans="1:7" s="679" customFormat="1" ht="21">
      <c r="A30" s="691" t="s">
        <v>3353</v>
      </c>
      <c r="B30" s="722" t="s">
        <v>3354</v>
      </c>
      <c r="C30" s="694" t="s">
        <v>3355</v>
      </c>
      <c r="D30" s="720"/>
      <c r="E30" s="721">
        <v>0</v>
      </c>
      <c r="F30" s="720"/>
      <c r="G30" s="720"/>
    </row>
    <row r="31" spans="1:7" s="679" customFormat="1">
      <c r="A31" s="691" t="s">
        <v>3356</v>
      </c>
      <c r="B31" s="691" t="s">
        <v>3357</v>
      </c>
      <c r="C31" s="694" t="s">
        <v>3358</v>
      </c>
      <c r="D31" s="720">
        <v>28534.768</v>
      </c>
      <c r="E31" s="720"/>
      <c r="F31" s="720">
        <v>28534.768</v>
      </c>
      <c r="G31" s="720">
        <v>716.26800000000003</v>
      </c>
    </row>
    <row r="32" spans="1:7" s="679" customFormat="1">
      <c r="A32" s="691" t="s">
        <v>3359</v>
      </c>
      <c r="B32" s="691" t="s">
        <v>3360</v>
      </c>
      <c r="C32" s="694" t="s">
        <v>3361</v>
      </c>
      <c r="D32" s="720"/>
      <c r="E32" s="721">
        <v>0</v>
      </c>
      <c r="F32" s="720"/>
      <c r="G32" s="720"/>
    </row>
    <row r="33" spans="1:7" s="686" customFormat="1">
      <c r="A33" s="717" t="s">
        <v>3362</v>
      </c>
      <c r="B33" s="717" t="s">
        <v>3363</v>
      </c>
      <c r="C33" s="718" t="s">
        <v>269</v>
      </c>
      <c r="D33" s="719">
        <v>960336.67186</v>
      </c>
      <c r="E33" s="724">
        <v>122444.98026000001</v>
      </c>
      <c r="F33" s="719">
        <v>837891.69160000002</v>
      </c>
      <c r="G33" s="719">
        <v>946554.48160000006</v>
      </c>
    </row>
    <row r="34" spans="1:7" s="679" customFormat="1">
      <c r="A34" s="691" t="s">
        <v>3364</v>
      </c>
      <c r="B34" s="691" t="s">
        <v>3365</v>
      </c>
      <c r="C34" s="694" t="s">
        <v>3366</v>
      </c>
      <c r="D34" s="720">
        <v>908002.38236000005</v>
      </c>
      <c r="E34" s="721">
        <v>118398.11651000001</v>
      </c>
      <c r="F34" s="720">
        <v>789604.26584999997</v>
      </c>
      <c r="G34" s="720">
        <v>765872.26584999997</v>
      </c>
    </row>
    <row r="35" spans="1:7" s="679" customFormat="1">
      <c r="A35" s="691" t="s">
        <v>3367</v>
      </c>
      <c r="B35" s="691" t="s">
        <v>3368</v>
      </c>
      <c r="C35" s="694" t="s">
        <v>3369</v>
      </c>
      <c r="D35" s="720">
        <v>17460</v>
      </c>
      <c r="E35" s="721">
        <v>4046.86</v>
      </c>
      <c r="F35" s="720">
        <v>13413.13625</v>
      </c>
      <c r="G35" s="720">
        <v>13413.13625</v>
      </c>
    </row>
    <row r="36" spans="1:7" s="679" customFormat="1">
      <c r="A36" s="691" t="s">
        <v>3370</v>
      </c>
      <c r="B36" s="691" t="s">
        <v>3371</v>
      </c>
      <c r="C36" s="694" t="s">
        <v>3372</v>
      </c>
      <c r="D36" s="720"/>
      <c r="E36" s="721">
        <v>0</v>
      </c>
      <c r="F36" s="720"/>
      <c r="G36" s="720"/>
    </row>
    <row r="37" spans="1:7" s="679" customFormat="1">
      <c r="A37" s="691" t="s">
        <v>3373</v>
      </c>
      <c r="B37" s="691" t="s">
        <v>3374</v>
      </c>
      <c r="C37" s="694" t="s">
        <v>3375</v>
      </c>
      <c r="D37" s="720">
        <v>347.21</v>
      </c>
      <c r="E37" s="721">
        <v>0</v>
      </c>
      <c r="F37" s="720">
        <v>347.21</v>
      </c>
      <c r="G37" s="720"/>
    </row>
    <row r="38" spans="1:7" s="679" customFormat="1">
      <c r="A38" s="691" t="s">
        <v>3376</v>
      </c>
      <c r="B38" s="691" t="s">
        <v>3377</v>
      </c>
      <c r="C38" s="694" t="s">
        <v>3378</v>
      </c>
      <c r="D38" s="720"/>
      <c r="E38" s="721">
        <v>0</v>
      </c>
      <c r="F38" s="720"/>
      <c r="G38" s="720">
        <v>150000</v>
      </c>
    </row>
    <row r="39" spans="1:7" s="679" customFormat="1">
      <c r="A39" s="691" t="s">
        <v>3379</v>
      </c>
      <c r="B39" s="691" t="s">
        <v>3380</v>
      </c>
      <c r="C39" s="694" t="s">
        <v>3381</v>
      </c>
      <c r="D39" s="720">
        <v>11.079499999999999</v>
      </c>
      <c r="E39" s="721">
        <v>0</v>
      </c>
      <c r="F39" s="720">
        <v>11.079499999999999</v>
      </c>
      <c r="G39" s="720">
        <v>11.079499999999999</v>
      </c>
    </row>
    <row r="40" spans="1:7" s="679" customFormat="1">
      <c r="A40" s="691" t="s">
        <v>3382</v>
      </c>
      <c r="B40" s="691" t="s">
        <v>3383</v>
      </c>
      <c r="C40" s="694" t="s">
        <v>3384</v>
      </c>
      <c r="D40" s="720">
        <v>34516</v>
      </c>
      <c r="E40" s="721">
        <v>0</v>
      </c>
      <c r="F40" s="720">
        <v>34516</v>
      </c>
      <c r="G40" s="720">
        <v>17258</v>
      </c>
    </row>
    <row r="41" spans="1:7" s="679" customFormat="1">
      <c r="A41" s="691" t="s">
        <v>3385</v>
      </c>
      <c r="B41" s="691" t="s">
        <v>3386</v>
      </c>
      <c r="C41" s="694" t="s">
        <v>3387</v>
      </c>
      <c r="D41" s="720"/>
      <c r="E41" s="721">
        <v>0</v>
      </c>
      <c r="F41" s="720"/>
      <c r="G41" s="720"/>
    </row>
    <row r="42" spans="1:7" s="679" customFormat="1">
      <c r="A42" s="688" t="s">
        <v>3388</v>
      </c>
      <c r="B42" s="688" t="s">
        <v>3389</v>
      </c>
      <c r="C42" s="725" t="s">
        <v>269</v>
      </c>
      <c r="D42" s="708">
        <v>1598512.2574200002</v>
      </c>
      <c r="E42" s="726">
        <v>12.4</v>
      </c>
      <c r="F42" s="708">
        <v>1598499.85742</v>
      </c>
      <c r="G42" s="708">
        <v>1489927.86317</v>
      </c>
    </row>
    <row r="43" spans="1:7" s="686" customFormat="1">
      <c r="A43" s="727" t="s">
        <v>3390</v>
      </c>
      <c r="B43" s="727" t="s">
        <v>3391</v>
      </c>
      <c r="C43" s="728" t="s">
        <v>3392</v>
      </c>
      <c r="D43" s="729"/>
      <c r="E43" s="730">
        <v>0</v>
      </c>
      <c r="F43" s="729"/>
      <c r="G43" s="729"/>
    </row>
    <row r="44" spans="1:7" s="679" customFormat="1">
      <c r="A44" s="691" t="s">
        <v>3393</v>
      </c>
      <c r="B44" s="691" t="s">
        <v>3394</v>
      </c>
      <c r="C44" s="694" t="s">
        <v>3395</v>
      </c>
      <c r="D44" s="720"/>
      <c r="E44" s="721">
        <v>0</v>
      </c>
      <c r="F44" s="720"/>
      <c r="G44" s="720"/>
    </row>
    <row r="45" spans="1:7" s="679" customFormat="1">
      <c r="A45" s="691" t="s">
        <v>3396</v>
      </c>
      <c r="B45" s="691" t="s">
        <v>3397</v>
      </c>
      <c r="C45" s="694" t="s">
        <v>3398</v>
      </c>
      <c r="D45" s="720">
        <v>2981.4870000000001</v>
      </c>
      <c r="E45" s="721">
        <v>0</v>
      </c>
      <c r="F45" s="720">
        <v>2981.4870000000001</v>
      </c>
      <c r="G45" s="720">
        <v>31274.27421</v>
      </c>
    </row>
    <row r="46" spans="1:7" s="679" customFormat="1">
      <c r="A46" s="691" t="s">
        <v>3399</v>
      </c>
      <c r="B46" s="691" t="s">
        <v>3400</v>
      </c>
      <c r="C46" s="694" t="s">
        <v>3401</v>
      </c>
      <c r="D46" s="720"/>
      <c r="E46" s="721">
        <v>0</v>
      </c>
      <c r="F46" s="720"/>
      <c r="G46" s="720"/>
    </row>
    <row r="47" spans="1:7" s="679" customFormat="1">
      <c r="A47" s="691" t="s">
        <v>3402</v>
      </c>
      <c r="B47" s="691" t="s">
        <v>3403</v>
      </c>
      <c r="C47" s="694" t="s">
        <v>3404</v>
      </c>
      <c r="D47" s="720"/>
      <c r="E47" s="721">
        <v>0</v>
      </c>
      <c r="F47" s="720"/>
      <c r="G47" s="720"/>
    </row>
    <row r="48" spans="1:7" s="679" customFormat="1">
      <c r="A48" s="691" t="s">
        <v>3405</v>
      </c>
      <c r="B48" s="691" t="s">
        <v>3406</v>
      </c>
      <c r="C48" s="694" t="s">
        <v>3407</v>
      </c>
      <c r="D48" s="720">
        <v>750931.91235</v>
      </c>
      <c r="E48" s="721">
        <v>12.4</v>
      </c>
      <c r="F48" s="720">
        <v>750919.51234999998</v>
      </c>
      <c r="G48" s="720">
        <v>775602.55535000004</v>
      </c>
    </row>
    <row r="49" spans="1:7" s="679" customFormat="1">
      <c r="A49" s="691" t="s">
        <v>3408</v>
      </c>
      <c r="B49" s="691" t="s">
        <v>3409</v>
      </c>
      <c r="C49" s="694" t="s">
        <v>3410</v>
      </c>
      <c r="D49" s="720">
        <v>844598.85807000007</v>
      </c>
      <c r="E49" s="721">
        <v>0</v>
      </c>
      <c r="F49" s="720">
        <v>844598.85807000007</v>
      </c>
      <c r="G49" s="720">
        <v>683051.03361000004</v>
      </c>
    </row>
    <row r="50" spans="1:7" s="679" customFormat="1">
      <c r="A50" s="688" t="s">
        <v>3411</v>
      </c>
      <c r="B50" s="688" t="s">
        <v>3412</v>
      </c>
      <c r="C50" s="725" t="s">
        <v>269</v>
      </c>
      <c r="D50" s="708">
        <v>4566251.2303900002</v>
      </c>
      <c r="E50" s="726">
        <v>18047.337809999997</v>
      </c>
      <c r="F50" s="708">
        <v>4548203.8925799998</v>
      </c>
      <c r="G50" s="708">
        <v>3776622.8856899999</v>
      </c>
    </row>
    <row r="51" spans="1:7" s="679" customFormat="1">
      <c r="A51" s="688" t="s">
        <v>3413</v>
      </c>
      <c r="B51" s="688" t="s">
        <v>3414</v>
      </c>
      <c r="C51" s="725" t="s">
        <v>269</v>
      </c>
      <c r="D51" s="708">
        <v>1884.24974</v>
      </c>
      <c r="E51" s="726">
        <v>0</v>
      </c>
      <c r="F51" s="708">
        <v>1884.24974</v>
      </c>
      <c r="G51" s="708">
        <v>1103.40183</v>
      </c>
    </row>
    <row r="52" spans="1:7" s="679" customFormat="1">
      <c r="A52" s="691" t="s">
        <v>3415</v>
      </c>
      <c r="B52" s="691" t="s">
        <v>3416</v>
      </c>
      <c r="C52" s="694" t="s">
        <v>3417</v>
      </c>
      <c r="D52" s="721"/>
      <c r="E52" s="721"/>
      <c r="F52" s="721"/>
      <c r="G52" s="721"/>
    </row>
    <row r="53" spans="1:7" s="679" customFormat="1">
      <c r="A53" s="691" t="s">
        <v>3418</v>
      </c>
      <c r="B53" s="691" t="s">
        <v>3419</v>
      </c>
      <c r="C53" s="694" t="s">
        <v>3420</v>
      </c>
      <c r="D53" s="720">
        <v>1884.24974</v>
      </c>
      <c r="E53" s="721">
        <v>0</v>
      </c>
      <c r="F53" s="720">
        <v>1884.24974</v>
      </c>
      <c r="G53" s="720">
        <v>1103.40183</v>
      </c>
    </row>
    <row r="54" spans="1:7" s="679" customFormat="1">
      <c r="A54" s="691" t="s">
        <v>3421</v>
      </c>
      <c r="B54" s="691" t="s">
        <v>3422</v>
      </c>
      <c r="C54" s="694" t="s">
        <v>3423</v>
      </c>
      <c r="D54" s="721"/>
      <c r="E54" s="721"/>
      <c r="F54" s="721"/>
      <c r="G54" s="721"/>
    </row>
    <row r="55" spans="1:7" s="679" customFormat="1">
      <c r="A55" s="691" t="s">
        <v>3424</v>
      </c>
      <c r="B55" s="691" t="s">
        <v>3425</v>
      </c>
      <c r="C55" s="694" t="s">
        <v>3426</v>
      </c>
      <c r="D55" s="720"/>
      <c r="E55" s="721"/>
      <c r="F55" s="720"/>
      <c r="G55" s="720"/>
    </row>
    <row r="56" spans="1:7" s="679" customFormat="1">
      <c r="A56" s="691" t="s">
        <v>3427</v>
      </c>
      <c r="B56" s="691" t="s">
        <v>3428</v>
      </c>
      <c r="C56" s="694" t="s">
        <v>3429</v>
      </c>
      <c r="D56" s="720"/>
      <c r="E56" s="721"/>
      <c r="F56" s="720"/>
      <c r="G56" s="720"/>
    </row>
    <row r="57" spans="1:7" s="679" customFormat="1">
      <c r="A57" s="691" t="s">
        <v>3430</v>
      </c>
      <c r="B57" s="691" t="s">
        <v>3431</v>
      </c>
      <c r="C57" s="694" t="s">
        <v>3432</v>
      </c>
      <c r="D57" s="720"/>
      <c r="E57" s="721"/>
      <c r="F57" s="720"/>
      <c r="G57" s="720"/>
    </row>
    <row r="58" spans="1:7" s="679" customFormat="1">
      <c r="A58" s="691" t="s">
        <v>3433</v>
      </c>
      <c r="B58" s="691" t="s">
        <v>3434</v>
      </c>
      <c r="C58" s="694" t="s">
        <v>3435</v>
      </c>
      <c r="D58" s="720"/>
      <c r="E58" s="721"/>
      <c r="F58" s="720"/>
      <c r="G58" s="720"/>
    </row>
    <row r="59" spans="1:7" s="679" customFormat="1">
      <c r="A59" s="691" t="s">
        <v>3436</v>
      </c>
      <c r="B59" s="691" t="s">
        <v>3437</v>
      </c>
      <c r="C59" s="694" t="s">
        <v>3438</v>
      </c>
      <c r="D59" s="720"/>
      <c r="E59" s="721"/>
      <c r="F59" s="720"/>
      <c r="G59" s="720"/>
    </row>
    <row r="60" spans="1:7" s="679" customFormat="1">
      <c r="A60" s="691" t="s">
        <v>3439</v>
      </c>
      <c r="B60" s="691" t="s">
        <v>3440</v>
      </c>
      <c r="C60" s="694" t="s">
        <v>3441</v>
      </c>
      <c r="D60" s="720"/>
      <c r="E60" s="721"/>
      <c r="F60" s="720"/>
      <c r="G60" s="720"/>
    </row>
    <row r="61" spans="1:7" s="679" customFormat="1">
      <c r="A61" s="691" t="s">
        <v>3442</v>
      </c>
      <c r="B61" s="691" t="s">
        <v>3443</v>
      </c>
      <c r="C61" s="694" t="s">
        <v>3444</v>
      </c>
      <c r="D61" s="720"/>
      <c r="E61" s="721"/>
      <c r="F61" s="720"/>
      <c r="G61" s="720"/>
    </row>
    <row r="62" spans="1:7" s="679" customFormat="1">
      <c r="A62" s="688" t="s">
        <v>3445</v>
      </c>
      <c r="B62" s="688" t="s">
        <v>3446</v>
      </c>
      <c r="C62" s="725" t="s">
        <v>269</v>
      </c>
      <c r="D62" s="708">
        <v>2303442.0240500001</v>
      </c>
      <c r="E62" s="726">
        <v>18047.337809999997</v>
      </c>
      <c r="F62" s="708">
        <v>2285394.6862399997</v>
      </c>
      <c r="G62" s="708">
        <v>2095509.68279</v>
      </c>
    </row>
    <row r="63" spans="1:7" s="679" customFormat="1">
      <c r="A63" s="691" t="s">
        <v>3447</v>
      </c>
      <c r="B63" s="691" t="s">
        <v>3448</v>
      </c>
      <c r="C63" s="694" t="s">
        <v>3449</v>
      </c>
      <c r="D63" s="721">
        <v>32714.772199999999</v>
      </c>
      <c r="E63" s="721">
        <v>1940.2946100000001</v>
      </c>
      <c r="F63" s="721">
        <v>30774.477589999999</v>
      </c>
      <c r="G63" s="721">
        <v>42250.377820000002</v>
      </c>
    </row>
    <row r="64" spans="1:7" s="679" customFormat="1">
      <c r="A64" s="691" t="s">
        <v>3450</v>
      </c>
      <c r="B64" s="691" t="s">
        <v>3451</v>
      </c>
      <c r="C64" s="694" t="s">
        <v>3452</v>
      </c>
      <c r="D64" s="720"/>
      <c r="E64" s="721">
        <v>0</v>
      </c>
      <c r="F64" s="720"/>
      <c r="G64" s="720"/>
    </row>
    <row r="65" spans="1:7" s="679" customFormat="1">
      <c r="A65" s="691" t="s">
        <v>3453</v>
      </c>
      <c r="B65" s="691" t="s">
        <v>3454</v>
      </c>
      <c r="C65" s="694" t="s">
        <v>3455</v>
      </c>
      <c r="D65" s="721">
        <v>0</v>
      </c>
      <c r="E65" s="721">
        <v>0</v>
      </c>
      <c r="F65" s="721">
        <v>0</v>
      </c>
      <c r="G65" s="721">
        <v>0</v>
      </c>
    </row>
    <row r="66" spans="1:7" s="679" customFormat="1">
      <c r="A66" s="691" t="s">
        <v>3456</v>
      </c>
      <c r="B66" s="691" t="s">
        <v>3457</v>
      </c>
      <c r="C66" s="694" t="s">
        <v>3458</v>
      </c>
      <c r="D66" s="720">
        <v>518.36239999999998</v>
      </c>
      <c r="E66" s="721">
        <v>0</v>
      </c>
      <c r="F66" s="720">
        <v>518.36239999999998</v>
      </c>
      <c r="G66" s="720">
        <v>994.19240000000002</v>
      </c>
    </row>
    <row r="67" spans="1:7" s="679" customFormat="1">
      <c r="A67" s="691" t="s">
        <v>3459</v>
      </c>
      <c r="B67" s="691" t="s">
        <v>3460</v>
      </c>
      <c r="C67" s="694" t="s">
        <v>3461</v>
      </c>
      <c r="D67" s="721">
        <v>30837.27706</v>
      </c>
      <c r="E67" s="721">
        <v>16107.0432</v>
      </c>
      <c r="F67" s="721">
        <v>14730.23386</v>
      </c>
      <c r="G67" s="721">
        <v>5436.2128499999999</v>
      </c>
    </row>
    <row r="68" spans="1:7" s="679" customFormat="1">
      <c r="A68" s="691" t="s">
        <v>3462</v>
      </c>
      <c r="B68" s="691" t="s">
        <v>3463</v>
      </c>
      <c r="C68" s="694" t="s">
        <v>3464</v>
      </c>
      <c r="D68" s="720">
        <v>3000</v>
      </c>
      <c r="E68" s="721">
        <v>0</v>
      </c>
      <c r="F68" s="720">
        <v>3000</v>
      </c>
      <c r="G68" s="720">
        <v>21270.00232</v>
      </c>
    </row>
    <row r="69" spans="1:7" s="679" customFormat="1">
      <c r="A69" s="691" t="s">
        <v>3465</v>
      </c>
      <c r="B69" s="691" t="s">
        <v>3466</v>
      </c>
      <c r="C69" s="694" t="s">
        <v>3467</v>
      </c>
      <c r="D69" s="721">
        <v>0</v>
      </c>
      <c r="E69" s="721">
        <v>0</v>
      </c>
      <c r="F69" s="721">
        <v>0</v>
      </c>
      <c r="G69" s="721">
        <v>0</v>
      </c>
    </row>
    <row r="70" spans="1:7" s="679" customFormat="1">
      <c r="A70" s="691" t="s">
        <v>3468</v>
      </c>
      <c r="B70" s="691" t="s">
        <v>3469</v>
      </c>
      <c r="C70" s="694" t="s">
        <v>3470</v>
      </c>
      <c r="D70" s="720"/>
      <c r="E70" s="721">
        <v>0</v>
      </c>
      <c r="F70" s="720"/>
      <c r="G70" s="720"/>
    </row>
    <row r="71" spans="1:7" s="679" customFormat="1">
      <c r="A71" s="691" t="s">
        <v>3471</v>
      </c>
      <c r="B71" s="691" t="s">
        <v>3472</v>
      </c>
      <c r="C71" s="694" t="s">
        <v>3473</v>
      </c>
      <c r="D71" s="721">
        <v>11.85</v>
      </c>
      <c r="E71" s="721">
        <v>0</v>
      </c>
      <c r="F71" s="721">
        <v>11.85</v>
      </c>
      <c r="G71" s="721">
        <v>0.13</v>
      </c>
    </row>
    <row r="72" spans="1:7" s="679" customFormat="1">
      <c r="A72" s="691" t="s">
        <v>3474</v>
      </c>
      <c r="B72" s="691" t="s">
        <v>3475</v>
      </c>
      <c r="C72" s="694" t="s">
        <v>3476</v>
      </c>
      <c r="D72" s="720"/>
      <c r="E72" s="721">
        <v>0</v>
      </c>
      <c r="F72" s="720"/>
      <c r="G72" s="720"/>
    </row>
    <row r="73" spans="1:7" s="679" customFormat="1">
      <c r="A73" s="691" t="s">
        <v>3477</v>
      </c>
      <c r="B73" s="691" t="s">
        <v>3478</v>
      </c>
      <c r="C73" s="694" t="s">
        <v>3479</v>
      </c>
      <c r="D73" s="721">
        <v>0</v>
      </c>
      <c r="E73" s="721">
        <v>0</v>
      </c>
      <c r="F73" s="721">
        <v>0</v>
      </c>
      <c r="G73" s="721">
        <v>0</v>
      </c>
    </row>
    <row r="74" spans="1:7" s="679" customFormat="1">
      <c r="A74" s="691" t="s">
        <v>3480</v>
      </c>
      <c r="B74" s="691" t="s">
        <v>3481</v>
      </c>
      <c r="C74" s="694" t="s">
        <v>3482</v>
      </c>
      <c r="D74" s="720"/>
      <c r="E74" s="721">
        <v>0</v>
      </c>
      <c r="F74" s="720"/>
      <c r="G74" s="720"/>
    </row>
    <row r="75" spans="1:7" s="679" customFormat="1">
      <c r="A75" s="691" t="s">
        <v>3483</v>
      </c>
      <c r="B75" s="691" t="s">
        <v>3484</v>
      </c>
      <c r="C75" s="694" t="s">
        <v>3485</v>
      </c>
      <c r="D75" s="721">
        <v>0</v>
      </c>
      <c r="E75" s="721">
        <v>0</v>
      </c>
      <c r="F75" s="721">
        <v>0</v>
      </c>
      <c r="G75" s="721">
        <v>0</v>
      </c>
    </row>
    <row r="76" spans="1:7" s="679" customFormat="1">
      <c r="A76" s="691" t="s">
        <v>3486</v>
      </c>
      <c r="B76" s="691" t="s">
        <v>3487</v>
      </c>
      <c r="C76" s="694" t="s">
        <v>3488</v>
      </c>
      <c r="D76" s="720"/>
      <c r="E76" s="721">
        <v>0</v>
      </c>
      <c r="F76" s="720"/>
      <c r="G76" s="720"/>
    </row>
    <row r="77" spans="1:7" s="679" customFormat="1">
      <c r="A77" s="691" t="s">
        <v>3489</v>
      </c>
      <c r="B77" s="691" t="s">
        <v>281</v>
      </c>
      <c r="C77" s="694" t="s">
        <v>3490</v>
      </c>
      <c r="D77" s="721">
        <v>0</v>
      </c>
      <c r="E77" s="721">
        <v>0</v>
      </c>
      <c r="F77" s="721">
        <v>0</v>
      </c>
      <c r="G77" s="721">
        <v>0</v>
      </c>
    </row>
    <row r="78" spans="1:7" s="679" customFormat="1">
      <c r="A78" s="691" t="s">
        <v>3491</v>
      </c>
      <c r="B78" s="691" t="s">
        <v>3492</v>
      </c>
      <c r="C78" s="694" t="s">
        <v>3493</v>
      </c>
      <c r="D78" s="720"/>
      <c r="E78" s="721">
        <v>0</v>
      </c>
      <c r="F78" s="720"/>
      <c r="G78" s="720"/>
    </row>
    <row r="79" spans="1:7" s="679" customFormat="1">
      <c r="A79" s="691" t="s">
        <v>3494</v>
      </c>
      <c r="B79" s="691" t="s">
        <v>3495</v>
      </c>
      <c r="C79" s="694" t="s">
        <v>3496</v>
      </c>
      <c r="D79" s="721">
        <v>0</v>
      </c>
      <c r="E79" s="721">
        <v>0</v>
      </c>
      <c r="F79" s="721">
        <v>0</v>
      </c>
      <c r="G79" s="721">
        <v>1148.0999999999999</v>
      </c>
    </row>
    <row r="80" spans="1:7" s="679" customFormat="1">
      <c r="A80" s="691" t="s">
        <v>3497</v>
      </c>
      <c r="B80" s="691" t="s">
        <v>3498</v>
      </c>
      <c r="C80" s="694" t="s">
        <v>3499</v>
      </c>
      <c r="D80" s="720">
        <v>12.54148</v>
      </c>
      <c r="E80" s="721">
        <v>0</v>
      </c>
      <c r="F80" s="720">
        <v>12.54148</v>
      </c>
      <c r="G80" s="720">
        <v>4.7309999999999999</v>
      </c>
    </row>
    <row r="81" spans="1:7" s="679" customFormat="1">
      <c r="A81" s="722" t="s">
        <v>3500</v>
      </c>
      <c r="B81" s="722" t="s">
        <v>3501</v>
      </c>
      <c r="C81" s="731" t="s">
        <v>3502</v>
      </c>
      <c r="D81" s="721">
        <v>0</v>
      </c>
      <c r="E81" s="721">
        <v>0</v>
      </c>
      <c r="F81" s="721">
        <v>0</v>
      </c>
      <c r="G81" s="721">
        <v>0</v>
      </c>
    </row>
    <row r="82" spans="1:7" s="679" customFormat="1">
      <c r="A82" s="722" t="s">
        <v>3503</v>
      </c>
      <c r="B82" s="722" t="s">
        <v>3504</v>
      </c>
      <c r="C82" s="731" t="s">
        <v>3505</v>
      </c>
      <c r="D82" s="720"/>
      <c r="E82" s="721">
        <v>0</v>
      </c>
      <c r="F82" s="720"/>
      <c r="G82" s="720"/>
    </row>
    <row r="83" spans="1:7" s="679" customFormat="1">
      <c r="A83" s="722" t="s">
        <v>3506</v>
      </c>
      <c r="B83" s="722" t="s">
        <v>3507</v>
      </c>
      <c r="C83" s="731" t="s">
        <v>3508</v>
      </c>
      <c r="D83" s="721">
        <v>0</v>
      </c>
      <c r="E83" s="721">
        <v>0</v>
      </c>
      <c r="F83" s="721">
        <v>0</v>
      </c>
      <c r="G83" s="721">
        <v>0</v>
      </c>
    </row>
    <row r="84" spans="1:7" s="679" customFormat="1">
      <c r="A84" s="722" t="s">
        <v>3509</v>
      </c>
      <c r="B84" s="722" t="s">
        <v>3510</v>
      </c>
      <c r="C84" s="731" t="s">
        <v>3511</v>
      </c>
      <c r="D84" s="720"/>
      <c r="E84" s="721">
        <v>0</v>
      </c>
      <c r="F84" s="720"/>
      <c r="G84" s="720"/>
    </row>
    <row r="85" spans="1:7" s="679" customFormat="1">
      <c r="A85" s="691" t="s">
        <v>3512</v>
      </c>
      <c r="B85" s="691" t="s">
        <v>3513</v>
      </c>
      <c r="C85" s="694" t="s">
        <v>3514</v>
      </c>
      <c r="D85" s="721">
        <v>0</v>
      </c>
      <c r="E85" s="721">
        <v>0</v>
      </c>
      <c r="F85" s="721">
        <v>0</v>
      </c>
      <c r="G85" s="721">
        <v>0</v>
      </c>
    </row>
    <row r="86" spans="1:7" s="679" customFormat="1">
      <c r="A86" s="691" t="s">
        <v>3515</v>
      </c>
      <c r="B86" s="691" t="s">
        <v>3516</v>
      </c>
      <c r="C86" s="694" t="s">
        <v>3517</v>
      </c>
      <c r="D86" s="720">
        <v>49583.815840000003</v>
      </c>
      <c r="E86" s="721">
        <v>0</v>
      </c>
      <c r="F86" s="720">
        <v>49583.815840000003</v>
      </c>
      <c r="G86" s="720">
        <v>67915.706019999998</v>
      </c>
    </row>
    <row r="87" spans="1:7" s="679" customFormat="1">
      <c r="A87" s="691" t="s">
        <v>3518</v>
      </c>
      <c r="B87" s="691" t="s">
        <v>3519</v>
      </c>
      <c r="C87" s="694" t="s">
        <v>3520</v>
      </c>
      <c r="D87" s="721">
        <v>47043.13809</v>
      </c>
      <c r="E87" s="721">
        <v>0</v>
      </c>
      <c r="F87" s="721">
        <v>47043.13809</v>
      </c>
      <c r="G87" s="721">
        <v>66072.435960000003</v>
      </c>
    </row>
    <row r="88" spans="1:7" s="679" customFormat="1">
      <c r="A88" s="691" t="s">
        <v>3521</v>
      </c>
      <c r="B88" s="691" t="s">
        <v>3522</v>
      </c>
      <c r="C88" s="694" t="s">
        <v>3523</v>
      </c>
      <c r="D88" s="720">
        <v>5664.3982300000007</v>
      </c>
      <c r="E88" s="721">
        <v>0</v>
      </c>
      <c r="F88" s="720">
        <v>5664.3982300000007</v>
      </c>
      <c r="G88" s="720">
        <v>5711.7354999999998</v>
      </c>
    </row>
    <row r="89" spans="1:7" s="686" customFormat="1">
      <c r="A89" s="727" t="s">
        <v>3524</v>
      </c>
      <c r="B89" s="727" t="s">
        <v>3525</v>
      </c>
      <c r="C89" s="728" t="s">
        <v>3526</v>
      </c>
      <c r="D89" s="730">
        <v>2132543.6779100001</v>
      </c>
      <c r="E89" s="730">
        <v>0</v>
      </c>
      <c r="F89" s="730">
        <v>2132543.6779100001</v>
      </c>
      <c r="G89" s="730">
        <v>1876889.8413900002</v>
      </c>
    </row>
    <row r="90" spans="1:7" s="679" customFormat="1">
      <c r="A90" s="691" t="s">
        <v>3527</v>
      </c>
      <c r="B90" s="691" t="s">
        <v>3528</v>
      </c>
      <c r="C90" s="694" t="s">
        <v>3529</v>
      </c>
      <c r="D90" s="720">
        <v>1512.19084</v>
      </c>
      <c r="E90" s="721">
        <v>0</v>
      </c>
      <c r="F90" s="720">
        <v>1512.19084</v>
      </c>
      <c r="G90" s="720">
        <v>7816.2175299999999</v>
      </c>
    </row>
    <row r="91" spans="1:7" s="679" customFormat="1">
      <c r="A91" s="688" t="s">
        <v>3530</v>
      </c>
      <c r="B91" s="688" t="s">
        <v>3531</v>
      </c>
      <c r="C91" s="725" t="s">
        <v>269</v>
      </c>
      <c r="D91" s="708">
        <v>2260924.9565999997</v>
      </c>
      <c r="E91" s="726">
        <v>0</v>
      </c>
      <c r="F91" s="708">
        <v>2260924.9565999997</v>
      </c>
      <c r="G91" s="708">
        <v>1680009.80107</v>
      </c>
    </row>
    <row r="92" spans="1:7" s="679" customFormat="1">
      <c r="A92" s="691" t="s">
        <v>3532</v>
      </c>
      <c r="B92" s="691" t="s">
        <v>3533</v>
      </c>
      <c r="C92" s="694" t="s">
        <v>3534</v>
      </c>
      <c r="D92" s="721">
        <v>0</v>
      </c>
      <c r="E92" s="721">
        <v>0</v>
      </c>
      <c r="F92" s="721">
        <v>0</v>
      </c>
      <c r="G92" s="721">
        <v>0</v>
      </c>
    </row>
    <row r="93" spans="1:7" s="679" customFormat="1">
      <c r="A93" s="691" t="s">
        <v>3535</v>
      </c>
      <c r="B93" s="691" t="s">
        <v>3536</v>
      </c>
      <c r="C93" s="694" t="s">
        <v>3537</v>
      </c>
      <c r="D93" s="720"/>
      <c r="E93" s="721">
        <v>0</v>
      </c>
      <c r="F93" s="720"/>
      <c r="G93" s="720"/>
    </row>
    <row r="94" spans="1:7" s="679" customFormat="1">
      <c r="A94" s="691" t="s">
        <v>3538</v>
      </c>
      <c r="B94" s="691" t="s">
        <v>3539</v>
      </c>
      <c r="C94" s="694" t="s">
        <v>3540</v>
      </c>
      <c r="D94" s="720"/>
      <c r="E94" s="721">
        <v>0</v>
      </c>
      <c r="F94" s="720"/>
      <c r="G94" s="720"/>
    </row>
    <row r="95" spans="1:7" s="679" customFormat="1">
      <c r="A95" s="691" t="s">
        <v>3541</v>
      </c>
      <c r="B95" s="691" t="s">
        <v>3542</v>
      </c>
      <c r="C95" s="694" t="s">
        <v>3543</v>
      </c>
      <c r="D95" s="720">
        <v>515085.79820999998</v>
      </c>
      <c r="E95" s="721">
        <v>0</v>
      </c>
      <c r="F95" s="720">
        <v>515085.79820999998</v>
      </c>
      <c r="G95" s="720">
        <v>369000</v>
      </c>
    </row>
    <row r="96" spans="1:7" s="679" customFormat="1">
      <c r="A96" s="691" t="s">
        <v>3544</v>
      </c>
      <c r="B96" s="691" t="s">
        <v>3545</v>
      </c>
      <c r="C96" s="694" t="s">
        <v>3546</v>
      </c>
      <c r="D96" s="720">
        <v>17679.374690000001</v>
      </c>
      <c r="E96" s="721">
        <v>0</v>
      </c>
      <c r="F96" s="720">
        <v>17679.374690000001</v>
      </c>
      <c r="G96" s="720">
        <v>14749.111949999999</v>
      </c>
    </row>
    <row r="97" spans="1:7" s="679" customFormat="1">
      <c r="A97" s="691" t="s">
        <v>3547</v>
      </c>
      <c r="B97" s="691" t="s">
        <v>3548</v>
      </c>
      <c r="C97" s="694" t="s">
        <v>3549</v>
      </c>
      <c r="D97" s="720">
        <v>33.990180000000002</v>
      </c>
      <c r="E97" s="721">
        <v>0</v>
      </c>
      <c r="F97" s="720">
        <v>33.990180000000002</v>
      </c>
      <c r="G97" s="720">
        <v>53.00956</v>
      </c>
    </row>
    <row r="98" spans="1:7" s="679" customFormat="1">
      <c r="A98" s="691" t="s">
        <v>3553</v>
      </c>
      <c r="B98" s="691" t="s">
        <v>3554</v>
      </c>
      <c r="C98" s="694" t="s">
        <v>3555</v>
      </c>
      <c r="D98" s="720">
        <v>1548871.0055199999</v>
      </c>
      <c r="E98" s="721">
        <v>0</v>
      </c>
      <c r="F98" s="720">
        <v>1548871.0055199999</v>
      </c>
      <c r="G98" s="720">
        <v>1139412.51012</v>
      </c>
    </row>
    <row r="99" spans="1:7" s="679" customFormat="1">
      <c r="A99" s="691" t="s">
        <v>3556</v>
      </c>
      <c r="B99" s="691" t="s">
        <v>3557</v>
      </c>
      <c r="C99" s="694" t="s">
        <v>3558</v>
      </c>
      <c r="D99" s="720">
        <v>179210.46599999999</v>
      </c>
      <c r="E99" s="721">
        <v>0</v>
      </c>
      <c r="F99" s="720">
        <v>179210.46599999999</v>
      </c>
      <c r="G99" s="720">
        <v>156770.53743999999</v>
      </c>
    </row>
    <row r="100" spans="1:7" s="679" customFormat="1">
      <c r="A100" s="691" t="s">
        <v>3559</v>
      </c>
      <c r="B100" s="691" t="s">
        <v>3560</v>
      </c>
      <c r="C100" s="694" t="s">
        <v>3561</v>
      </c>
      <c r="D100" s="720">
        <v>44.322000000000003</v>
      </c>
      <c r="E100" s="721">
        <v>0</v>
      </c>
      <c r="F100" s="720">
        <v>44.322000000000003</v>
      </c>
      <c r="G100" s="720">
        <v>24.632000000000001</v>
      </c>
    </row>
    <row r="101" spans="1:7" s="685" customFormat="1">
      <c r="A101" s="691" t="s">
        <v>3562</v>
      </c>
      <c r="B101" s="691" t="s">
        <v>3563</v>
      </c>
      <c r="C101" s="694" t="s">
        <v>3564</v>
      </c>
      <c r="D101" s="720"/>
      <c r="E101" s="721"/>
      <c r="F101" s="720"/>
      <c r="G101" s="720"/>
    </row>
    <row r="102" spans="1:7" s="685" customFormat="1">
      <c r="A102" s="695" t="s">
        <v>3565</v>
      </c>
      <c r="B102" s="695" t="s">
        <v>3566</v>
      </c>
      <c r="C102" s="696" t="s">
        <v>3567</v>
      </c>
      <c r="D102" s="732"/>
      <c r="E102" s="733">
        <v>0</v>
      </c>
      <c r="F102" s="732"/>
      <c r="G102" s="732"/>
    </row>
    <row r="103" spans="1:7" s="685" customFormat="1"/>
    <row r="104" spans="1:7" s="685" customFormat="1"/>
    <row r="105" spans="1:7" s="685" customFormat="1" ht="12.75" customHeight="1">
      <c r="A105" s="734"/>
      <c r="B105" s="735"/>
      <c r="C105" s="736"/>
      <c r="D105" s="737">
        <v>1</v>
      </c>
      <c r="E105" s="737">
        <v>2</v>
      </c>
      <c r="F105" s="679"/>
      <c r="G105" s="679"/>
    </row>
    <row r="106" spans="1:7" s="686" customFormat="1" ht="12.75" customHeight="1">
      <c r="A106" s="1390" t="s">
        <v>3286</v>
      </c>
      <c r="B106" s="1391"/>
      <c r="C106" s="1396" t="s">
        <v>3287</v>
      </c>
      <c r="D106" s="1401" t="s">
        <v>3288</v>
      </c>
      <c r="E106" s="1402"/>
    </row>
    <row r="107" spans="1:7" s="686" customFormat="1">
      <c r="A107" s="1394"/>
      <c r="B107" s="1395"/>
      <c r="C107" s="1397"/>
      <c r="D107" s="738" t="s">
        <v>3289</v>
      </c>
      <c r="E107" s="739" t="s">
        <v>3290</v>
      </c>
    </row>
    <row r="108" spans="1:7" s="686" customFormat="1">
      <c r="A108" s="717"/>
      <c r="B108" s="717" t="s">
        <v>3569</v>
      </c>
      <c r="C108" s="718" t="s">
        <v>269</v>
      </c>
      <c r="D108" s="719">
        <v>11041741.543540001</v>
      </c>
      <c r="E108" s="719">
        <v>9981972.0322900005</v>
      </c>
    </row>
    <row r="109" spans="1:7" s="686" customFormat="1">
      <c r="A109" s="717" t="s">
        <v>3570</v>
      </c>
      <c r="B109" s="717" t="s">
        <v>3571</v>
      </c>
      <c r="C109" s="718" t="s">
        <v>269</v>
      </c>
      <c r="D109" s="719">
        <v>4942061.0786300004</v>
      </c>
      <c r="E109" s="719">
        <v>4504743.9717700006</v>
      </c>
    </row>
    <row r="110" spans="1:7" s="686" customFormat="1">
      <c r="A110" s="717" t="s">
        <v>3572</v>
      </c>
      <c r="B110" s="717" t="s">
        <v>3573</v>
      </c>
      <c r="C110" s="718" t="s">
        <v>269</v>
      </c>
      <c r="D110" s="719">
        <v>2570368.3102600002</v>
      </c>
      <c r="E110" s="719">
        <v>2823817.6816199999</v>
      </c>
    </row>
    <row r="111" spans="1:7" s="679" customFormat="1">
      <c r="A111" s="691" t="s">
        <v>3574</v>
      </c>
      <c r="B111" s="691" t="s">
        <v>3575</v>
      </c>
      <c r="C111" s="694" t="s">
        <v>3576</v>
      </c>
      <c r="D111" s="720">
        <v>1463118.2632500001</v>
      </c>
      <c r="E111" s="720">
        <v>2559099.9754699999</v>
      </c>
    </row>
    <row r="112" spans="1:7" s="679" customFormat="1">
      <c r="A112" s="691" t="s">
        <v>3577</v>
      </c>
      <c r="B112" s="691" t="s">
        <v>3578</v>
      </c>
      <c r="C112" s="694" t="s">
        <v>3579</v>
      </c>
      <c r="D112" s="720">
        <v>2314809.7049199999</v>
      </c>
      <c r="E112" s="720">
        <v>1472232.6725999999</v>
      </c>
    </row>
    <row r="113" spans="1:5" s="679" customFormat="1">
      <c r="A113" s="691" t="s">
        <v>3580</v>
      </c>
      <c r="B113" s="691" t="s">
        <v>3581</v>
      </c>
      <c r="C113" s="694" t="s">
        <v>3582</v>
      </c>
      <c r="D113" s="720"/>
      <c r="E113" s="720"/>
    </row>
    <row r="114" spans="1:5" s="679" customFormat="1">
      <c r="A114" s="691" t="s">
        <v>3583</v>
      </c>
      <c r="B114" s="691" t="s">
        <v>3584</v>
      </c>
      <c r="C114" s="694" t="s">
        <v>3585</v>
      </c>
      <c r="D114" s="720">
        <v>-1201274.2319200002</v>
      </c>
      <c r="E114" s="720">
        <v>-1201233.41292</v>
      </c>
    </row>
    <row r="115" spans="1:5" s="679" customFormat="1">
      <c r="A115" s="691" t="s">
        <v>3586</v>
      </c>
      <c r="B115" s="691" t="s">
        <v>3587</v>
      </c>
      <c r="C115" s="694" t="s">
        <v>3588</v>
      </c>
      <c r="D115" s="720"/>
      <c r="E115" s="720"/>
    </row>
    <row r="116" spans="1:5" s="679" customFormat="1">
      <c r="A116" s="691" t="s">
        <v>3589</v>
      </c>
      <c r="B116" s="691" t="s">
        <v>3590</v>
      </c>
      <c r="C116" s="694" t="s">
        <v>3591</v>
      </c>
      <c r="D116" s="720">
        <v>-6285.4259900000006</v>
      </c>
      <c r="E116" s="720">
        <v>-6281.5535300000001</v>
      </c>
    </row>
    <row r="117" spans="1:5" s="686" customFormat="1">
      <c r="A117" s="717" t="s">
        <v>3592</v>
      </c>
      <c r="B117" s="717" t="s">
        <v>3593</v>
      </c>
      <c r="C117" s="718" t="s">
        <v>269</v>
      </c>
      <c r="D117" s="740">
        <v>179351.21734</v>
      </c>
      <c r="E117" s="740">
        <v>156822.37969999999</v>
      </c>
    </row>
    <row r="118" spans="1:5" s="679" customFormat="1">
      <c r="A118" s="691" t="s">
        <v>3609</v>
      </c>
      <c r="B118" s="691" t="s">
        <v>3610</v>
      </c>
      <c r="C118" s="694" t="s">
        <v>3611</v>
      </c>
      <c r="D118" s="720">
        <v>179351.21734</v>
      </c>
      <c r="E118" s="720">
        <v>156822.37969999999</v>
      </c>
    </row>
    <row r="119" spans="1:5" s="686" customFormat="1">
      <c r="A119" s="717" t="s">
        <v>3612</v>
      </c>
      <c r="B119" s="717" t="s">
        <v>3613</v>
      </c>
      <c r="C119" s="718" t="s">
        <v>269</v>
      </c>
      <c r="D119" s="740">
        <v>2192341.5510300002</v>
      </c>
      <c r="E119" s="740">
        <v>1524103.9104500001</v>
      </c>
    </row>
    <row r="120" spans="1:5" s="679" customFormat="1">
      <c r="A120" s="691" t="s">
        <v>3614</v>
      </c>
      <c r="B120" s="691" t="s">
        <v>3615</v>
      </c>
      <c r="C120" s="694" t="s">
        <v>3616</v>
      </c>
      <c r="D120" s="720">
        <v>668237.64058000001</v>
      </c>
      <c r="E120" s="720">
        <v>401512.51155</v>
      </c>
    </row>
    <row r="121" spans="1:5" s="679" customFormat="1">
      <c r="A121" s="691" t="s">
        <v>3617</v>
      </c>
      <c r="B121" s="691" t="s">
        <v>3618</v>
      </c>
      <c r="C121" s="694" t="s">
        <v>3619</v>
      </c>
      <c r="D121" s="720"/>
      <c r="E121" s="720"/>
    </row>
    <row r="122" spans="1:5" s="679" customFormat="1">
      <c r="A122" s="691" t="s">
        <v>3620</v>
      </c>
      <c r="B122" s="691" t="s">
        <v>3621</v>
      </c>
      <c r="C122" s="694" t="s">
        <v>3622</v>
      </c>
      <c r="D122" s="720">
        <v>1524103.9104500001</v>
      </c>
      <c r="E122" s="720">
        <v>1122591.3989000001</v>
      </c>
    </row>
    <row r="123" spans="1:5" s="686" customFormat="1">
      <c r="A123" s="717" t="s">
        <v>3623</v>
      </c>
      <c r="B123" s="717" t="s">
        <v>3624</v>
      </c>
      <c r="C123" s="718" t="s">
        <v>269</v>
      </c>
      <c r="D123" s="740">
        <v>6099680.4649099996</v>
      </c>
      <c r="E123" s="740">
        <v>5477228.0605200008</v>
      </c>
    </row>
    <row r="124" spans="1:5" s="686" customFormat="1">
      <c r="A124" s="717" t="s">
        <v>3625</v>
      </c>
      <c r="B124" s="717" t="s">
        <v>3626</v>
      </c>
      <c r="C124" s="718" t="s">
        <v>269</v>
      </c>
      <c r="D124" s="740"/>
      <c r="E124" s="740"/>
    </row>
    <row r="125" spans="1:5" s="679" customFormat="1">
      <c r="A125" s="691" t="s">
        <v>3627</v>
      </c>
      <c r="B125" s="691" t="s">
        <v>3626</v>
      </c>
      <c r="C125" s="694" t="s">
        <v>3628</v>
      </c>
      <c r="D125" s="720"/>
      <c r="E125" s="720"/>
    </row>
    <row r="126" spans="1:5" s="686" customFormat="1">
      <c r="A126" s="717" t="s">
        <v>3629</v>
      </c>
      <c r="B126" s="717" t="s">
        <v>3630</v>
      </c>
      <c r="C126" s="718" t="s">
        <v>269</v>
      </c>
      <c r="D126" s="740">
        <v>4554360.4110300001</v>
      </c>
      <c r="E126" s="740">
        <v>4430714.5889900001</v>
      </c>
    </row>
    <row r="127" spans="1:5" s="679" customFormat="1">
      <c r="A127" s="691" t="s">
        <v>3631</v>
      </c>
      <c r="B127" s="691" t="s">
        <v>3632</v>
      </c>
      <c r="C127" s="694" t="s">
        <v>3633</v>
      </c>
      <c r="D127" s="720">
        <v>2656080.4376300001</v>
      </c>
      <c r="E127" s="720">
        <v>2187178.8983299998</v>
      </c>
    </row>
    <row r="128" spans="1:5" s="679" customFormat="1">
      <c r="A128" s="691" t="s">
        <v>3634</v>
      </c>
      <c r="B128" s="691" t="s">
        <v>3635</v>
      </c>
      <c r="C128" s="694" t="s">
        <v>3636</v>
      </c>
      <c r="D128" s="720"/>
      <c r="E128" s="720"/>
    </row>
    <row r="129" spans="1:5" s="679" customFormat="1">
      <c r="A129" s="691" t="s">
        <v>3637</v>
      </c>
      <c r="B129" s="691" t="s">
        <v>3638</v>
      </c>
      <c r="C129" s="694" t="s">
        <v>3639</v>
      </c>
      <c r="D129" s="720"/>
      <c r="E129" s="720"/>
    </row>
    <row r="130" spans="1:5" s="679" customFormat="1">
      <c r="A130" s="691" t="s">
        <v>3640</v>
      </c>
      <c r="B130" s="691" t="s">
        <v>3641</v>
      </c>
      <c r="C130" s="694" t="s">
        <v>3642</v>
      </c>
      <c r="D130" s="720"/>
      <c r="E130" s="720"/>
    </row>
    <row r="131" spans="1:5" s="679" customFormat="1">
      <c r="A131" s="691" t="s">
        <v>3643</v>
      </c>
      <c r="B131" s="691" t="s">
        <v>3644</v>
      </c>
      <c r="C131" s="694" t="s">
        <v>3645</v>
      </c>
      <c r="D131" s="720"/>
      <c r="E131" s="720"/>
    </row>
    <row r="132" spans="1:5" s="679" customFormat="1">
      <c r="A132" s="691" t="s">
        <v>3646</v>
      </c>
      <c r="B132" s="691" t="s">
        <v>3647</v>
      </c>
      <c r="C132" s="694" t="s">
        <v>3648</v>
      </c>
      <c r="D132" s="720"/>
      <c r="E132" s="720"/>
    </row>
    <row r="133" spans="1:5" s="679" customFormat="1">
      <c r="A133" s="691" t="s">
        <v>3649</v>
      </c>
      <c r="B133" s="691" t="s">
        <v>3650</v>
      </c>
      <c r="C133" s="694" t="s">
        <v>3651</v>
      </c>
      <c r="D133" s="720"/>
      <c r="E133" s="720"/>
    </row>
    <row r="134" spans="1:5" s="679" customFormat="1">
      <c r="A134" s="691" t="s">
        <v>3652</v>
      </c>
      <c r="B134" s="691" t="s">
        <v>3653</v>
      </c>
      <c r="C134" s="694" t="s">
        <v>3654</v>
      </c>
      <c r="D134" s="720">
        <v>422071.14539999998</v>
      </c>
      <c r="E134" s="720">
        <v>445175.98683999997</v>
      </c>
    </row>
    <row r="135" spans="1:5" s="679" customFormat="1">
      <c r="A135" s="691" t="s">
        <v>3655</v>
      </c>
      <c r="B135" s="691" t="s">
        <v>3656</v>
      </c>
      <c r="C135" s="694" t="s">
        <v>3657</v>
      </c>
      <c r="D135" s="720">
        <v>1476208.828</v>
      </c>
      <c r="E135" s="720">
        <v>1798359.7038199999</v>
      </c>
    </row>
    <row r="136" spans="1:5" s="686" customFormat="1">
      <c r="A136" s="717" t="s">
        <v>3658</v>
      </c>
      <c r="B136" s="717" t="s">
        <v>3659</v>
      </c>
      <c r="C136" s="718" t="s">
        <v>269</v>
      </c>
      <c r="D136" s="740">
        <v>1545320.05388</v>
      </c>
      <c r="E136" s="740">
        <v>1046513.47153</v>
      </c>
    </row>
    <row r="137" spans="1:5" s="679" customFormat="1">
      <c r="A137" s="691" t="s">
        <v>3660</v>
      </c>
      <c r="B137" s="691" t="s">
        <v>3661</v>
      </c>
      <c r="C137" s="694" t="s">
        <v>3662</v>
      </c>
      <c r="D137" s="720"/>
      <c r="E137" s="720"/>
    </row>
    <row r="138" spans="1:5" s="679" customFormat="1">
      <c r="A138" s="691" t="s">
        <v>3663</v>
      </c>
      <c r="B138" s="691" t="s">
        <v>3664</v>
      </c>
      <c r="C138" s="694" t="s">
        <v>3665</v>
      </c>
      <c r="D138" s="720"/>
      <c r="E138" s="720"/>
    </row>
    <row r="139" spans="1:5" s="679" customFormat="1">
      <c r="A139" s="691" t="s">
        <v>3666</v>
      </c>
      <c r="B139" s="691" t="s">
        <v>3667</v>
      </c>
      <c r="C139" s="694" t="s">
        <v>3668</v>
      </c>
      <c r="D139" s="720"/>
      <c r="E139" s="720"/>
    </row>
    <row r="140" spans="1:5" s="679" customFormat="1">
      <c r="A140" s="691" t="s">
        <v>3669</v>
      </c>
      <c r="B140" s="691" t="s">
        <v>3670</v>
      </c>
      <c r="C140" s="694" t="s">
        <v>3671</v>
      </c>
      <c r="D140" s="720"/>
      <c r="E140" s="720"/>
    </row>
    <row r="141" spans="1:5" s="679" customFormat="1">
      <c r="A141" s="691" t="s">
        <v>3672</v>
      </c>
      <c r="B141" s="691" t="s">
        <v>3673</v>
      </c>
      <c r="C141" s="694" t="s">
        <v>3674</v>
      </c>
      <c r="D141" s="720">
        <v>396867.21070999996</v>
      </c>
      <c r="E141" s="720">
        <v>157586.56925</v>
      </c>
    </row>
    <row r="142" spans="1:5" s="679" customFormat="1">
      <c r="A142" s="691" t="s">
        <v>3675</v>
      </c>
      <c r="B142" s="691" t="s">
        <v>3676</v>
      </c>
      <c r="C142" s="694" t="s">
        <v>3677</v>
      </c>
      <c r="D142" s="720"/>
      <c r="E142" s="720"/>
    </row>
    <row r="143" spans="1:5" s="679" customFormat="1">
      <c r="A143" s="691" t="s">
        <v>3678</v>
      </c>
      <c r="B143" s="691" t="s">
        <v>3679</v>
      </c>
      <c r="C143" s="694" t="s">
        <v>3680</v>
      </c>
      <c r="D143" s="720">
        <v>9231.7221799999988</v>
      </c>
      <c r="E143" s="720">
        <v>235.72217999999998</v>
      </c>
    </row>
    <row r="144" spans="1:5" s="679" customFormat="1">
      <c r="A144" s="691" t="s">
        <v>3681</v>
      </c>
      <c r="B144" s="691" t="s">
        <v>3682</v>
      </c>
      <c r="C144" s="694" t="s">
        <v>3683</v>
      </c>
      <c r="D144" s="720"/>
      <c r="E144" s="720"/>
    </row>
    <row r="145" spans="1:5" s="679" customFormat="1">
      <c r="A145" s="691" t="s">
        <v>3684</v>
      </c>
      <c r="B145" s="691" t="s">
        <v>3685</v>
      </c>
      <c r="C145" s="694" t="s">
        <v>3686</v>
      </c>
      <c r="D145" s="720"/>
      <c r="E145" s="720"/>
    </row>
    <row r="146" spans="1:5" s="679" customFormat="1">
      <c r="A146" s="691" t="s">
        <v>3687</v>
      </c>
      <c r="B146" s="691" t="s">
        <v>3688</v>
      </c>
      <c r="C146" s="694" t="s">
        <v>3689</v>
      </c>
      <c r="D146" s="720">
        <v>43.741999999999997</v>
      </c>
      <c r="E146" s="720">
        <v>62.718000000000004</v>
      </c>
    </row>
    <row r="147" spans="1:5" s="679" customFormat="1">
      <c r="A147" s="691" t="s">
        <v>3690</v>
      </c>
      <c r="B147" s="691" t="s">
        <v>3691</v>
      </c>
      <c r="C147" s="694" t="s">
        <v>3692</v>
      </c>
      <c r="D147" s="720">
        <v>17639.863000000001</v>
      </c>
      <c r="E147" s="720">
        <v>16475.353999999999</v>
      </c>
    </row>
    <row r="148" spans="1:5" s="679" customFormat="1">
      <c r="A148" s="691" t="s">
        <v>3693</v>
      </c>
      <c r="B148" s="691" t="s">
        <v>3475</v>
      </c>
      <c r="C148" s="694" t="s">
        <v>3476</v>
      </c>
      <c r="D148" s="720">
        <v>6826.6180000000004</v>
      </c>
      <c r="E148" s="720">
        <v>9424</v>
      </c>
    </row>
    <row r="149" spans="1:5" s="679" customFormat="1">
      <c r="A149" s="691" t="s">
        <v>3694</v>
      </c>
      <c r="B149" s="691" t="s">
        <v>3478</v>
      </c>
      <c r="C149" s="694" t="s">
        <v>3479</v>
      </c>
      <c r="D149" s="720">
        <v>3115.19</v>
      </c>
      <c r="E149" s="720"/>
    </row>
    <row r="150" spans="1:5" s="679" customFormat="1">
      <c r="A150" s="691" t="s">
        <v>3695</v>
      </c>
      <c r="B150" s="691" t="s">
        <v>3481</v>
      </c>
      <c r="C150" s="694" t="s">
        <v>3482</v>
      </c>
      <c r="D150" s="720">
        <v>10.047000000000001</v>
      </c>
      <c r="E150" s="720"/>
    </row>
    <row r="151" spans="1:5" s="679" customFormat="1">
      <c r="A151" s="691" t="s">
        <v>3696</v>
      </c>
      <c r="B151" s="691" t="s">
        <v>3484</v>
      </c>
      <c r="C151" s="694" t="s">
        <v>3485</v>
      </c>
      <c r="D151" s="720"/>
      <c r="E151" s="720"/>
    </row>
    <row r="152" spans="1:5" s="679" customFormat="1">
      <c r="A152" s="691" t="s">
        <v>3697</v>
      </c>
      <c r="B152" s="691" t="s">
        <v>3487</v>
      </c>
      <c r="C152" s="694" t="s">
        <v>3488</v>
      </c>
      <c r="D152" s="720">
        <v>2793.7979999999998</v>
      </c>
      <c r="E152" s="720">
        <v>2682.127</v>
      </c>
    </row>
    <row r="153" spans="1:5" s="679" customFormat="1">
      <c r="A153" s="691" t="s">
        <v>3698</v>
      </c>
      <c r="B153" s="691" t="s">
        <v>281</v>
      </c>
      <c r="C153" s="694" t="s">
        <v>3490</v>
      </c>
      <c r="D153" s="720">
        <v>14925.768</v>
      </c>
      <c r="E153" s="720">
        <v>10487.915000000001</v>
      </c>
    </row>
    <row r="154" spans="1:5" s="679" customFormat="1">
      <c r="A154" s="691" t="s">
        <v>3699</v>
      </c>
      <c r="B154" s="691" t="s">
        <v>3492</v>
      </c>
      <c r="C154" s="694" t="s">
        <v>3493</v>
      </c>
      <c r="D154" s="720"/>
      <c r="E154" s="720">
        <v>5.96</v>
      </c>
    </row>
    <row r="155" spans="1:5" s="679" customFormat="1">
      <c r="A155" s="691" t="s">
        <v>3700</v>
      </c>
      <c r="B155" s="691" t="s">
        <v>3701</v>
      </c>
      <c r="C155" s="694" t="s">
        <v>3702</v>
      </c>
      <c r="D155" s="720">
        <v>18150.298409999999</v>
      </c>
      <c r="E155" s="720">
        <v>44813.43</v>
      </c>
    </row>
    <row r="156" spans="1:5" s="679" customFormat="1">
      <c r="A156" s="691" t="s">
        <v>3703</v>
      </c>
      <c r="B156" s="691" t="s">
        <v>3704</v>
      </c>
      <c r="C156" s="694" t="s">
        <v>3705</v>
      </c>
      <c r="D156" s="720">
        <v>3345.2730000000001</v>
      </c>
      <c r="E156" s="720">
        <v>4692.4774100000004</v>
      </c>
    </row>
    <row r="157" spans="1:5" s="679" customFormat="1">
      <c r="A157" s="691" t="s">
        <v>3706</v>
      </c>
      <c r="B157" s="691" t="s">
        <v>3707</v>
      </c>
      <c r="C157" s="694" t="s">
        <v>3708</v>
      </c>
      <c r="D157" s="720">
        <v>135331.67061</v>
      </c>
      <c r="E157" s="720">
        <v>9173.3577499999992</v>
      </c>
    </row>
    <row r="158" spans="1:5" s="679" customFormat="1">
      <c r="A158" s="691" t="s">
        <v>3709</v>
      </c>
      <c r="B158" s="691" t="s">
        <v>3710</v>
      </c>
      <c r="C158" s="694" t="s">
        <v>3711</v>
      </c>
      <c r="D158" s="720"/>
      <c r="E158" s="720"/>
    </row>
    <row r="159" spans="1:5" s="679" customFormat="1">
      <c r="A159" s="691" t="s">
        <v>3712</v>
      </c>
      <c r="B159" s="691" t="s">
        <v>3504</v>
      </c>
      <c r="C159" s="694" t="s">
        <v>3505</v>
      </c>
      <c r="D159" s="720">
        <v>1466.1111100000001</v>
      </c>
      <c r="E159" s="720">
        <v>1782.0833300000002</v>
      </c>
    </row>
    <row r="160" spans="1:5" s="679" customFormat="1">
      <c r="A160" s="691" t="s">
        <v>3713</v>
      </c>
      <c r="B160" s="691" t="s">
        <v>3714</v>
      </c>
      <c r="C160" s="694" t="s">
        <v>3715</v>
      </c>
      <c r="D160" s="720"/>
      <c r="E160" s="720"/>
    </row>
    <row r="161" spans="1:5" s="679" customFormat="1">
      <c r="A161" s="691" t="s">
        <v>3716</v>
      </c>
      <c r="B161" s="691" t="s">
        <v>3717</v>
      </c>
      <c r="C161" s="694" t="s">
        <v>3718</v>
      </c>
      <c r="D161" s="720">
        <v>17258</v>
      </c>
      <c r="E161" s="720"/>
    </row>
    <row r="162" spans="1:5" s="679" customFormat="1">
      <c r="A162" s="691" t="s">
        <v>3719</v>
      </c>
      <c r="B162" s="691" t="s">
        <v>3720</v>
      </c>
      <c r="C162" s="694" t="s">
        <v>3721</v>
      </c>
      <c r="D162" s="720"/>
      <c r="E162" s="720"/>
    </row>
    <row r="163" spans="1:5" s="679" customFormat="1">
      <c r="A163" s="691" t="s">
        <v>3722</v>
      </c>
      <c r="B163" s="691" t="s">
        <v>3723</v>
      </c>
      <c r="C163" s="694" t="s">
        <v>3724</v>
      </c>
      <c r="D163" s="720">
        <v>2198.0953999999997</v>
      </c>
      <c r="E163" s="720">
        <v>403.87104999999997</v>
      </c>
    </row>
    <row r="164" spans="1:5" s="679" customFormat="1">
      <c r="A164" s="691" t="s">
        <v>3725</v>
      </c>
      <c r="B164" s="691" t="s">
        <v>3726</v>
      </c>
      <c r="C164" s="694" t="s">
        <v>3727</v>
      </c>
      <c r="D164" s="720">
        <v>45</v>
      </c>
      <c r="E164" s="720"/>
    </row>
    <row r="165" spans="1:5" s="679" customFormat="1">
      <c r="A165" s="691" t="s">
        <v>3728</v>
      </c>
      <c r="B165" s="691" t="s">
        <v>3729</v>
      </c>
      <c r="C165" s="694" t="s">
        <v>3730</v>
      </c>
      <c r="D165" s="720"/>
      <c r="E165" s="720">
        <v>617.72421999999995</v>
      </c>
    </row>
    <row r="166" spans="1:5" s="679" customFormat="1">
      <c r="A166" s="691" t="s">
        <v>3731</v>
      </c>
      <c r="B166" s="691" t="s">
        <v>3732</v>
      </c>
      <c r="C166" s="694" t="s">
        <v>3733</v>
      </c>
      <c r="D166" s="720">
        <v>898216.90426999994</v>
      </c>
      <c r="E166" s="720">
        <v>767456.85589000001</v>
      </c>
    </row>
    <row r="167" spans="1:5" s="679" customFormat="1">
      <c r="A167" s="695" t="s">
        <v>3734</v>
      </c>
      <c r="B167" s="695" t="s">
        <v>3735</v>
      </c>
      <c r="C167" s="696" t="s">
        <v>3736</v>
      </c>
      <c r="D167" s="732">
        <v>17854.742190000001</v>
      </c>
      <c r="E167" s="732">
        <v>20613.30645</v>
      </c>
    </row>
    <row r="168" spans="1:5" s="685" customFormat="1"/>
    <row r="169" spans="1:5" s="685" customFormat="1"/>
    <row r="170" spans="1:5" s="685" customFormat="1"/>
    <row r="171" spans="1:5" s="685" customFormat="1"/>
    <row r="172" spans="1:5" s="685" customFormat="1"/>
    <row r="173" spans="1:5" s="685" customFormat="1"/>
    <row r="174" spans="1:5" s="685" customFormat="1"/>
    <row r="175" spans="1:5" s="685" customFormat="1"/>
    <row r="176" spans="1:5" s="685" customFormat="1"/>
    <row r="177" s="685" customFormat="1"/>
    <row r="178" s="685" customFormat="1"/>
    <row r="179" s="685" customFormat="1"/>
    <row r="180" s="685" customFormat="1"/>
    <row r="181" s="685" customFormat="1"/>
    <row r="182" s="685" customFormat="1"/>
    <row r="183" s="685" customFormat="1"/>
    <row r="184" s="685" customFormat="1"/>
    <row r="185" s="685" customFormat="1"/>
    <row r="186" s="685" customFormat="1"/>
    <row r="187" s="685" customFormat="1"/>
    <row r="188" s="685" customFormat="1"/>
    <row r="189" s="685" customFormat="1"/>
    <row r="190" s="685" customFormat="1"/>
    <row r="191" s="685" customFormat="1"/>
    <row r="192" s="685" customFormat="1"/>
    <row r="193" s="685" customFormat="1"/>
    <row r="194" s="685" customFormat="1"/>
    <row r="195" s="685" customFormat="1"/>
    <row r="196" s="685" customFormat="1"/>
    <row r="197" s="685" customFormat="1"/>
    <row r="198" s="685" customFormat="1"/>
    <row r="199" s="685" customFormat="1"/>
    <row r="200" s="685" customFormat="1"/>
    <row r="201" s="685" customFormat="1"/>
    <row r="202" s="685" customFormat="1"/>
    <row r="203" s="685" customFormat="1"/>
    <row r="204" s="685" customFormat="1"/>
    <row r="205" s="685" customFormat="1"/>
    <row r="206" s="685" customFormat="1"/>
    <row r="207" s="685" customFormat="1"/>
    <row r="208" s="685" customFormat="1"/>
    <row r="209" s="685" customFormat="1"/>
    <row r="210" s="685" customFormat="1"/>
    <row r="211" s="685" customFormat="1"/>
    <row r="212" s="685" customFormat="1"/>
    <row r="213" s="685" customFormat="1"/>
    <row r="214" s="685" customFormat="1"/>
    <row r="215" s="685" customFormat="1"/>
    <row r="216" s="685" customFormat="1"/>
    <row r="217" s="685" customFormat="1"/>
    <row r="218" s="685" customFormat="1"/>
    <row r="219" s="685" customFormat="1"/>
    <row r="220" s="685" customFormat="1"/>
    <row r="221" s="685" customFormat="1"/>
    <row r="222" s="685" customFormat="1"/>
    <row r="223" s="685" customFormat="1"/>
    <row r="224" s="685" customFormat="1"/>
    <row r="225" s="685" customFormat="1"/>
    <row r="226" s="685" customFormat="1"/>
    <row r="227" s="685" customFormat="1"/>
    <row r="228" s="685" customFormat="1"/>
    <row r="229" s="685" customFormat="1"/>
    <row r="230" s="685" customFormat="1"/>
    <row r="231" s="685" customFormat="1"/>
    <row r="232" s="685" customFormat="1"/>
    <row r="233" s="685" customFormat="1"/>
    <row r="234" s="685" customFormat="1"/>
    <row r="235" s="685" customFormat="1"/>
    <row r="236" s="685" customFormat="1"/>
    <row r="237" s="685" customFormat="1"/>
    <row r="238" s="685" customFormat="1"/>
    <row r="239" s="685" customFormat="1"/>
    <row r="240" s="685" customFormat="1"/>
    <row r="241" s="685" customFormat="1"/>
    <row r="242" s="685" customFormat="1"/>
    <row r="243" s="685" customFormat="1"/>
    <row r="244" s="685" customFormat="1"/>
    <row r="245" s="685" customFormat="1"/>
    <row r="246" s="685" customFormat="1"/>
    <row r="247" s="685" customFormat="1"/>
    <row r="248" s="685" customFormat="1"/>
    <row r="249" s="685" customFormat="1"/>
    <row r="250" s="685" customFormat="1"/>
    <row r="251" s="685" customFormat="1"/>
    <row r="252" s="685" customFormat="1"/>
    <row r="253" s="685" customFormat="1"/>
    <row r="254" s="685" customFormat="1"/>
    <row r="255" s="685" customFormat="1"/>
    <row r="256" s="685" customFormat="1"/>
    <row r="257" s="685" customFormat="1"/>
    <row r="258" s="685" customFormat="1"/>
    <row r="259" s="685" customFormat="1"/>
    <row r="260" s="685" customFormat="1"/>
    <row r="261" s="685" customFormat="1"/>
    <row r="262" s="685" customFormat="1"/>
  </sheetData>
  <customSheetViews>
    <customSheetView guid="{53E72506-0B1D-4F4A-A157-6DE69D2E678D}" showPageBreaks="1" showGridLines="0" printArea="1" view="pageBreakPreview" topLeftCell="A94">
      <selection activeCell="B152" sqref="B152"/>
      <rowBreaks count="1" manualBreakCount="1">
        <brk id="90" max="6" man="1"/>
      </rowBreaks>
      <pageMargins left="0.39370078740157483" right="0.39370078740157483" top="0.59055118110236227" bottom="0.39370078740157483" header="0.31496062992125984" footer="0.11811023622047245"/>
      <printOptions horizontalCentered="1"/>
      <pageSetup paperSize="9" scale="67" firstPageNumber="444" fitToHeight="2" orientation="portrait" useFirstPageNumber="1" r:id="rId1"/>
      <headerFooter alignWithMargins="0">
        <oddHeader>&amp;L&amp;"Tahoma,Kurzíva"Závěrečný účet za rok 2014&amp;R&amp;"Tahoma,Kurzíva"Tabulka č. 31</oddHeader>
        <oddFooter>&amp;C&amp;"Tahoma,Obyčejné"&amp;P</oddFooter>
      </headerFooter>
    </customSheetView>
  </customSheetViews>
  <mergeCells count="10">
    <mergeCell ref="A106:B107"/>
    <mergeCell ref="C106:C107"/>
    <mergeCell ref="D106:E106"/>
    <mergeCell ref="A1:G1"/>
    <mergeCell ref="A2:G2"/>
    <mergeCell ref="A5:B7"/>
    <mergeCell ref="C5:C7"/>
    <mergeCell ref="D5:G5"/>
    <mergeCell ref="D6:F6"/>
    <mergeCell ref="G6:G7"/>
  </mergeCells>
  <printOptions horizontalCentered="1"/>
  <pageMargins left="0.39370078740157483" right="0.39370078740157483" top="0.59055118110236227" bottom="0.39370078740157483" header="0.31496062992125984" footer="0.11811023622047245"/>
  <pageSetup paperSize="9" scale="67" firstPageNumber="444" fitToHeight="2" orientation="portrait" useFirstPageNumber="1" r:id="rId2"/>
  <headerFooter alignWithMargins="0">
    <oddHeader>&amp;L&amp;"Tahoma,Kurzíva"Závěrečný účet za rok 2014&amp;R&amp;"Tahoma,Kurzíva"Tabulka č. 31</oddHeader>
    <oddFooter>&amp;C&amp;"Tahoma,Obyčejné"&amp;P</oddFooter>
  </headerFooter>
  <rowBreaks count="1" manualBreakCount="1">
    <brk id="90" max="6"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18"/>
  <sheetViews>
    <sheetView showGridLines="0" view="pageBreakPreview" zoomScaleNormal="100" zoomScaleSheetLayoutView="100" workbookViewId="0">
      <selection activeCell="B152" sqref="B152"/>
    </sheetView>
  </sheetViews>
  <sheetFormatPr defaultRowHeight="12.75"/>
  <cols>
    <col min="1" max="1" width="7.7109375" style="764" customWidth="1"/>
    <col min="2" max="2" width="50.7109375" style="685" customWidth="1"/>
    <col min="3" max="3" width="8.5703125" style="763" customWidth="1"/>
    <col min="4" max="7" width="14.7109375" style="712" customWidth="1"/>
    <col min="8" max="8" width="9.140625" style="685" customWidth="1"/>
    <col min="9" max="16384" width="9.140625" style="685"/>
  </cols>
  <sheetData>
    <row r="1" spans="1:7" s="741" customFormat="1" ht="18" customHeight="1">
      <c r="A1" s="1388" t="s">
        <v>3284</v>
      </c>
      <c r="B1" s="1388"/>
      <c r="C1" s="1388"/>
      <c r="D1" s="1388"/>
      <c r="E1" s="1388"/>
      <c r="F1" s="1388"/>
      <c r="G1" s="1388"/>
    </row>
    <row r="2" spans="1:7" s="741" customFormat="1" ht="18" customHeight="1">
      <c r="A2" s="1389" t="s">
        <v>3739</v>
      </c>
      <c r="B2" s="1389"/>
      <c r="C2" s="1389"/>
      <c r="D2" s="1389"/>
      <c r="E2" s="1389"/>
      <c r="F2" s="1389"/>
      <c r="G2" s="1389"/>
    </row>
    <row r="3" spans="1:7" s="679" customFormat="1">
      <c r="C3" s="680"/>
      <c r="D3" s="681"/>
      <c r="E3" s="681"/>
      <c r="F3" s="681"/>
      <c r="G3" s="681"/>
    </row>
    <row r="4" spans="1:7">
      <c r="A4" s="682"/>
      <c r="B4" s="682"/>
      <c r="C4" s="683"/>
      <c r="D4" s="684">
        <v>1</v>
      </c>
      <c r="E4" s="684">
        <v>2</v>
      </c>
      <c r="F4" s="684">
        <v>3</v>
      </c>
      <c r="G4" s="684">
        <v>4</v>
      </c>
    </row>
    <row r="5" spans="1:7" s="742" customFormat="1" ht="12.75" customHeight="1">
      <c r="A5" s="1390" t="s">
        <v>3286</v>
      </c>
      <c r="B5" s="1391"/>
      <c r="C5" s="1396" t="s">
        <v>3287</v>
      </c>
      <c r="D5" s="1403" t="s">
        <v>3288</v>
      </c>
      <c r="E5" s="1404"/>
      <c r="F5" s="1404"/>
      <c r="G5" s="1405"/>
    </row>
    <row r="6" spans="1:7" s="686" customFormat="1">
      <c r="A6" s="1392"/>
      <c r="B6" s="1393"/>
      <c r="C6" s="1397"/>
      <c r="D6" s="1406" t="s">
        <v>3289</v>
      </c>
      <c r="E6" s="1407"/>
      <c r="F6" s="1408"/>
      <c r="G6" s="1409" t="s">
        <v>3290</v>
      </c>
    </row>
    <row r="7" spans="1:7" s="686" customFormat="1">
      <c r="A7" s="1394"/>
      <c r="B7" s="1395"/>
      <c r="C7" s="1411"/>
      <c r="D7" s="716" t="s">
        <v>3291</v>
      </c>
      <c r="E7" s="716" t="s">
        <v>3292</v>
      </c>
      <c r="F7" s="716" t="s">
        <v>3293</v>
      </c>
      <c r="G7" s="1413"/>
    </row>
    <row r="8" spans="1:7" s="686" customFormat="1">
      <c r="A8" s="717"/>
      <c r="B8" s="717" t="s">
        <v>3294</v>
      </c>
      <c r="C8" s="718" t="s">
        <v>269</v>
      </c>
      <c r="D8" s="719">
        <v>47413721.020539999</v>
      </c>
      <c r="E8" s="719">
        <v>12546934.09836</v>
      </c>
      <c r="F8" s="719">
        <v>34866786.922179997</v>
      </c>
      <c r="G8" s="719">
        <v>33156164.66285</v>
      </c>
    </row>
    <row r="9" spans="1:7" s="743" customFormat="1">
      <c r="A9" s="717" t="s">
        <v>3295</v>
      </c>
      <c r="B9" s="717" t="s">
        <v>3296</v>
      </c>
      <c r="C9" s="718" t="s">
        <v>269</v>
      </c>
      <c r="D9" s="719">
        <v>44324297.576269999</v>
      </c>
      <c r="E9" s="719">
        <v>12543121.534200002</v>
      </c>
      <c r="F9" s="719">
        <v>31781176.042070001</v>
      </c>
      <c r="G9" s="719">
        <v>30106777.538070001</v>
      </c>
    </row>
    <row r="10" spans="1:7" s="743" customFormat="1">
      <c r="A10" s="717" t="s">
        <v>3297</v>
      </c>
      <c r="B10" s="717" t="s">
        <v>3298</v>
      </c>
      <c r="C10" s="718" t="s">
        <v>269</v>
      </c>
      <c r="D10" s="719">
        <v>243168.24052000002</v>
      </c>
      <c r="E10" s="719">
        <v>211946.35583000001</v>
      </c>
      <c r="F10" s="719">
        <v>31221.884690000003</v>
      </c>
      <c r="G10" s="719">
        <v>35650.51842</v>
      </c>
    </row>
    <row r="11" spans="1:7" s="679" customFormat="1">
      <c r="A11" s="691" t="s">
        <v>3299</v>
      </c>
      <c r="B11" s="691" t="s">
        <v>3300</v>
      </c>
      <c r="C11" s="694" t="s">
        <v>3301</v>
      </c>
      <c r="D11" s="744">
        <v>275.25</v>
      </c>
      <c r="E11" s="744">
        <v>237.56</v>
      </c>
      <c r="F11" s="744">
        <v>37.69</v>
      </c>
      <c r="G11" s="744">
        <v>49.606000000000002</v>
      </c>
    </row>
    <row r="12" spans="1:7" s="679" customFormat="1">
      <c r="A12" s="691" t="s">
        <v>3302</v>
      </c>
      <c r="B12" s="691" t="s">
        <v>3303</v>
      </c>
      <c r="C12" s="694" t="s">
        <v>3304</v>
      </c>
      <c r="D12" s="729">
        <v>147260.25421000001</v>
      </c>
      <c r="E12" s="729">
        <v>119640.21901999999</v>
      </c>
      <c r="F12" s="729">
        <v>27620.035190000002</v>
      </c>
      <c r="G12" s="729">
        <v>30753.941620000001</v>
      </c>
    </row>
    <row r="13" spans="1:7" s="679" customFormat="1">
      <c r="A13" s="691" t="s">
        <v>3305</v>
      </c>
      <c r="B13" s="691" t="s">
        <v>239</v>
      </c>
      <c r="C13" s="694" t="s">
        <v>3306</v>
      </c>
      <c r="D13" s="730">
        <v>0</v>
      </c>
      <c r="E13" s="730">
        <v>0</v>
      </c>
      <c r="F13" s="730">
        <v>0</v>
      </c>
      <c r="G13" s="730">
        <v>0</v>
      </c>
    </row>
    <row r="14" spans="1:7" s="679" customFormat="1">
      <c r="A14" s="691" t="s">
        <v>3307</v>
      </c>
      <c r="B14" s="691" t="s">
        <v>3308</v>
      </c>
      <c r="C14" s="694" t="s">
        <v>3309</v>
      </c>
      <c r="D14" s="730">
        <v>0</v>
      </c>
      <c r="E14" s="730">
        <v>0</v>
      </c>
      <c r="F14" s="730">
        <v>0</v>
      </c>
      <c r="G14" s="730">
        <v>0</v>
      </c>
    </row>
    <row r="15" spans="1:7" s="679" customFormat="1">
      <c r="A15" s="691" t="s">
        <v>3310</v>
      </c>
      <c r="B15" s="691" t="s">
        <v>3311</v>
      </c>
      <c r="C15" s="694" t="s">
        <v>3312</v>
      </c>
      <c r="D15" s="730">
        <v>86222.936310000005</v>
      </c>
      <c r="E15" s="730">
        <v>86222.936310000005</v>
      </c>
      <c r="F15" s="730">
        <v>0</v>
      </c>
      <c r="G15" s="730">
        <v>0</v>
      </c>
    </row>
    <row r="16" spans="1:7" s="679" customFormat="1">
      <c r="A16" s="691" t="s">
        <v>3313</v>
      </c>
      <c r="B16" s="691" t="s">
        <v>3314</v>
      </c>
      <c r="C16" s="694" t="s">
        <v>3315</v>
      </c>
      <c r="D16" s="729">
        <v>6504.0922</v>
      </c>
      <c r="E16" s="729">
        <v>5845.6405000000004</v>
      </c>
      <c r="F16" s="729">
        <v>658.45169999999996</v>
      </c>
      <c r="G16" s="729">
        <v>651.1998000000001</v>
      </c>
    </row>
    <row r="17" spans="1:7" s="679" customFormat="1">
      <c r="A17" s="691" t="s">
        <v>3316</v>
      </c>
      <c r="B17" s="691" t="s">
        <v>3317</v>
      </c>
      <c r="C17" s="694" t="s">
        <v>3318</v>
      </c>
      <c r="D17" s="729">
        <v>2905.7077999999997</v>
      </c>
      <c r="E17" s="729"/>
      <c r="F17" s="729">
        <v>2905.7077999999997</v>
      </c>
      <c r="G17" s="729">
        <v>4095.7710000000002</v>
      </c>
    </row>
    <row r="18" spans="1:7" s="679" customFormat="1" ht="21">
      <c r="A18" s="691" t="s">
        <v>3319</v>
      </c>
      <c r="B18" s="691" t="s">
        <v>3320</v>
      </c>
      <c r="C18" s="694" t="s">
        <v>3321</v>
      </c>
      <c r="D18" s="730">
        <v>0</v>
      </c>
      <c r="E18" s="730">
        <v>0</v>
      </c>
      <c r="F18" s="730">
        <v>0</v>
      </c>
      <c r="G18" s="730">
        <v>0</v>
      </c>
    </row>
    <row r="19" spans="1:7" s="679" customFormat="1">
      <c r="A19" s="691" t="s">
        <v>3322</v>
      </c>
      <c r="B19" s="691" t="s">
        <v>3323</v>
      </c>
      <c r="C19" s="694" t="s">
        <v>3324</v>
      </c>
      <c r="D19" s="730">
        <v>0</v>
      </c>
      <c r="E19" s="729"/>
      <c r="F19" s="730">
        <v>0</v>
      </c>
      <c r="G19" s="729">
        <v>100</v>
      </c>
    </row>
    <row r="20" spans="1:7" s="679" customFormat="1">
      <c r="A20" s="691" t="s">
        <v>3325</v>
      </c>
      <c r="B20" s="691" t="s">
        <v>3326</v>
      </c>
      <c r="C20" s="694" t="s">
        <v>3327</v>
      </c>
      <c r="D20" s="730">
        <v>0</v>
      </c>
      <c r="E20" s="729"/>
      <c r="F20" s="730">
        <v>0</v>
      </c>
      <c r="G20" s="729"/>
    </row>
    <row r="21" spans="1:7" s="743" customFormat="1">
      <c r="A21" s="717" t="s">
        <v>3328</v>
      </c>
      <c r="B21" s="717" t="s">
        <v>3329</v>
      </c>
      <c r="C21" s="718" t="s">
        <v>269</v>
      </c>
      <c r="D21" s="719">
        <v>44078369.232660003</v>
      </c>
      <c r="E21" s="719">
        <v>12331175.178370001</v>
      </c>
      <c r="F21" s="719">
        <v>31747194.05429</v>
      </c>
      <c r="G21" s="719">
        <v>30062253.434970003</v>
      </c>
    </row>
    <row r="22" spans="1:7" s="679" customFormat="1">
      <c r="A22" s="691" t="s">
        <v>3330</v>
      </c>
      <c r="B22" s="691" t="s">
        <v>255</v>
      </c>
      <c r="C22" s="694" t="s">
        <v>3331</v>
      </c>
      <c r="D22" s="729">
        <v>4460347.3837399995</v>
      </c>
      <c r="E22" s="729"/>
      <c r="F22" s="729">
        <v>4460347.3837399995</v>
      </c>
      <c r="G22" s="729">
        <v>4315126.2405099999</v>
      </c>
    </row>
    <row r="23" spans="1:7" s="679" customFormat="1">
      <c r="A23" s="691" t="s">
        <v>3332</v>
      </c>
      <c r="B23" s="691" t="s">
        <v>3333</v>
      </c>
      <c r="C23" s="694" t="s">
        <v>3334</v>
      </c>
      <c r="D23" s="729">
        <v>10861.3524</v>
      </c>
      <c r="E23" s="729"/>
      <c r="F23" s="729">
        <v>10861.3524</v>
      </c>
      <c r="G23" s="729">
        <v>10999.615400000001</v>
      </c>
    </row>
    <row r="24" spans="1:7" s="679" customFormat="1">
      <c r="A24" s="691" t="s">
        <v>3335</v>
      </c>
      <c r="B24" s="691" t="s">
        <v>3336</v>
      </c>
      <c r="C24" s="694" t="s">
        <v>3337</v>
      </c>
      <c r="D24" s="729">
        <v>30992175.686720002</v>
      </c>
      <c r="E24" s="729">
        <v>5548451.1726700002</v>
      </c>
      <c r="F24" s="729">
        <v>25443724.514049999</v>
      </c>
      <c r="G24" s="729">
        <v>23859628.721900001</v>
      </c>
    </row>
    <row r="25" spans="1:7" s="679" customFormat="1">
      <c r="A25" s="691" t="s">
        <v>3338</v>
      </c>
      <c r="B25" s="691" t="s">
        <v>3339</v>
      </c>
      <c r="C25" s="694" t="s">
        <v>3340</v>
      </c>
      <c r="D25" s="729">
        <v>5565648.4299900001</v>
      </c>
      <c r="E25" s="729">
        <v>4263009.7615799997</v>
      </c>
      <c r="F25" s="729">
        <v>1302638.6684100002</v>
      </c>
      <c r="G25" s="729">
        <v>1227816.36898</v>
      </c>
    </row>
    <row r="26" spans="1:7" s="679" customFormat="1">
      <c r="A26" s="691" t="s">
        <v>3341</v>
      </c>
      <c r="B26" s="691" t="s">
        <v>3342</v>
      </c>
      <c r="C26" s="694" t="s">
        <v>3343</v>
      </c>
      <c r="D26" s="729"/>
      <c r="E26" s="729"/>
      <c r="F26" s="729"/>
      <c r="G26" s="729">
        <v>44.459739999999996</v>
      </c>
    </row>
    <row r="27" spans="1:7" s="679" customFormat="1">
      <c r="A27" s="691" t="s">
        <v>3344</v>
      </c>
      <c r="B27" s="691" t="s">
        <v>3345</v>
      </c>
      <c r="C27" s="694" t="s">
        <v>3346</v>
      </c>
      <c r="D27" s="729">
        <v>2519624.6531199999</v>
      </c>
      <c r="E27" s="730">
        <v>2519624.6531199999</v>
      </c>
      <c r="F27" s="729"/>
      <c r="G27" s="730">
        <v>0</v>
      </c>
    </row>
    <row r="28" spans="1:7" s="679" customFormat="1">
      <c r="A28" s="691" t="s">
        <v>3347</v>
      </c>
      <c r="B28" s="691" t="s">
        <v>3348</v>
      </c>
      <c r="C28" s="694" t="s">
        <v>3349</v>
      </c>
      <c r="D28" s="729">
        <v>268.27721000000003</v>
      </c>
      <c r="E28" s="729">
        <v>89.590999999999994</v>
      </c>
      <c r="F28" s="729">
        <v>178.68620999999999</v>
      </c>
      <c r="G28" s="729">
        <v>886.22418000000005</v>
      </c>
    </row>
    <row r="29" spans="1:7" s="679" customFormat="1">
      <c r="A29" s="691" t="s">
        <v>3350</v>
      </c>
      <c r="B29" s="691" t="s">
        <v>3351</v>
      </c>
      <c r="C29" s="694" t="s">
        <v>3352</v>
      </c>
      <c r="D29" s="729">
        <v>527239.82732000004</v>
      </c>
      <c r="E29" s="729"/>
      <c r="F29" s="729">
        <v>527239.82732000004</v>
      </c>
      <c r="G29" s="729">
        <v>647145.17376000003</v>
      </c>
    </row>
    <row r="30" spans="1:7" s="679" customFormat="1" ht="21">
      <c r="A30" s="691" t="s">
        <v>3353</v>
      </c>
      <c r="B30" s="691" t="s">
        <v>3354</v>
      </c>
      <c r="C30" s="694" t="s">
        <v>3355</v>
      </c>
      <c r="D30" s="730">
        <v>0</v>
      </c>
      <c r="E30" s="729"/>
      <c r="F30" s="730">
        <v>0</v>
      </c>
      <c r="G30" s="729"/>
    </row>
    <row r="31" spans="1:7" s="679" customFormat="1">
      <c r="A31" s="691" t="s">
        <v>3356</v>
      </c>
      <c r="B31" s="691" t="s">
        <v>3357</v>
      </c>
      <c r="C31" s="694" t="s">
        <v>3358</v>
      </c>
      <c r="D31" s="729">
        <v>2203.6221600000003</v>
      </c>
      <c r="E31" s="729"/>
      <c r="F31" s="729">
        <v>2203.6221600000003</v>
      </c>
      <c r="G31" s="729">
        <v>606.63049999999998</v>
      </c>
    </row>
    <row r="32" spans="1:7" s="679" customFormat="1">
      <c r="A32" s="691" t="s">
        <v>3359</v>
      </c>
      <c r="B32" s="691" t="s">
        <v>3360</v>
      </c>
      <c r="C32" s="694" t="s">
        <v>3361</v>
      </c>
      <c r="D32" s="729"/>
      <c r="E32" s="729"/>
      <c r="F32" s="729"/>
      <c r="G32" s="729"/>
    </row>
    <row r="33" spans="1:7" s="743" customFormat="1">
      <c r="A33" s="717" t="s">
        <v>3362</v>
      </c>
      <c r="B33" s="717" t="s">
        <v>3363</v>
      </c>
      <c r="C33" s="718" t="s">
        <v>269</v>
      </c>
      <c r="D33" s="719">
        <v>282.34608000000003</v>
      </c>
      <c r="E33" s="719">
        <v>0</v>
      </c>
      <c r="F33" s="719">
        <v>282.34608000000003</v>
      </c>
      <c r="G33" s="719">
        <v>254.61171999999999</v>
      </c>
    </row>
    <row r="34" spans="1:7" s="679" customFormat="1">
      <c r="A34" s="691" t="s">
        <v>3364</v>
      </c>
      <c r="B34" s="691" t="s">
        <v>3365</v>
      </c>
      <c r="C34" s="694" t="s">
        <v>3366</v>
      </c>
      <c r="D34" s="730">
        <v>0</v>
      </c>
      <c r="E34" s="730">
        <v>0</v>
      </c>
      <c r="F34" s="730">
        <v>0</v>
      </c>
      <c r="G34" s="730">
        <v>0</v>
      </c>
    </row>
    <row r="35" spans="1:7" s="679" customFormat="1">
      <c r="A35" s="691" t="s">
        <v>3367</v>
      </c>
      <c r="B35" s="691" t="s">
        <v>3368</v>
      </c>
      <c r="C35" s="694" t="s">
        <v>3369</v>
      </c>
      <c r="D35" s="730">
        <v>0</v>
      </c>
      <c r="E35" s="730">
        <v>0</v>
      </c>
      <c r="F35" s="730">
        <v>0</v>
      </c>
      <c r="G35" s="730">
        <v>0</v>
      </c>
    </row>
    <row r="36" spans="1:7" s="679" customFormat="1">
      <c r="A36" s="691" t="s">
        <v>3370</v>
      </c>
      <c r="B36" s="691" t="s">
        <v>3371</v>
      </c>
      <c r="C36" s="694" t="s">
        <v>3372</v>
      </c>
      <c r="D36" s="730">
        <v>0</v>
      </c>
      <c r="E36" s="730">
        <v>0</v>
      </c>
      <c r="F36" s="730">
        <v>0</v>
      </c>
      <c r="G36" s="730">
        <v>0</v>
      </c>
    </row>
    <row r="37" spans="1:7" s="679" customFormat="1">
      <c r="A37" s="691" t="s">
        <v>3376</v>
      </c>
      <c r="B37" s="691" t="s">
        <v>3377</v>
      </c>
      <c r="C37" s="694" t="s">
        <v>3378</v>
      </c>
      <c r="D37" s="730">
        <v>0</v>
      </c>
      <c r="E37" s="730">
        <v>0</v>
      </c>
      <c r="F37" s="730">
        <v>0</v>
      </c>
      <c r="G37" s="730">
        <v>0</v>
      </c>
    </row>
    <row r="38" spans="1:7" s="679" customFormat="1">
      <c r="A38" s="691" t="s">
        <v>3379</v>
      </c>
      <c r="B38" s="691" t="s">
        <v>3380</v>
      </c>
      <c r="C38" s="694" t="s">
        <v>3381</v>
      </c>
      <c r="D38" s="729">
        <v>282.34608000000003</v>
      </c>
      <c r="E38" s="729"/>
      <c r="F38" s="729">
        <v>282.34608000000003</v>
      </c>
      <c r="G38" s="729">
        <v>254.61171999999999</v>
      </c>
    </row>
    <row r="39" spans="1:7" s="743" customFormat="1">
      <c r="A39" s="717" t="s">
        <v>3388</v>
      </c>
      <c r="B39" s="717" t="s">
        <v>3389</v>
      </c>
      <c r="C39" s="718" t="s">
        <v>269</v>
      </c>
      <c r="D39" s="719">
        <v>2477.7570099999998</v>
      </c>
      <c r="E39" s="719">
        <v>0</v>
      </c>
      <c r="F39" s="719">
        <v>2477.7570099999998</v>
      </c>
      <c r="G39" s="719">
        <v>8618.972960000001</v>
      </c>
    </row>
    <row r="40" spans="1:7" s="679" customFormat="1">
      <c r="A40" s="691" t="s">
        <v>3390</v>
      </c>
      <c r="B40" s="691" t="s">
        <v>3391</v>
      </c>
      <c r="C40" s="694" t="s">
        <v>3392</v>
      </c>
      <c r="D40" s="730">
        <v>0</v>
      </c>
      <c r="E40" s="730">
        <v>0</v>
      </c>
      <c r="F40" s="730">
        <v>0</v>
      </c>
      <c r="G40" s="730">
        <v>0</v>
      </c>
    </row>
    <row r="41" spans="1:7" s="679" customFormat="1">
      <c r="A41" s="691" t="s">
        <v>3393</v>
      </c>
      <c r="B41" s="691" t="s">
        <v>3394</v>
      </c>
      <c r="C41" s="694" t="s">
        <v>3395</v>
      </c>
      <c r="D41" s="730">
        <v>0</v>
      </c>
      <c r="E41" s="730">
        <v>0</v>
      </c>
      <c r="F41" s="730">
        <v>0</v>
      </c>
      <c r="G41" s="730">
        <v>0</v>
      </c>
    </row>
    <row r="42" spans="1:7" s="679" customFormat="1">
      <c r="A42" s="691" t="s">
        <v>3396</v>
      </c>
      <c r="B42" s="691" t="s">
        <v>3397</v>
      </c>
      <c r="C42" s="694" t="s">
        <v>3398</v>
      </c>
      <c r="D42" s="730">
        <v>652.76333999999997</v>
      </c>
      <c r="E42" s="730">
        <v>0</v>
      </c>
      <c r="F42" s="730">
        <v>652.76333999999997</v>
      </c>
      <c r="G42" s="730">
        <v>604.96140000000003</v>
      </c>
    </row>
    <row r="43" spans="1:7" s="679" customFormat="1">
      <c r="A43" s="691" t="s">
        <v>3402</v>
      </c>
      <c r="B43" s="691" t="s">
        <v>3403</v>
      </c>
      <c r="C43" s="694" t="s">
        <v>3404</v>
      </c>
      <c r="D43" s="730">
        <v>0</v>
      </c>
      <c r="E43" s="730">
        <v>0</v>
      </c>
      <c r="F43" s="730">
        <v>0</v>
      </c>
      <c r="G43" s="730">
        <v>0</v>
      </c>
    </row>
    <row r="44" spans="1:7" s="679" customFormat="1">
      <c r="A44" s="691" t="s">
        <v>3405</v>
      </c>
      <c r="B44" s="691" t="s">
        <v>3406</v>
      </c>
      <c r="C44" s="694" t="s">
        <v>3407</v>
      </c>
      <c r="D44" s="730">
        <v>1824.9936699999998</v>
      </c>
      <c r="E44" s="730">
        <v>0</v>
      </c>
      <c r="F44" s="730">
        <v>1824.9936699999998</v>
      </c>
      <c r="G44" s="730">
        <v>8014.0115599999999</v>
      </c>
    </row>
    <row r="45" spans="1:7" s="743" customFormat="1">
      <c r="A45" s="727" t="s">
        <v>3408</v>
      </c>
      <c r="B45" s="727" t="s">
        <v>3409</v>
      </c>
      <c r="C45" s="728" t="s">
        <v>3410</v>
      </c>
      <c r="D45" s="729"/>
      <c r="E45" s="729"/>
      <c r="F45" s="729"/>
      <c r="G45" s="729"/>
    </row>
    <row r="46" spans="1:7" s="743" customFormat="1">
      <c r="A46" s="717" t="s">
        <v>3411</v>
      </c>
      <c r="B46" s="717" t="s">
        <v>3412</v>
      </c>
      <c r="C46" s="718" t="s">
        <v>269</v>
      </c>
      <c r="D46" s="719">
        <v>3089423.4442699999</v>
      </c>
      <c r="E46" s="719">
        <v>3812.5641600000004</v>
      </c>
      <c r="F46" s="719">
        <v>3085610.8801100003</v>
      </c>
      <c r="G46" s="719">
        <v>3049387.1247800002</v>
      </c>
    </row>
    <row r="47" spans="1:7" s="679" customFormat="1">
      <c r="A47" s="688" t="s">
        <v>3413</v>
      </c>
      <c r="B47" s="688" t="s">
        <v>3414</v>
      </c>
      <c r="C47" s="725" t="s">
        <v>269</v>
      </c>
      <c r="D47" s="719">
        <v>309154.88462000003</v>
      </c>
      <c r="E47" s="719">
        <v>0</v>
      </c>
      <c r="F47" s="719">
        <v>309154.88462000003</v>
      </c>
      <c r="G47" s="719">
        <v>313580.49413000001</v>
      </c>
    </row>
    <row r="48" spans="1:7" s="679" customFormat="1">
      <c r="A48" s="691" t="s">
        <v>3415</v>
      </c>
      <c r="B48" s="691" t="s">
        <v>3416</v>
      </c>
      <c r="C48" s="694" t="s">
        <v>3417</v>
      </c>
      <c r="D48" s="730">
        <v>0</v>
      </c>
      <c r="E48" s="730">
        <v>0</v>
      </c>
      <c r="F48" s="730">
        <v>0</v>
      </c>
      <c r="G48" s="730">
        <v>0</v>
      </c>
    </row>
    <row r="49" spans="1:7" s="679" customFormat="1">
      <c r="A49" s="691" t="s">
        <v>3418</v>
      </c>
      <c r="B49" s="691" t="s">
        <v>3419</v>
      </c>
      <c r="C49" s="694" t="s">
        <v>3420</v>
      </c>
      <c r="D49" s="729">
        <v>249172.83901</v>
      </c>
      <c r="E49" s="729"/>
      <c r="F49" s="729">
        <v>249172.83901</v>
      </c>
      <c r="G49" s="729">
        <v>252684.97015000001</v>
      </c>
    </row>
    <row r="50" spans="1:7" s="679" customFormat="1">
      <c r="A50" s="691" t="s">
        <v>3421</v>
      </c>
      <c r="B50" s="691" t="s">
        <v>3422</v>
      </c>
      <c r="C50" s="694" t="s">
        <v>3423</v>
      </c>
      <c r="D50" s="729">
        <v>2183.8024500000001</v>
      </c>
      <c r="E50" s="729"/>
      <c r="F50" s="729">
        <v>2183.8024500000001</v>
      </c>
      <c r="G50" s="729">
        <v>1303.7661699999999</v>
      </c>
    </row>
    <row r="51" spans="1:7" s="679" customFormat="1">
      <c r="A51" s="691" t="s">
        <v>3424</v>
      </c>
      <c r="B51" s="691" t="s">
        <v>3425</v>
      </c>
      <c r="C51" s="694" t="s">
        <v>3426</v>
      </c>
      <c r="D51" s="729">
        <v>7622.7198899999994</v>
      </c>
      <c r="E51" s="729"/>
      <c r="F51" s="729">
        <v>7622.7198899999994</v>
      </c>
      <c r="G51" s="729">
        <v>7674.6387300000006</v>
      </c>
    </row>
    <row r="52" spans="1:7" s="679" customFormat="1">
      <c r="A52" s="691" t="s">
        <v>3427</v>
      </c>
      <c r="B52" s="691" t="s">
        <v>3428</v>
      </c>
      <c r="C52" s="694" t="s">
        <v>3429</v>
      </c>
      <c r="D52" s="730">
        <v>0</v>
      </c>
      <c r="E52" s="730">
        <v>0</v>
      </c>
      <c r="F52" s="730">
        <v>0</v>
      </c>
      <c r="G52" s="730">
        <v>0</v>
      </c>
    </row>
    <row r="53" spans="1:7" s="679" customFormat="1">
      <c r="A53" s="691" t="s">
        <v>3430</v>
      </c>
      <c r="B53" s="691" t="s">
        <v>3431</v>
      </c>
      <c r="C53" s="694" t="s">
        <v>3432</v>
      </c>
      <c r="D53" s="729">
        <v>14348.062330000001</v>
      </c>
      <c r="E53" s="729"/>
      <c r="F53" s="729">
        <v>14348.062330000001</v>
      </c>
      <c r="G53" s="729">
        <v>14417.328820000001</v>
      </c>
    </row>
    <row r="54" spans="1:7" s="679" customFormat="1">
      <c r="A54" s="691" t="s">
        <v>3433</v>
      </c>
      <c r="B54" s="691" t="s">
        <v>3434</v>
      </c>
      <c r="C54" s="694" t="s">
        <v>3435</v>
      </c>
      <c r="D54" s="730">
        <v>0</v>
      </c>
      <c r="E54" s="730"/>
      <c r="F54" s="730">
        <v>0</v>
      </c>
      <c r="G54" s="730">
        <v>0</v>
      </c>
    </row>
    <row r="55" spans="1:7" s="679" customFormat="1">
      <c r="A55" s="691" t="s">
        <v>3436</v>
      </c>
      <c r="B55" s="691" t="s">
        <v>3437</v>
      </c>
      <c r="C55" s="694" t="s">
        <v>3438</v>
      </c>
      <c r="D55" s="729">
        <v>33310.478139999999</v>
      </c>
      <c r="E55" s="729"/>
      <c r="F55" s="729">
        <v>33310.478139999999</v>
      </c>
      <c r="G55" s="729">
        <v>34725.771340000007</v>
      </c>
    </row>
    <row r="56" spans="1:7" s="679" customFormat="1">
      <c r="A56" s="691" t="s">
        <v>3439</v>
      </c>
      <c r="B56" s="691" t="s">
        <v>3440</v>
      </c>
      <c r="C56" s="694" t="s">
        <v>3441</v>
      </c>
      <c r="D56" s="729"/>
      <c r="E56" s="729"/>
      <c r="F56" s="729"/>
      <c r="G56" s="729">
        <v>97.648300000000006</v>
      </c>
    </row>
    <row r="57" spans="1:7" s="743" customFormat="1">
      <c r="A57" s="727" t="s">
        <v>3442</v>
      </c>
      <c r="B57" s="727" t="s">
        <v>3443</v>
      </c>
      <c r="C57" s="728" t="s">
        <v>3444</v>
      </c>
      <c r="D57" s="729">
        <v>2516.9827999999998</v>
      </c>
      <c r="E57" s="729"/>
      <c r="F57" s="729">
        <v>2516.9827999999998</v>
      </c>
      <c r="G57" s="729">
        <v>2676.3706200000001</v>
      </c>
    </row>
    <row r="58" spans="1:7" s="679" customFormat="1">
      <c r="A58" s="688" t="s">
        <v>3445</v>
      </c>
      <c r="B58" s="688" t="s">
        <v>3446</v>
      </c>
      <c r="C58" s="725" t="s">
        <v>269</v>
      </c>
      <c r="D58" s="719">
        <v>961751.83319999999</v>
      </c>
      <c r="E58" s="719">
        <v>3812.5641600000004</v>
      </c>
      <c r="F58" s="719">
        <v>957939.26903999993</v>
      </c>
      <c r="G58" s="719">
        <v>944114.28836000001</v>
      </c>
    </row>
    <row r="59" spans="1:7" s="679" customFormat="1">
      <c r="A59" s="745" t="s">
        <v>3447</v>
      </c>
      <c r="B59" s="745" t="s">
        <v>3448</v>
      </c>
      <c r="C59" s="746" t="s">
        <v>3449</v>
      </c>
      <c r="D59" s="744">
        <v>431732.00208000001</v>
      </c>
      <c r="E59" s="744">
        <v>2869.53116</v>
      </c>
      <c r="F59" s="744">
        <v>428862.47091999999</v>
      </c>
      <c r="G59" s="744">
        <v>435245.66303</v>
      </c>
    </row>
    <row r="60" spans="1:7" s="679" customFormat="1">
      <c r="A60" s="691" t="s">
        <v>3456</v>
      </c>
      <c r="B60" s="691" t="s">
        <v>3457</v>
      </c>
      <c r="C60" s="694" t="s">
        <v>3458</v>
      </c>
      <c r="D60" s="729">
        <v>33809.820610000002</v>
      </c>
      <c r="E60" s="729"/>
      <c r="F60" s="729">
        <v>33809.820610000002</v>
      </c>
      <c r="G60" s="729">
        <v>43597.939659999996</v>
      </c>
    </row>
    <row r="61" spans="1:7" s="679" customFormat="1">
      <c r="A61" s="691" t="s">
        <v>3459</v>
      </c>
      <c r="B61" s="691" t="s">
        <v>3460</v>
      </c>
      <c r="C61" s="694" t="s">
        <v>3461</v>
      </c>
      <c r="D61" s="729">
        <v>19712.726139999999</v>
      </c>
      <c r="E61" s="729"/>
      <c r="F61" s="729">
        <v>19712.726139999999</v>
      </c>
      <c r="G61" s="729">
        <v>29425.127639999999</v>
      </c>
    </row>
    <row r="62" spans="1:7" s="679" customFormat="1">
      <c r="A62" s="691" t="s">
        <v>3462</v>
      </c>
      <c r="B62" s="691" t="s">
        <v>3463</v>
      </c>
      <c r="C62" s="694" t="s">
        <v>3464</v>
      </c>
      <c r="D62" s="730">
        <v>0</v>
      </c>
      <c r="E62" s="730">
        <v>0</v>
      </c>
      <c r="F62" s="730">
        <v>0</v>
      </c>
      <c r="G62" s="730">
        <v>0</v>
      </c>
    </row>
    <row r="63" spans="1:7" s="679" customFormat="1">
      <c r="A63" s="691" t="s">
        <v>3471</v>
      </c>
      <c r="B63" s="691" t="s">
        <v>3472</v>
      </c>
      <c r="C63" s="694" t="s">
        <v>3473</v>
      </c>
      <c r="D63" s="730">
        <v>3860.9579199999998</v>
      </c>
      <c r="E63" s="730">
        <v>0</v>
      </c>
      <c r="F63" s="730">
        <v>3860.9579199999998</v>
      </c>
      <c r="G63" s="730">
        <v>4063.12066</v>
      </c>
    </row>
    <row r="64" spans="1:7" s="679" customFormat="1">
      <c r="A64" s="691" t="s">
        <v>3474</v>
      </c>
      <c r="B64" s="691" t="s">
        <v>3475</v>
      </c>
      <c r="C64" s="694" t="s">
        <v>3476</v>
      </c>
      <c r="D64" s="729"/>
      <c r="E64" s="729"/>
      <c r="F64" s="729"/>
      <c r="G64" s="729">
        <v>6408.0820000000003</v>
      </c>
    </row>
    <row r="65" spans="1:7" s="679" customFormat="1">
      <c r="A65" s="691" t="s">
        <v>3477</v>
      </c>
      <c r="B65" s="691" t="s">
        <v>3478</v>
      </c>
      <c r="C65" s="694" t="s">
        <v>3479</v>
      </c>
      <c r="D65" s="730">
        <v>0</v>
      </c>
      <c r="E65" s="730">
        <v>0</v>
      </c>
      <c r="F65" s="730">
        <v>0</v>
      </c>
      <c r="G65" s="730">
        <v>0</v>
      </c>
    </row>
    <row r="66" spans="1:7" s="679" customFormat="1">
      <c r="A66" s="691" t="s">
        <v>3480</v>
      </c>
      <c r="B66" s="691" t="s">
        <v>3481</v>
      </c>
      <c r="C66" s="694" t="s">
        <v>3482</v>
      </c>
      <c r="D66" s="729"/>
      <c r="E66" s="729"/>
      <c r="F66" s="729"/>
      <c r="G66" s="729"/>
    </row>
    <row r="67" spans="1:7" s="679" customFormat="1">
      <c r="A67" s="691" t="s">
        <v>3483</v>
      </c>
      <c r="B67" s="691" t="s">
        <v>3484</v>
      </c>
      <c r="C67" s="694" t="s">
        <v>3485</v>
      </c>
      <c r="D67" s="730">
        <v>1752.4880000000001</v>
      </c>
      <c r="E67" s="729"/>
      <c r="F67" s="730">
        <v>1752.4880000000001</v>
      </c>
      <c r="G67" s="729">
        <v>8973.5920000000006</v>
      </c>
    </row>
    <row r="68" spans="1:7" s="679" customFormat="1">
      <c r="A68" s="691" t="s">
        <v>3486</v>
      </c>
      <c r="B68" s="691" t="s">
        <v>3487</v>
      </c>
      <c r="C68" s="694" t="s">
        <v>3488</v>
      </c>
      <c r="D68" s="729"/>
      <c r="E68" s="729"/>
      <c r="F68" s="729"/>
      <c r="G68" s="729"/>
    </row>
    <row r="69" spans="1:7" s="679" customFormat="1">
      <c r="A69" s="691" t="s">
        <v>3489</v>
      </c>
      <c r="B69" s="691" t="s">
        <v>281</v>
      </c>
      <c r="C69" s="694" t="s">
        <v>3490</v>
      </c>
      <c r="D69" s="729">
        <v>569.26960999999994</v>
      </c>
      <c r="E69" s="729"/>
      <c r="F69" s="729">
        <v>569.26960999999994</v>
      </c>
      <c r="G69" s="729">
        <v>3249.2865099999999</v>
      </c>
    </row>
    <row r="70" spans="1:7" s="679" customFormat="1">
      <c r="A70" s="691" t="s">
        <v>3491</v>
      </c>
      <c r="B70" s="691" t="s">
        <v>3492</v>
      </c>
      <c r="C70" s="694" t="s">
        <v>3493</v>
      </c>
      <c r="D70" s="729">
        <v>87.661000000000001</v>
      </c>
      <c r="E70" s="729"/>
      <c r="F70" s="729">
        <v>87.661000000000001</v>
      </c>
      <c r="G70" s="729">
        <v>157.61099999999999</v>
      </c>
    </row>
    <row r="71" spans="1:7" s="679" customFormat="1">
      <c r="A71" s="691" t="s">
        <v>3494</v>
      </c>
      <c r="B71" s="691" t="s">
        <v>3495</v>
      </c>
      <c r="C71" s="694" t="s">
        <v>3496</v>
      </c>
      <c r="D71" s="729">
        <v>5836.8989099999999</v>
      </c>
      <c r="E71" s="729"/>
      <c r="F71" s="729">
        <v>5836.8989099999999</v>
      </c>
      <c r="G71" s="729">
        <v>2215.1639700000001</v>
      </c>
    </row>
    <row r="72" spans="1:7" s="679" customFormat="1">
      <c r="A72" s="691" t="s">
        <v>3497</v>
      </c>
      <c r="B72" s="691" t="s">
        <v>3498</v>
      </c>
      <c r="C72" s="694" t="s">
        <v>3499</v>
      </c>
      <c r="D72" s="730">
        <v>37151.663930000002</v>
      </c>
      <c r="E72" s="730">
        <v>0</v>
      </c>
      <c r="F72" s="730">
        <v>37151.663930000002</v>
      </c>
      <c r="G72" s="730">
        <v>14249.819820000001</v>
      </c>
    </row>
    <row r="73" spans="1:7" s="679" customFormat="1">
      <c r="A73" s="691" t="s">
        <v>3512</v>
      </c>
      <c r="B73" s="691" t="s">
        <v>3513</v>
      </c>
      <c r="C73" s="694" t="s">
        <v>3514</v>
      </c>
      <c r="D73" s="730">
        <v>0</v>
      </c>
      <c r="E73" s="729"/>
      <c r="F73" s="730">
        <v>0</v>
      </c>
      <c r="G73" s="729">
        <v>105.34824</v>
      </c>
    </row>
    <row r="74" spans="1:7" s="679" customFormat="1">
      <c r="A74" s="691" t="s">
        <v>3515</v>
      </c>
      <c r="B74" s="691" t="s">
        <v>3516</v>
      </c>
      <c r="C74" s="694" t="s">
        <v>3517</v>
      </c>
      <c r="D74" s="730">
        <v>11232.380999999999</v>
      </c>
      <c r="E74" s="730">
        <v>0</v>
      </c>
      <c r="F74" s="730">
        <v>11232.380999999999</v>
      </c>
      <c r="G74" s="730">
        <v>0</v>
      </c>
    </row>
    <row r="75" spans="1:7" s="679" customFormat="1">
      <c r="A75" s="691" t="s">
        <v>3518</v>
      </c>
      <c r="B75" s="691" t="s">
        <v>3519</v>
      </c>
      <c r="C75" s="694" t="s">
        <v>3520</v>
      </c>
      <c r="D75" s="730">
        <v>15602.136560000001</v>
      </c>
      <c r="E75" s="730">
        <v>0</v>
      </c>
      <c r="F75" s="730">
        <v>15602.136560000001</v>
      </c>
      <c r="G75" s="730">
        <v>15784.74575</v>
      </c>
    </row>
    <row r="76" spans="1:7" s="679" customFormat="1">
      <c r="A76" s="691" t="s">
        <v>3521</v>
      </c>
      <c r="B76" s="691" t="s">
        <v>3522</v>
      </c>
      <c r="C76" s="694" t="s">
        <v>3523</v>
      </c>
      <c r="D76" s="729">
        <v>4112.2345800000003</v>
      </c>
      <c r="E76" s="729"/>
      <c r="F76" s="729">
        <v>4112.2345800000003</v>
      </c>
      <c r="G76" s="729">
        <v>3918.87934</v>
      </c>
    </row>
    <row r="77" spans="1:7" s="679" customFormat="1">
      <c r="A77" s="691" t="s">
        <v>3524</v>
      </c>
      <c r="B77" s="691" t="s">
        <v>3525</v>
      </c>
      <c r="C77" s="694" t="s">
        <v>3526</v>
      </c>
      <c r="D77" s="730">
        <v>364100.38630000001</v>
      </c>
      <c r="E77" s="730">
        <v>0</v>
      </c>
      <c r="F77" s="730">
        <v>364100.38630000001</v>
      </c>
      <c r="G77" s="730">
        <v>342241.64041000005</v>
      </c>
    </row>
    <row r="78" spans="1:7" s="743" customFormat="1">
      <c r="A78" s="727" t="s">
        <v>3527</v>
      </c>
      <c r="B78" s="747" t="s">
        <v>3528</v>
      </c>
      <c r="C78" s="748" t="s">
        <v>3529</v>
      </c>
      <c r="D78" s="749">
        <v>32191.206559999999</v>
      </c>
      <c r="E78" s="749">
        <v>943.03300000000002</v>
      </c>
      <c r="F78" s="749">
        <v>31248.173559999999</v>
      </c>
      <c r="G78" s="749">
        <v>34478.268329999999</v>
      </c>
    </row>
    <row r="79" spans="1:7" s="743" customFormat="1">
      <c r="A79" s="717" t="s">
        <v>3530</v>
      </c>
      <c r="B79" s="717" t="s">
        <v>3531</v>
      </c>
      <c r="C79" s="718" t="s">
        <v>269</v>
      </c>
      <c r="D79" s="719">
        <v>1818516.72645</v>
      </c>
      <c r="E79" s="719">
        <v>0</v>
      </c>
      <c r="F79" s="719">
        <v>1818516.72645</v>
      </c>
      <c r="G79" s="719">
        <v>1791692.3422900001</v>
      </c>
    </row>
    <row r="80" spans="1:7" s="743" customFormat="1">
      <c r="A80" s="727" t="s">
        <v>3532</v>
      </c>
      <c r="B80" s="727" t="s">
        <v>3533</v>
      </c>
      <c r="C80" s="728" t="s">
        <v>3534</v>
      </c>
      <c r="D80" s="729"/>
      <c r="E80" s="729"/>
      <c r="F80" s="729"/>
      <c r="G80" s="729"/>
    </row>
    <row r="81" spans="1:7" s="679" customFormat="1">
      <c r="A81" s="691" t="s">
        <v>3535</v>
      </c>
      <c r="B81" s="691" t="s">
        <v>3536</v>
      </c>
      <c r="C81" s="694" t="s">
        <v>3537</v>
      </c>
      <c r="D81" s="729"/>
      <c r="E81" s="729"/>
      <c r="F81" s="729"/>
      <c r="G81" s="729"/>
    </row>
    <row r="82" spans="1:7" s="679" customFormat="1">
      <c r="A82" s="691" t="s">
        <v>3538</v>
      </c>
      <c r="B82" s="691" t="s">
        <v>3539</v>
      </c>
      <c r="C82" s="694" t="s">
        <v>3540</v>
      </c>
      <c r="D82" s="729"/>
      <c r="E82" s="729"/>
      <c r="F82" s="729"/>
      <c r="G82" s="729"/>
    </row>
    <row r="83" spans="1:7" s="679" customFormat="1">
      <c r="A83" s="691" t="s">
        <v>3541</v>
      </c>
      <c r="B83" s="691" t="s">
        <v>3542</v>
      </c>
      <c r="C83" s="694" t="s">
        <v>3543</v>
      </c>
      <c r="D83" s="729">
        <v>28749.350549999999</v>
      </c>
      <c r="E83" s="729"/>
      <c r="F83" s="729">
        <v>28749.350549999999</v>
      </c>
      <c r="G83" s="729">
        <v>31414.265649999998</v>
      </c>
    </row>
    <row r="84" spans="1:7" s="679" customFormat="1">
      <c r="A84" s="691" t="s">
        <v>3544</v>
      </c>
      <c r="B84" s="691" t="s">
        <v>3545</v>
      </c>
      <c r="C84" s="694" t="s">
        <v>3546</v>
      </c>
      <c r="D84" s="729">
        <v>81954.109069999991</v>
      </c>
      <c r="E84" s="729"/>
      <c r="F84" s="729">
        <v>81954.109069999991</v>
      </c>
      <c r="G84" s="729">
        <v>76931.465500000006</v>
      </c>
    </row>
    <row r="85" spans="1:7" s="679" customFormat="1">
      <c r="A85" s="691" t="s">
        <v>3547</v>
      </c>
      <c r="B85" s="691" t="s">
        <v>3548</v>
      </c>
      <c r="C85" s="694" t="s">
        <v>3549</v>
      </c>
      <c r="D85" s="729">
        <v>1670016.7068699999</v>
      </c>
      <c r="E85" s="729"/>
      <c r="F85" s="729">
        <v>1670016.7068699999</v>
      </c>
      <c r="G85" s="729">
        <v>1646041.12078</v>
      </c>
    </row>
    <row r="86" spans="1:7" s="679" customFormat="1">
      <c r="A86" s="691" t="s">
        <v>3550</v>
      </c>
      <c r="B86" s="691" t="s">
        <v>3551</v>
      </c>
      <c r="C86" s="694" t="s">
        <v>3552</v>
      </c>
      <c r="D86" s="729">
        <v>24422.973739999998</v>
      </c>
      <c r="E86" s="729"/>
      <c r="F86" s="729">
        <v>24422.973739999998</v>
      </c>
      <c r="G86" s="729">
        <v>24591.19326</v>
      </c>
    </row>
    <row r="87" spans="1:7" s="679" customFormat="1">
      <c r="A87" s="691" t="s">
        <v>3559</v>
      </c>
      <c r="B87" s="691" t="s">
        <v>3560</v>
      </c>
      <c r="C87" s="694" t="s">
        <v>3561</v>
      </c>
      <c r="D87" s="729">
        <v>2506.4426699999999</v>
      </c>
      <c r="E87" s="729"/>
      <c r="F87" s="729">
        <v>2506.4426699999999</v>
      </c>
      <c r="G87" s="729">
        <v>2158.1972900000001</v>
      </c>
    </row>
    <row r="88" spans="1:7" s="679" customFormat="1">
      <c r="A88" s="691" t="s">
        <v>3562</v>
      </c>
      <c r="B88" s="691" t="s">
        <v>3563</v>
      </c>
      <c r="C88" s="694" t="s">
        <v>3564</v>
      </c>
      <c r="D88" s="729">
        <v>49.817059999999998</v>
      </c>
      <c r="E88" s="729"/>
      <c r="F88" s="729">
        <v>49.817059999999998</v>
      </c>
      <c r="G88" s="729">
        <v>6.5000000000000002E-2</v>
      </c>
    </row>
    <row r="89" spans="1:7" s="679" customFormat="1">
      <c r="A89" s="695" t="s">
        <v>3565</v>
      </c>
      <c r="B89" s="695" t="s">
        <v>3566</v>
      </c>
      <c r="C89" s="696" t="s">
        <v>3567</v>
      </c>
      <c r="D89" s="749">
        <v>10817.326489999999</v>
      </c>
      <c r="E89" s="749"/>
      <c r="F89" s="749">
        <v>10817.326489999999</v>
      </c>
      <c r="G89" s="749">
        <v>10556.034810000001</v>
      </c>
    </row>
    <row r="90" spans="1:7" s="753" customFormat="1">
      <c r="A90" s="750"/>
      <c r="B90" s="750"/>
      <c r="C90" s="750"/>
      <c r="D90" s="751"/>
      <c r="E90" s="752"/>
      <c r="F90" s="751"/>
      <c r="G90" s="751"/>
    </row>
    <row r="91" spans="1:7" s="753" customFormat="1">
      <c r="A91" s="750"/>
      <c r="B91" s="750"/>
      <c r="C91" s="750"/>
      <c r="D91" s="751"/>
      <c r="E91" s="752"/>
      <c r="F91" s="751"/>
      <c r="G91" s="751"/>
    </row>
    <row r="92" spans="1:7" ht="12.75" customHeight="1">
      <c r="A92" s="734"/>
      <c r="B92" s="735"/>
      <c r="C92" s="736"/>
      <c r="D92" s="754">
        <v>1</v>
      </c>
      <c r="E92" s="754">
        <v>2</v>
      </c>
      <c r="F92" s="755"/>
      <c r="G92" s="756"/>
    </row>
    <row r="93" spans="1:7" s="686" customFormat="1" ht="14.25" customHeight="1">
      <c r="A93" s="1390" t="s">
        <v>3286</v>
      </c>
      <c r="B93" s="1391"/>
      <c r="C93" s="1396" t="s">
        <v>3287</v>
      </c>
      <c r="D93" s="1412" t="s">
        <v>3288</v>
      </c>
      <c r="E93" s="1412"/>
      <c r="F93" s="755"/>
      <c r="G93" s="756"/>
    </row>
    <row r="94" spans="1:7" s="686" customFormat="1">
      <c r="A94" s="1394"/>
      <c r="B94" s="1395"/>
      <c r="C94" s="1411"/>
      <c r="D94" s="757" t="s">
        <v>3289</v>
      </c>
      <c r="E94" s="739" t="s">
        <v>3290</v>
      </c>
      <c r="F94" s="755"/>
      <c r="G94" s="756"/>
    </row>
    <row r="95" spans="1:7" s="743" customFormat="1">
      <c r="A95" s="717"/>
      <c r="B95" s="717" t="s">
        <v>3569</v>
      </c>
      <c r="C95" s="718" t="s">
        <v>269</v>
      </c>
      <c r="D95" s="719">
        <v>34866786.922179997</v>
      </c>
      <c r="E95" s="719">
        <v>33156164.66285</v>
      </c>
      <c r="F95" s="758"/>
      <c r="G95" s="759"/>
    </row>
    <row r="96" spans="1:7" s="743" customFormat="1">
      <c r="A96" s="717" t="s">
        <v>3570</v>
      </c>
      <c r="B96" s="717" t="s">
        <v>3571</v>
      </c>
      <c r="C96" s="718" t="s">
        <v>269</v>
      </c>
      <c r="D96" s="719">
        <v>32973645.51935</v>
      </c>
      <c r="E96" s="719">
        <v>31161934.028269999</v>
      </c>
      <c r="F96" s="758"/>
      <c r="G96" s="759"/>
    </row>
    <row r="97" spans="1:7" s="743" customFormat="1">
      <c r="A97" s="717" t="s">
        <v>3572</v>
      </c>
      <c r="B97" s="717" t="s">
        <v>3573</v>
      </c>
      <c r="C97" s="718" t="s">
        <v>269</v>
      </c>
      <c r="D97" s="719">
        <v>31793990.683790002</v>
      </c>
      <c r="E97" s="719">
        <v>30102237.831519999</v>
      </c>
      <c r="F97" s="758"/>
      <c r="G97" s="759"/>
    </row>
    <row r="98" spans="1:7" s="679" customFormat="1">
      <c r="A98" s="691" t="s">
        <v>3574</v>
      </c>
      <c r="B98" s="691" t="s">
        <v>3575</v>
      </c>
      <c r="C98" s="694" t="s">
        <v>3576</v>
      </c>
      <c r="D98" s="729">
        <v>28628191.49371</v>
      </c>
      <c r="E98" s="729">
        <v>28148425.729560003</v>
      </c>
      <c r="F98" s="755"/>
      <c r="G98" s="756"/>
    </row>
    <row r="99" spans="1:7" s="679" customFormat="1">
      <c r="A99" s="691" t="s">
        <v>3577</v>
      </c>
      <c r="B99" s="691" t="s">
        <v>3578</v>
      </c>
      <c r="C99" s="694" t="s">
        <v>3579</v>
      </c>
      <c r="D99" s="730">
        <v>3819664.3327700002</v>
      </c>
      <c r="E99" s="730">
        <v>2639190.5060200002</v>
      </c>
      <c r="F99" s="755"/>
      <c r="G99" s="760"/>
    </row>
    <row r="100" spans="1:7" s="679" customFormat="1">
      <c r="A100" s="691" t="s">
        <v>3580</v>
      </c>
      <c r="B100" s="691" t="s">
        <v>3581</v>
      </c>
      <c r="C100" s="694" t="s">
        <v>3582</v>
      </c>
      <c r="D100" s="730">
        <v>0</v>
      </c>
      <c r="E100" s="730">
        <v>0</v>
      </c>
      <c r="F100" s="761"/>
      <c r="G100" s="760"/>
    </row>
    <row r="101" spans="1:7" s="679" customFormat="1">
      <c r="A101" s="691" t="s">
        <v>3583</v>
      </c>
      <c r="B101" s="691" t="s">
        <v>3584</v>
      </c>
      <c r="C101" s="694" t="s">
        <v>3585</v>
      </c>
      <c r="D101" s="730">
        <v>-670068.65919000003</v>
      </c>
      <c r="E101" s="730">
        <v>-666811.06615999993</v>
      </c>
      <c r="F101" s="761"/>
      <c r="G101" s="760"/>
    </row>
    <row r="102" spans="1:7" s="679" customFormat="1">
      <c r="A102" s="691" t="s">
        <v>3586</v>
      </c>
      <c r="B102" s="691" t="s">
        <v>3587</v>
      </c>
      <c r="C102" s="694" t="s">
        <v>3588</v>
      </c>
      <c r="D102" s="730">
        <v>0</v>
      </c>
      <c r="E102" s="730">
        <v>0</v>
      </c>
      <c r="F102" s="761"/>
      <c r="G102" s="760"/>
    </row>
    <row r="103" spans="1:7" s="679" customFormat="1">
      <c r="A103" s="691" t="s">
        <v>3589</v>
      </c>
      <c r="B103" s="691" t="s">
        <v>3590</v>
      </c>
      <c r="C103" s="694" t="s">
        <v>3591</v>
      </c>
      <c r="D103" s="749">
        <v>16203.5165</v>
      </c>
      <c r="E103" s="749">
        <v>-18567.337899999999</v>
      </c>
      <c r="F103" s="761"/>
      <c r="G103" s="760"/>
    </row>
    <row r="104" spans="1:7" s="743" customFormat="1">
      <c r="A104" s="717" t="s">
        <v>3592</v>
      </c>
      <c r="B104" s="717" t="s">
        <v>3593</v>
      </c>
      <c r="C104" s="718" t="s">
        <v>269</v>
      </c>
      <c r="D104" s="719">
        <v>1240544.1829600001</v>
      </c>
      <c r="E104" s="719">
        <v>1136624.11733</v>
      </c>
      <c r="F104" s="758"/>
      <c r="G104" s="759"/>
    </row>
    <row r="105" spans="1:7" s="679" customFormat="1">
      <c r="A105" s="691" t="s">
        <v>3594</v>
      </c>
      <c r="B105" s="691" t="s">
        <v>3595</v>
      </c>
      <c r="C105" s="694" t="s">
        <v>3596</v>
      </c>
      <c r="D105" s="729">
        <v>58236.194799999997</v>
      </c>
      <c r="E105" s="729">
        <v>60835.502639999999</v>
      </c>
      <c r="F105" s="755"/>
      <c r="G105" s="756"/>
    </row>
    <row r="106" spans="1:7" s="679" customFormat="1">
      <c r="A106" s="691" t="s">
        <v>3597</v>
      </c>
      <c r="B106" s="691" t="s">
        <v>3598</v>
      </c>
      <c r="C106" s="694" t="s">
        <v>3599</v>
      </c>
      <c r="D106" s="730">
        <v>28866.878350000003</v>
      </c>
      <c r="E106" s="730">
        <v>28768.620370000001</v>
      </c>
      <c r="F106" s="755"/>
      <c r="G106" s="756"/>
    </row>
    <row r="107" spans="1:7" s="679" customFormat="1" ht="13.5" customHeight="1">
      <c r="A107" s="691" t="s">
        <v>3600</v>
      </c>
      <c r="B107" s="691" t="s">
        <v>3601</v>
      </c>
      <c r="C107" s="694" t="s">
        <v>3602</v>
      </c>
      <c r="D107" s="730">
        <v>198473.86426</v>
      </c>
      <c r="E107" s="730">
        <v>175668.02297999998</v>
      </c>
      <c r="F107" s="755"/>
      <c r="G107" s="756"/>
    </row>
    <row r="108" spans="1:7" s="679" customFormat="1">
      <c r="A108" s="691" t="s">
        <v>3603</v>
      </c>
      <c r="B108" s="691" t="s">
        <v>3604</v>
      </c>
      <c r="C108" s="694" t="s">
        <v>3605</v>
      </c>
      <c r="D108" s="730">
        <v>44690.214390000001</v>
      </c>
      <c r="E108" s="730">
        <v>42952.988950000006</v>
      </c>
      <c r="F108" s="761"/>
      <c r="G108" s="760"/>
    </row>
    <row r="109" spans="1:7" s="679" customFormat="1">
      <c r="A109" s="691" t="s">
        <v>3606</v>
      </c>
      <c r="B109" s="691" t="s">
        <v>3607</v>
      </c>
      <c r="C109" s="694" t="s">
        <v>3608</v>
      </c>
      <c r="D109" s="730">
        <v>910277.03116000001</v>
      </c>
      <c r="E109" s="730">
        <v>828398.98239000002</v>
      </c>
      <c r="F109" s="755"/>
      <c r="G109" s="756"/>
    </row>
    <row r="110" spans="1:7" s="743" customFormat="1">
      <c r="A110" s="717" t="s">
        <v>3612</v>
      </c>
      <c r="B110" s="717" t="s">
        <v>3613</v>
      </c>
      <c r="C110" s="718" t="s">
        <v>269</v>
      </c>
      <c r="D110" s="719">
        <v>-60889.347399999999</v>
      </c>
      <c r="E110" s="719">
        <v>-76927.920580000005</v>
      </c>
      <c r="F110" s="758"/>
      <c r="G110" s="759"/>
    </row>
    <row r="111" spans="1:7" s="679" customFormat="1">
      <c r="A111" s="691" t="s">
        <v>3614</v>
      </c>
      <c r="B111" s="691" t="s">
        <v>3615</v>
      </c>
      <c r="C111" s="694" t="s">
        <v>3616</v>
      </c>
      <c r="D111" s="729">
        <v>50659.343489999999</v>
      </c>
      <c r="E111" s="729">
        <v>26332.089629999999</v>
      </c>
      <c r="F111" s="755"/>
      <c r="G111" s="760"/>
    </row>
    <row r="112" spans="1:7" s="679" customFormat="1">
      <c r="A112" s="691" t="s">
        <v>3617</v>
      </c>
      <c r="B112" s="691" t="s">
        <v>3618</v>
      </c>
      <c r="C112" s="694" t="s">
        <v>3619</v>
      </c>
      <c r="D112" s="730">
        <v>0</v>
      </c>
      <c r="E112" s="730">
        <v>-39025.030039999998</v>
      </c>
      <c r="F112" s="761"/>
      <c r="G112" s="756"/>
    </row>
    <row r="113" spans="1:7" s="679" customFormat="1">
      <c r="A113" s="691" t="s">
        <v>3620</v>
      </c>
      <c r="B113" s="691" t="s">
        <v>3621</v>
      </c>
      <c r="C113" s="694" t="s">
        <v>3622</v>
      </c>
      <c r="D113" s="730">
        <v>-111548.69089</v>
      </c>
      <c r="E113" s="730">
        <v>-64234.980170000003</v>
      </c>
      <c r="F113" s="761"/>
      <c r="G113" s="760"/>
    </row>
    <row r="114" spans="1:7" s="743" customFormat="1">
      <c r="A114" s="717" t="s">
        <v>3623</v>
      </c>
      <c r="B114" s="717" t="s">
        <v>3624</v>
      </c>
      <c r="C114" s="718" t="s">
        <v>269</v>
      </c>
      <c r="D114" s="719">
        <v>1893141.40283</v>
      </c>
      <c r="E114" s="719">
        <v>1994230.6345799998</v>
      </c>
      <c r="F114" s="758"/>
      <c r="G114" s="759"/>
    </row>
    <row r="115" spans="1:7" s="743" customFormat="1">
      <c r="A115" s="717" t="s">
        <v>3625</v>
      </c>
      <c r="B115" s="717" t="s">
        <v>3626</v>
      </c>
      <c r="C115" s="718" t="s">
        <v>269</v>
      </c>
      <c r="D115" s="719">
        <v>23443.239000000001</v>
      </c>
      <c r="E115" s="719">
        <v>18478.442999999999</v>
      </c>
      <c r="F115" s="758"/>
      <c r="G115" s="759"/>
    </row>
    <row r="116" spans="1:7" s="679" customFormat="1">
      <c r="A116" s="691" t="s">
        <v>3627</v>
      </c>
      <c r="B116" s="691" t="s">
        <v>3626</v>
      </c>
      <c r="C116" s="694" t="s">
        <v>3628</v>
      </c>
      <c r="D116" s="730">
        <v>23443.239000000001</v>
      </c>
      <c r="E116" s="730">
        <v>18478.442999999999</v>
      </c>
      <c r="F116" s="761"/>
      <c r="G116" s="760"/>
    </row>
    <row r="117" spans="1:7" s="743" customFormat="1">
      <c r="A117" s="717" t="s">
        <v>3629</v>
      </c>
      <c r="B117" s="717" t="s">
        <v>3630</v>
      </c>
      <c r="C117" s="718" t="s">
        <v>269</v>
      </c>
      <c r="D117" s="719">
        <v>338635.50970999995</v>
      </c>
      <c r="E117" s="719">
        <v>325623.58852999995</v>
      </c>
      <c r="F117" s="758"/>
      <c r="G117" s="759"/>
    </row>
    <row r="118" spans="1:7" s="679" customFormat="1">
      <c r="A118" s="691" t="s">
        <v>3631</v>
      </c>
      <c r="B118" s="691" t="s">
        <v>3632</v>
      </c>
      <c r="C118" s="694" t="s">
        <v>3633</v>
      </c>
      <c r="D118" s="730">
        <v>12367.05983</v>
      </c>
      <c r="E118" s="730">
        <v>774.98099999999999</v>
      </c>
      <c r="F118" s="761"/>
      <c r="G118" s="760"/>
    </row>
    <row r="119" spans="1:7" s="679" customFormat="1">
      <c r="A119" s="691" t="s">
        <v>3634</v>
      </c>
      <c r="B119" s="691" t="s">
        <v>3635</v>
      </c>
      <c r="C119" s="694" t="s">
        <v>3636</v>
      </c>
      <c r="D119" s="730">
        <v>0</v>
      </c>
      <c r="E119" s="730">
        <v>0</v>
      </c>
      <c r="F119" s="761"/>
      <c r="G119" s="760"/>
    </row>
    <row r="120" spans="1:7" s="679" customFormat="1">
      <c r="A120" s="691" t="s">
        <v>3640</v>
      </c>
      <c r="B120" s="691" t="s">
        <v>3641</v>
      </c>
      <c r="C120" s="694" t="s">
        <v>3642</v>
      </c>
      <c r="D120" s="730">
        <v>27816.519579999996</v>
      </c>
      <c r="E120" s="730">
        <v>27212.97754</v>
      </c>
      <c r="F120" s="761"/>
      <c r="G120" s="760"/>
    </row>
    <row r="121" spans="1:7" s="679" customFormat="1">
      <c r="A121" s="691" t="s">
        <v>3649</v>
      </c>
      <c r="B121" s="691" t="s">
        <v>3650</v>
      </c>
      <c r="C121" s="694" t="s">
        <v>3651</v>
      </c>
      <c r="D121" s="730">
        <v>0</v>
      </c>
      <c r="E121" s="730">
        <v>0</v>
      </c>
      <c r="F121" s="761"/>
      <c r="G121" s="760"/>
    </row>
    <row r="122" spans="1:7" s="679" customFormat="1">
      <c r="A122" s="691" t="s">
        <v>3652</v>
      </c>
      <c r="B122" s="691" t="s">
        <v>3653</v>
      </c>
      <c r="C122" s="694" t="s">
        <v>3654</v>
      </c>
      <c r="D122" s="730">
        <v>10008.36558</v>
      </c>
      <c r="E122" s="730">
        <v>29638.29881</v>
      </c>
      <c r="F122" s="761"/>
      <c r="G122" s="760"/>
    </row>
    <row r="123" spans="1:7" s="679" customFormat="1">
      <c r="A123" s="691" t="s">
        <v>3655</v>
      </c>
      <c r="B123" s="691" t="s">
        <v>3656</v>
      </c>
      <c r="C123" s="694" t="s">
        <v>3657</v>
      </c>
      <c r="D123" s="730">
        <v>288443.56472000002</v>
      </c>
      <c r="E123" s="730">
        <v>267997.33117999998</v>
      </c>
      <c r="F123" s="761"/>
      <c r="G123" s="760"/>
    </row>
    <row r="124" spans="1:7" s="743" customFormat="1">
      <c r="A124" s="717" t="s">
        <v>3658</v>
      </c>
      <c r="B124" s="717" t="s">
        <v>3659</v>
      </c>
      <c r="C124" s="718" t="s">
        <v>269</v>
      </c>
      <c r="D124" s="719">
        <v>1531062.6541199998</v>
      </c>
      <c r="E124" s="719">
        <v>1650128.60305</v>
      </c>
      <c r="F124" s="758"/>
      <c r="G124" s="759"/>
    </row>
    <row r="125" spans="1:7" s="679" customFormat="1">
      <c r="A125" s="691" t="s">
        <v>3660</v>
      </c>
      <c r="B125" s="691" t="s">
        <v>3661</v>
      </c>
      <c r="C125" s="694" t="s">
        <v>3662</v>
      </c>
      <c r="D125" s="730">
        <v>71484.982999999993</v>
      </c>
      <c r="E125" s="730">
        <v>47000</v>
      </c>
      <c r="F125" s="761"/>
      <c r="G125" s="760"/>
    </row>
    <row r="126" spans="1:7" s="679" customFormat="1">
      <c r="A126" s="691" t="s">
        <v>3669</v>
      </c>
      <c r="B126" s="691" t="s">
        <v>3670</v>
      </c>
      <c r="C126" s="694" t="s">
        <v>3671</v>
      </c>
      <c r="D126" s="730">
        <v>0</v>
      </c>
      <c r="E126" s="730">
        <v>0</v>
      </c>
      <c r="F126" s="761"/>
      <c r="G126" s="760"/>
    </row>
    <row r="127" spans="1:7" s="679" customFormat="1">
      <c r="A127" s="691" t="s">
        <v>3672</v>
      </c>
      <c r="B127" s="691" t="s">
        <v>3673</v>
      </c>
      <c r="C127" s="694" t="s">
        <v>3674</v>
      </c>
      <c r="D127" s="730">
        <v>399000.20827999996</v>
      </c>
      <c r="E127" s="730">
        <v>532344.90727999993</v>
      </c>
      <c r="F127" s="755"/>
      <c r="G127" s="756"/>
    </row>
    <row r="128" spans="1:7" s="679" customFormat="1">
      <c r="A128" s="691" t="s">
        <v>3678</v>
      </c>
      <c r="B128" s="691" t="s">
        <v>3679</v>
      </c>
      <c r="C128" s="694" t="s">
        <v>3680</v>
      </c>
      <c r="D128" s="730">
        <v>60774.348180000001</v>
      </c>
      <c r="E128" s="730">
        <v>56859.392200000002</v>
      </c>
      <c r="F128" s="755"/>
      <c r="G128" s="756"/>
    </row>
    <row r="129" spans="1:7" s="679" customFormat="1">
      <c r="A129" s="691" t="s">
        <v>3684</v>
      </c>
      <c r="B129" s="691" t="s">
        <v>3685</v>
      </c>
      <c r="C129" s="694" t="s">
        <v>3686</v>
      </c>
      <c r="D129" s="730">
        <v>3000</v>
      </c>
      <c r="E129" s="730">
        <v>21270.00232</v>
      </c>
      <c r="F129" s="761"/>
      <c r="G129" s="760"/>
    </row>
    <row r="130" spans="1:7" s="679" customFormat="1" ht="12.75" customHeight="1">
      <c r="A130" s="691" t="s">
        <v>3687</v>
      </c>
      <c r="B130" s="691" t="s">
        <v>3688</v>
      </c>
      <c r="C130" s="694" t="s">
        <v>3689</v>
      </c>
      <c r="D130" s="730">
        <v>318384.85649999999</v>
      </c>
      <c r="E130" s="730">
        <v>316992.35100000002</v>
      </c>
      <c r="F130" s="755"/>
      <c r="G130" s="756"/>
    </row>
    <row r="131" spans="1:7" s="679" customFormat="1" ht="12.75" customHeight="1">
      <c r="A131" s="691" t="s">
        <v>3690</v>
      </c>
      <c r="B131" s="691" t="s">
        <v>3691</v>
      </c>
      <c r="C131" s="694" t="s">
        <v>3692</v>
      </c>
      <c r="D131" s="730">
        <v>45789.499200000006</v>
      </c>
      <c r="E131" s="730">
        <v>44952.80315</v>
      </c>
      <c r="F131" s="755"/>
      <c r="G131" s="756"/>
    </row>
    <row r="132" spans="1:7" s="679" customFormat="1" ht="12.75" customHeight="1">
      <c r="A132" s="691" t="s">
        <v>3693</v>
      </c>
      <c r="B132" s="691" t="s">
        <v>3475</v>
      </c>
      <c r="C132" s="694" t="s">
        <v>3476</v>
      </c>
      <c r="D132" s="730">
        <v>153057.47855</v>
      </c>
      <c r="E132" s="730">
        <v>211684.56719999999</v>
      </c>
      <c r="F132" s="755"/>
      <c r="G132" s="756"/>
    </row>
    <row r="133" spans="1:7" s="679" customFormat="1" ht="12.75" customHeight="1">
      <c r="A133" s="691" t="s">
        <v>3694</v>
      </c>
      <c r="B133" s="691" t="s">
        <v>3478</v>
      </c>
      <c r="C133" s="694" t="s">
        <v>3479</v>
      </c>
      <c r="D133" s="730">
        <v>66322.986000000004</v>
      </c>
      <c r="E133" s="730">
        <v>12433.795</v>
      </c>
      <c r="F133" s="755"/>
      <c r="G133" s="756"/>
    </row>
    <row r="134" spans="1:7" s="679" customFormat="1" ht="12.75" customHeight="1">
      <c r="A134" s="691" t="s">
        <v>3695</v>
      </c>
      <c r="B134" s="691" t="s">
        <v>3481</v>
      </c>
      <c r="C134" s="694" t="s">
        <v>3482</v>
      </c>
      <c r="D134" s="730">
        <v>495.214</v>
      </c>
      <c r="E134" s="730">
        <v>58.866</v>
      </c>
      <c r="F134" s="755"/>
      <c r="G134" s="756"/>
    </row>
    <row r="135" spans="1:7" s="679" customFormat="1" ht="12.75" customHeight="1">
      <c r="A135" s="691" t="s">
        <v>3696</v>
      </c>
      <c r="B135" s="691" t="s">
        <v>3484</v>
      </c>
      <c r="C135" s="694" t="s">
        <v>3485</v>
      </c>
      <c r="D135" s="730">
        <v>12455.103999999999</v>
      </c>
      <c r="E135" s="730">
        <v>1728.941</v>
      </c>
      <c r="F135" s="761"/>
      <c r="G135" s="760"/>
    </row>
    <row r="136" spans="1:7" s="679" customFormat="1" ht="12.75" customHeight="1">
      <c r="A136" s="691" t="s">
        <v>3697</v>
      </c>
      <c r="B136" s="691" t="s">
        <v>3487</v>
      </c>
      <c r="C136" s="694" t="s">
        <v>3488</v>
      </c>
      <c r="D136" s="730">
        <v>55528.661999999997</v>
      </c>
      <c r="E136" s="730">
        <v>56299.22</v>
      </c>
      <c r="F136" s="755"/>
      <c r="G136" s="756"/>
    </row>
    <row r="137" spans="1:7" s="679" customFormat="1" ht="12.75" customHeight="1">
      <c r="A137" s="691" t="s">
        <v>3698</v>
      </c>
      <c r="B137" s="691" t="s">
        <v>281</v>
      </c>
      <c r="C137" s="694" t="s">
        <v>3490</v>
      </c>
      <c r="D137" s="730">
        <v>13256.26648</v>
      </c>
      <c r="E137" s="730">
        <v>8683.7520000000004</v>
      </c>
      <c r="F137" s="761"/>
      <c r="G137" s="760"/>
    </row>
    <row r="138" spans="1:7" s="679" customFormat="1" ht="12.75" customHeight="1">
      <c r="A138" s="691" t="s">
        <v>3699</v>
      </c>
      <c r="B138" s="691" t="s">
        <v>3492</v>
      </c>
      <c r="C138" s="694" t="s">
        <v>3493</v>
      </c>
      <c r="D138" s="730">
        <v>91.034999999999997</v>
      </c>
      <c r="E138" s="730">
        <v>253.61699999999999</v>
      </c>
      <c r="F138" s="755"/>
      <c r="G138" s="756"/>
    </row>
    <row r="139" spans="1:7" s="679" customFormat="1" ht="12.75" customHeight="1">
      <c r="A139" s="691" t="s">
        <v>3700</v>
      </c>
      <c r="B139" s="691" t="s">
        <v>3701</v>
      </c>
      <c r="C139" s="694" t="s">
        <v>3702</v>
      </c>
      <c r="D139" s="730">
        <v>13.519</v>
      </c>
      <c r="E139" s="730">
        <v>32.526000000000003</v>
      </c>
      <c r="F139" s="761"/>
      <c r="G139" s="760"/>
    </row>
    <row r="140" spans="1:7" s="679" customFormat="1" ht="12.75" customHeight="1">
      <c r="A140" s="691" t="s">
        <v>3703</v>
      </c>
      <c r="B140" s="691" t="s">
        <v>3704</v>
      </c>
      <c r="C140" s="694" t="s">
        <v>3705</v>
      </c>
      <c r="D140" s="730">
        <v>1207.96576</v>
      </c>
      <c r="E140" s="730">
        <v>829.09500000000003</v>
      </c>
      <c r="F140" s="755"/>
      <c r="G140" s="756"/>
    </row>
    <row r="141" spans="1:7" s="679" customFormat="1" ht="12.75" customHeight="1">
      <c r="A141" s="691" t="s">
        <v>3706</v>
      </c>
      <c r="B141" s="691" t="s">
        <v>3740</v>
      </c>
      <c r="C141" s="694" t="s">
        <v>3708</v>
      </c>
      <c r="D141" s="730">
        <v>1140.51133</v>
      </c>
      <c r="E141" s="730">
        <v>3164.6444500000002</v>
      </c>
      <c r="F141" s="761"/>
      <c r="G141" s="760"/>
    </row>
    <row r="142" spans="1:7" s="679" customFormat="1">
      <c r="A142" s="691" t="s">
        <v>3719</v>
      </c>
      <c r="B142" s="691" t="s">
        <v>3720</v>
      </c>
      <c r="C142" s="694" t="s">
        <v>3721</v>
      </c>
      <c r="D142" s="730">
        <v>14820.22</v>
      </c>
      <c r="E142" s="730">
        <v>0.19913</v>
      </c>
      <c r="F142" s="761"/>
      <c r="G142" s="760"/>
    </row>
    <row r="143" spans="1:7" s="679" customFormat="1" ht="12.75" customHeight="1">
      <c r="A143" s="691" t="s">
        <v>3722</v>
      </c>
      <c r="B143" s="691" t="s">
        <v>3723</v>
      </c>
      <c r="C143" s="694" t="s">
        <v>3724</v>
      </c>
      <c r="D143" s="730">
        <v>66731.845170000001</v>
      </c>
      <c r="E143" s="730">
        <v>43222.21039</v>
      </c>
      <c r="F143" s="755"/>
      <c r="G143" s="756"/>
    </row>
    <row r="144" spans="1:7" s="679" customFormat="1" ht="12.75" customHeight="1">
      <c r="A144" s="691" t="s">
        <v>3725</v>
      </c>
      <c r="B144" s="691" t="s">
        <v>3726</v>
      </c>
      <c r="C144" s="694" t="s">
        <v>3727</v>
      </c>
      <c r="D144" s="730">
        <v>13390.19586</v>
      </c>
      <c r="E144" s="730">
        <v>13712.75404</v>
      </c>
      <c r="F144" s="761"/>
      <c r="G144" s="760"/>
    </row>
    <row r="145" spans="1:7" s="679" customFormat="1" ht="12.75" customHeight="1">
      <c r="A145" s="691" t="s">
        <v>3728</v>
      </c>
      <c r="B145" s="691" t="s">
        <v>3729</v>
      </c>
      <c r="C145" s="694" t="s">
        <v>3730</v>
      </c>
      <c r="D145" s="730">
        <v>30283.784379999997</v>
      </c>
      <c r="E145" s="730">
        <v>28687.38421</v>
      </c>
      <c r="F145" s="755"/>
      <c r="G145" s="756"/>
    </row>
    <row r="146" spans="1:7" s="679" customFormat="1" ht="12.75" customHeight="1">
      <c r="A146" s="691" t="s">
        <v>3731</v>
      </c>
      <c r="B146" s="691" t="s">
        <v>3732</v>
      </c>
      <c r="C146" s="694" t="s">
        <v>3733</v>
      </c>
      <c r="D146" s="730">
        <v>84083.819140000007</v>
      </c>
      <c r="E146" s="730">
        <v>135769.08012999999</v>
      </c>
      <c r="F146" s="761"/>
      <c r="G146" s="760"/>
    </row>
    <row r="147" spans="1:7" s="679" customFormat="1" ht="12.75" customHeight="1">
      <c r="A147" s="695" t="s">
        <v>3734</v>
      </c>
      <c r="B147" s="695" t="s">
        <v>3735</v>
      </c>
      <c r="C147" s="696" t="s">
        <v>3736</v>
      </c>
      <c r="D147" s="762">
        <v>119750.15229000001</v>
      </c>
      <c r="E147" s="762">
        <v>114012.29655</v>
      </c>
      <c r="F147" s="681"/>
      <c r="G147" s="681"/>
    </row>
    <row r="148" spans="1:7" s="679" customFormat="1">
      <c r="C148" s="680"/>
      <c r="D148" s="681"/>
      <c r="E148" s="681"/>
      <c r="F148" s="681"/>
      <c r="G148" s="681"/>
    </row>
    <row r="149" spans="1:7" s="679" customFormat="1">
      <c r="C149" s="680"/>
      <c r="D149" s="681"/>
      <c r="E149" s="681"/>
      <c r="F149" s="681"/>
      <c r="G149" s="681"/>
    </row>
    <row r="150" spans="1:7" s="679" customFormat="1">
      <c r="C150" s="680"/>
      <c r="D150" s="681"/>
      <c r="E150" s="681"/>
      <c r="F150" s="681"/>
      <c r="G150" s="681"/>
    </row>
    <row r="151" spans="1:7" s="679" customFormat="1">
      <c r="C151" s="680"/>
      <c r="D151" s="681"/>
      <c r="E151" s="681"/>
      <c r="F151" s="681"/>
      <c r="G151" s="681"/>
    </row>
    <row r="152" spans="1:7" s="679" customFormat="1">
      <c r="C152" s="680"/>
      <c r="D152" s="681"/>
      <c r="E152" s="681"/>
      <c r="F152" s="681"/>
      <c r="G152" s="681"/>
    </row>
    <row r="153" spans="1:7" s="679" customFormat="1">
      <c r="C153" s="680"/>
      <c r="D153" s="681"/>
      <c r="E153" s="681"/>
      <c r="F153" s="681"/>
      <c r="G153" s="681"/>
    </row>
    <row r="154" spans="1:7" s="679" customFormat="1">
      <c r="C154" s="680"/>
      <c r="D154" s="681"/>
      <c r="E154" s="681"/>
      <c r="F154" s="681"/>
      <c r="G154" s="681"/>
    </row>
    <row r="155" spans="1:7" s="679" customFormat="1">
      <c r="C155" s="680"/>
      <c r="D155" s="681"/>
      <c r="E155" s="681"/>
      <c r="F155" s="681"/>
      <c r="G155" s="681"/>
    </row>
    <row r="156" spans="1:7" s="679" customFormat="1">
      <c r="C156" s="680"/>
      <c r="D156" s="681"/>
      <c r="E156" s="681"/>
      <c r="F156" s="681"/>
      <c r="G156" s="681"/>
    </row>
    <row r="157" spans="1:7" s="679" customFormat="1">
      <c r="C157" s="680"/>
      <c r="D157" s="681"/>
      <c r="E157" s="681"/>
      <c r="F157" s="681"/>
      <c r="G157" s="681"/>
    </row>
    <row r="158" spans="1:7" s="679" customFormat="1">
      <c r="C158" s="680"/>
      <c r="D158" s="681"/>
      <c r="E158" s="681"/>
      <c r="F158" s="681"/>
      <c r="G158" s="681"/>
    </row>
    <row r="159" spans="1:7" s="679" customFormat="1">
      <c r="C159" s="680"/>
      <c r="D159" s="681"/>
      <c r="E159" s="681"/>
      <c r="F159" s="681"/>
      <c r="G159" s="681"/>
    </row>
    <row r="160" spans="1:7">
      <c r="A160" s="685"/>
      <c r="D160" s="681"/>
      <c r="E160" s="681"/>
      <c r="F160" s="681"/>
      <c r="G160" s="681"/>
    </row>
    <row r="161" spans="1:7">
      <c r="A161" s="685"/>
      <c r="D161" s="681"/>
      <c r="E161" s="681"/>
      <c r="F161" s="681"/>
      <c r="G161" s="681"/>
    </row>
    <row r="162" spans="1:7">
      <c r="A162" s="685"/>
      <c r="D162" s="681"/>
      <c r="E162" s="681"/>
      <c r="F162" s="681"/>
      <c r="G162" s="681"/>
    </row>
    <row r="163" spans="1:7">
      <c r="A163" s="685"/>
      <c r="D163" s="681"/>
      <c r="E163" s="681"/>
      <c r="F163" s="681"/>
      <c r="G163" s="681"/>
    </row>
    <row r="164" spans="1:7">
      <c r="A164" s="685"/>
      <c r="D164" s="681"/>
      <c r="E164" s="681"/>
      <c r="F164" s="681"/>
      <c r="G164" s="681"/>
    </row>
    <row r="165" spans="1:7">
      <c r="A165" s="685"/>
      <c r="D165" s="681"/>
      <c r="E165" s="681"/>
      <c r="F165" s="681"/>
      <c r="G165" s="681"/>
    </row>
    <row r="166" spans="1:7">
      <c r="A166" s="685"/>
      <c r="D166" s="681"/>
      <c r="E166" s="681"/>
      <c r="F166" s="681"/>
      <c r="G166" s="681"/>
    </row>
    <row r="167" spans="1:7">
      <c r="A167" s="685"/>
      <c r="D167" s="681"/>
      <c r="E167" s="681"/>
      <c r="F167" s="681"/>
      <c r="G167" s="681"/>
    </row>
    <row r="168" spans="1:7">
      <c r="A168" s="685"/>
      <c r="D168" s="681"/>
      <c r="E168" s="681"/>
      <c r="F168" s="681"/>
      <c r="G168" s="681"/>
    </row>
    <row r="169" spans="1:7">
      <c r="A169" s="685"/>
      <c r="D169" s="681"/>
      <c r="E169" s="681"/>
      <c r="F169" s="681"/>
      <c r="G169" s="681"/>
    </row>
    <row r="170" spans="1:7">
      <c r="A170" s="685"/>
      <c r="D170" s="681"/>
      <c r="E170" s="681"/>
      <c r="F170" s="681"/>
      <c r="G170" s="681"/>
    </row>
    <row r="171" spans="1:7">
      <c r="A171" s="685"/>
      <c r="D171" s="681"/>
      <c r="E171" s="681"/>
      <c r="F171" s="681"/>
      <c r="G171" s="681"/>
    </row>
    <row r="172" spans="1:7">
      <c r="A172" s="685"/>
      <c r="D172" s="681"/>
      <c r="E172" s="681"/>
      <c r="F172" s="681"/>
      <c r="G172" s="681"/>
    </row>
    <row r="173" spans="1:7">
      <c r="A173" s="685"/>
      <c r="D173" s="681"/>
      <c r="E173" s="681"/>
      <c r="F173" s="681"/>
      <c r="G173" s="681"/>
    </row>
    <row r="174" spans="1:7">
      <c r="A174" s="685"/>
      <c r="D174" s="681"/>
      <c r="E174" s="681"/>
      <c r="F174" s="681"/>
      <c r="G174" s="681"/>
    </row>
    <row r="175" spans="1:7">
      <c r="A175" s="685"/>
      <c r="D175" s="681"/>
      <c r="E175" s="681"/>
      <c r="F175" s="681"/>
      <c r="G175" s="681"/>
    </row>
    <row r="176" spans="1:7">
      <c r="A176" s="685"/>
      <c r="D176" s="681"/>
      <c r="E176" s="681"/>
      <c r="F176" s="681"/>
      <c r="G176" s="681"/>
    </row>
    <row r="177" spans="1:7">
      <c r="A177" s="685"/>
      <c r="D177" s="681"/>
      <c r="E177" s="681"/>
      <c r="F177" s="681"/>
      <c r="G177" s="681"/>
    </row>
    <row r="178" spans="1:7">
      <c r="A178" s="685"/>
      <c r="D178" s="681"/>
      <c r="E178" s="681"/>
      <c r="F178" s="681"/>
      <c r="G178" s="681"/>
    </row>
    <row r="179" spans="1:7">
      <c r="A179" s="685"/>
      <c r="D179" s="681"/>
      <c r="E179" s="681"/>
      <c r="F179" s="681"/>
      <c r="G179" s="681"/>
    </row>
    <row r="180" spans="1:7">
      <c r="A180" s="685"/>
      <c r="D180" s="681"/>
      <c r="E180" s="681"/>
      <c r="F180" s="681"/>
      <c r="G180" s="681"/>
    </row>
    <row r="181" spans="1:7">
      <c r="A181" s="685"/>
      <c r="D181" s="681"/>
      <c r="E181" s="681"/>
      <c r="F181" s="681"/>
      <c r="G181" s="681"/>
    </row>
    <row r="182" spans="1:7">
      <c r="A182" s="685"/>
      <c r="D182" s="681"/>
      <c r="E182" s="681"/>
      <c r="F182" s="681"/>
      <c r="G182" s="681"/>
    </row>
    <row r="183" spans="1:7">
      <c r="A183" s="685"/>
      <c r="D183" s="681"/>
      <c r="E183" s="681"/>
      <c r="F183" s="681"/>
      <c r="G183" s="681"/>
    </row>
    <row r="184" spans="1:7">
      <c r="A184" s="685"/>
      <c r="D184" s="681"/>
      <c r="E184" s="681"/>
      <c r="F184" s="681"/>
      <c r="G184" s="681"/>
    </row>
    <row r="185" spans="1:7">
      <c r="A185" s="685"/>
      <c r="D185" s="681"/>
      <c r="E185" s="681"/>
      <c r="F185" s="681"/>
      <c r="G185" s="681"/>
    </row>
    <row r="186" spans="1:7">
      <c r="A186" s="685"/>
      <c r="D186" s="681"/>
      <c r="E186" s="681"/>
      <c r="F186" s="681"/>
      <c r="G186" s="681"/>
    </row>
    <row r="187" spans="1:7">
      <c r="A187" s="685"/>
      <c r="D187" s="681"/>
      <c r="E187" s="681"/>
      <c r="F187" s="681"/>
      <c r="G187" s="681"/>
    </row>
    <row r="188" spans="1:7">
      <c r="A188" s="685"/>
      <c r="D188" s="681"/>
      <c r="E188" s="681"/>
      <c r="F188" s="681"/>
      <c r="G188" s="681"/>
    </row>
    <row r="189" spans="1:7">
      <c r="A189" s="685"/>
      <c r="D189" s="681"/>
      <c r="E189" s="681"/>
      <c r="F189" s="681"/>
      <c r="G189" s="681"/>
    </row>
    <row r="190" spans="1:7">
      <c r="A190" s="685"/>
      <c r="D190" s="681"/>
      <c r="E190" s="681"/>
      <c r="F190" s="681"/>
      <c r="G190" s="681"/>
    </row>
    <row r="191" spans="1:7">
      <c r="A191" s="685"/>
      <c r="D191" s="681"/>
      <c r="E191" s="681"/>
      <c r="F191" s="681"/>
      <c r="G191" s="681"/>
    </row>
    <row r="192" spans="1:7">
      <c r="A192" s="685"/>
      <c r="D192" s="681"/>
      <c r="E192" s="681"/>
      <c r="F192" s="681"/>
      <c r="G192" s="681"/>
    </row>
    <row r="193" spans="1:7">
      <c r="A193" s="685"/>
      <c r="D193" s="681"/>
      <c r="E193" s="681"/>
      <c r="F193" s="681"/>
      <c r="G193" s="681"/>
    </row>
    <row r="194" spans="1:7">
      <c r="A194" s="685"/>
      <c r="D194" s="681"/>
      <c r="E194" s="681"/>
      <c r="F194" s="681"/>
      <c r="G194" s="681"/>
    </row>
    <row r="195" spans="1:7">
      <c r="A195" s="685"/>
      <c r="D195" s="681"/>
      <c r="E195" s="681"/>
      <c r="F195" s="681"/>
      <c r="G195" s="681"/>
    </row>
    <row r="196" spans="1:7">
      <c r="A196" s="685"/>
      <c r="D196" s="681"/>
      <c r="E196" s="681"/>
      <c r="F196" s="681"/>
      <c r="G196" s="681"/>
    </row>
    <row r="197" spans="1:7">
      <c r="A197" s="685"/>
      <c r="D197" s="681"/>
      <c r="E197" s="681"/>
      <c r="F197" s="681"/>
      <c r="G197" s="681"/>
    </row>
    <row r="198" spans="1:7">
      <c r="A198" s="685"/>
      <c r="D198" s="681"/>
      <c r="E198" s="681"/>
      <c r="F198" s="681"/>
      <c r="G198" s="681"/>
    </row>
    <row r="199" spans="1:7">
      <c r="A199" s="685"/>
      <c r="D199" s="681"/>
      <c r="E199" s="681"/>
      <c r="F199" s="681"/>
      <c r="G199" s="681"/>
    </row>
    <row r="200" spans="1:7">
      <c r="A200" s="685"/>
      <c r="D200" s="681"/>
      <c r="E200" s="681"/>
      <c r="F200" s="681"/>
      <c r="G200" s="681"/>
    </row>
    <row r="201" spans="1:7">
      <c r="A201" s="685"/>
      <c r="D201" s="681"/>
      <c r="E201" s="681"/>
      <c r="F201" s="681"/>
      <c r="G201" s="681"/>
    </row>
    <row r="202" spans="1:7">
      <c r="A202" s="685"/>
      <c r="D202" s="681"/>
      <c r="E202" s="681"/>
      <c r="F202" s="681"/>
      <c r="G202" s="681"/>
    </row>
    <row r="203" spans="1:7">
      <c r="A203" s="685"/>
      <c r="D203" s="681"/>
      <c r="E203" s="681"/>
      <c r="F203" s="681"/>
      <c r="G203" s="681"/>
    </row>
    <row r="204" spans="1:7">
      <c r="A204" s="685"/>
      <c r="D204" s="681"/>
      <c r="E204" s="681"/>
      <c r="F204" s="681"/>
      <c r="G204" s="681"/>
    </row>
    <row r="205" spans="1:7">
      <c r="A205" s="685"/>
      <c r="D205" s="681"/>
      <c r="E205" s="681"/>
      <c r="F205" s="681"/>
      <c r="G205" s="681"/>
    </row>
    <row r="206" spans="1:7">
      <c r="A206" s="685"/>
      <c r="D206" s="681"/>
      <c r="E206" s="681"/>
      <c r="F206" s="681"/>
      <c r="G206" s="681"/>
    </row>
    <row r="207" spans="1:7">
      <c r="A207" s="685"/>
      <c r="D207" s="681"/>
      <c r="E207" s="681"/>
      <c r="F207" s="681"/>
      <c r="G207" s="681"/>
    </row>
    <row r="208" spans="1:7">
      <c r="A208" s="685"/>
      <c r="D208" s="681"/>
      <c r="E208" s="681"/>
      <c r="F208" s="681"/>
      <c r="G208" s="681"/>
    </row>
    <row r="209" spans="1:7">
      <c r="A209" s="685"/>
      <c r="D209" s="681"/>
      <c r="E209" s="681"/>
      <c r="F209" s="681"/>
      <c r="G209" s="681"/>
    </row>
    <row r="210" spans="1:7">
      <c r="A210" s="685"/>
      <c r="D210" s="681"/>
      <c r="E210" s="681"/>
      <c r="F210" s="681"/>
      <c r="G210" s="681"/>
    </row>
    <row r="211" spans="1:7">
      <c r="A211" s="685"/>
      <c r="D211" s="681"/>
      <c r="E211" s="681"/>
      <c r="F211" s="681"/>
      <c r="G211" s="681"/>
    </row>
    <row r="212" spans="1:7">
      <c r="A212" s="685"/>
      <c r="D212" s="681"/>
      <c r="E212" s="681"/>
      <c r="F212" s="681"/>
      <c r="G212" s="681"/>
    </row>
    <row r="213" spans="1:7">
      <c r="A213" s="685"/>
      <c r="D213" s="681"/>
      <c r="E213" s="681"/>
      <c r="F213" s="681"/>
      <c r="G213" s="681"/>
    </row>
    <row r="214" spans="1:7">
      <c r="A214" s="685"/>
      <c r="D214" s="681"/>
      <c r="E214" s="681"/>
      <c r="F214" s="681"/>
      <c r="G214" s="681"/>
    </row>
    <row r="215" spans="1:7">
      <c r="A215" s="685"/>
      <c r="D215" s="681"/>
      <c r="E215" s="681"/>
      <c r="F215" s="681"/>
      <c r="G215" s="681"/>
    </row>
    <row r="216" spans="1:7">
      <c r="A216" s="685"/>
      <c r="D216" s="681"/>
      <c r="E216" s="681"/>
      <c r="F216" s="681"/>
      <c r="G216" s="681"/>
    </row>
    <row r="217" spans="1:7">
      <c r="A217" s="685"/>
      <c r="D217" s="681"/>
      <c r="E217" s="681"/>
      <c r="F217" s="681"/>
      <c r="G217" s="681"/>
    </row>
    <row r="218" spans="1:7">
      <c r="A218" s="685"/>
      <c r="D218" s="681"/>
      <c r="E218" s="681"/>
      <c r="F218" s="681"/>
      <c r="G218" s="681"/>
    </row>
  </sheetData>
  <customSheetViews>
    <customSheetView guid="{53E72506-0B1D-4F4A-A157-6DE69D2E678D}" showPageBreaks="1" showGridLines="0" printArea="1" view="pageBreakPreview">
      <selection activeCell="B152" sqref="B152"/>
      <rowBreaks count="1" manualBreakCount="1">
        <brk id="78" max="6" man="1"/>
      </rowBreaks>
      <pageMargins left="0.39370078740157483" right="0.39370078740157483" top="0.59055118110236227" bottom="0.39370078740157483" header="0.31496062992125984" footer="0.11811023622047245"/>
      <printOptions horizontalCentered="1"/>
      <pageSetup paperSize="9" scale="75" firstPageNumber="446" fitToHeight="2" orientation="portrait" useFirstPageNumber="1" r:id="rId1"/>
      <headerFooter alignWithMargins="0">
        <oddHeader>&amp;L&amp;"Tahoma,Kurzíva"Závěrečný účet za rok 2014&amp;R&amp;"Tahoma,Kurzíva"Tabulka č. 32</oddHeader>
        <oddFooter>&amp;C&amp;"Tahoma,Obyčejné"&amp;P</oddFooter>
      </headerFooter>
    </customSheetView>
  </customSheetViews>
  <mergeCells count="10">
    <mergeCell ref="A93:B94"/>
    <mergeCell ref="C93:C94"/>
    <mergeCell ref="D93:E93"/>
    <mergeCell ref="A1:G1"/>
    <mergeCell ref="A2:G2"/>
    <mergeCell ref="A5:B7"/>
    <mergeCell ref="C5:C7"/>
    <mergeCell ref="D5:G5"/>
    <mergeCell ref="D6:F6"/>
    <mergeCell ref="G6:G7"/>
  </mergeCells>
  <printOptions horizontalCentered="1"/>
  <pageMargins left="0.39370078740157483" right="0.39370078740157483" top="0.59055118110236227" bottom="0.39370078740157483" header="0.31496062992125984" footer="0.11811023622047245"/>
  <pageSetup paperSize="9" scale="75" firstPageNumber="446" fitToHeight="2" orientation="portrait" useFirstPageNumber="1" r:id="rId2"/>
  <headerFooter alignWithMargins="0">
    <oddHeader>&amp;L&amp;"Tahoma,Kurzíva"Závěrečný účet za rok 2014&amp;R&amp;"Tahoma,Kurzíva"Tabulka č. 32</oddHeader>
    <oddFooter>&amp;C&amp;"Tahoma,Obyčejné"&amp;P</oddFooter>
  </headerFooter>
  <rowBreaks count="1" manualBreakCount="1">
    <brk id="78" max="6"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8"/>
  <sheetViews>
    <sheetView showGridLines="0" view="pageBreakPreview" topLeftCell="B1" zoomScaleNormal="100" zoomScaleSheetLayoutView="100" workbookViewId="0">
      <selection activeCell="P11" sqref="P11"/>
    </sheetView>
  </sheetViews>
  <sheetFormatPr defaultRowHeight="15"/>
  <cols>
    <col min="1" max="1" width="11.7109375" style="1150" customWidth="1"/>
    <col min="2" max="3" width="11" style="1150" customWidth="1"/>
    <col min="4" max="4" width="11" style="1154" customWidth="1"/>
    <col min="5" max="5" width="11" style="1155" customWidth="1"/>
    <col min="6" max="9" width="11" style="1150" customWidth="1"/>
    <col min="10" max="10" width="10.28515625" style="1150" customWidth="1"/>
    <col min="11" max="11" width="11" style="1150" customWidth="1"/>
    <col min="12" max="12" width="6.85546875" style="1150" customWidth="1"/>
    <col min="13" max="16384" width="9.140625" style="1150"/>
  </cols>
  <sheetData>
    <row r="1" spans="10:12">
      <c r="J1" s="1149"/>
      <c r="K1" s="1149"/>
      <c r="L1" s="1149"/>
    </row>
    <row r="2" spans="10:12">
      <c r="J2" s="1151"/>
      <c r="K2" s="1149"/>
      <c r="L2" s="1149"/>
    </row>
    <row r="3" spans="10:12">
      <c r="J3" s="1152"/>
      <c r="K3" s="1149"/>
      <c r="L3" s="1149"/>
    </row>
    <row r="4" spans="10:12">
      <c r="J4" s="1153"/>
      <c r="K4" s="1149"/>
      <c r="L4" s="1149"/>
    </row>
    <row r="5" spans="10:12">
      <c r="J5" s="1153"/>
      <c r="K5" s="1149"/>
      <c r="L5" s="1149"/>
    </row>
    <row r="6" spans="10:12">
      <c r="J6" s="1153"/>
      <c r="K6" s="1149"/>
      <c r="L6" s="1149"/>
    </row>
    <row r="7" spans="10:12">
      <c r="J7" s="1153"/>
      <c r="K7" s="1149"/>
      <c r="L7" s="1149"/>
    </row>
    <row r="8" spans="10:12">
      <c r="J8" s="1153"/>
      <c r="K8" s="1149"/>
      <c r="L8" s="1149"/>
    </row>
    <row r="9" spans="10:12">
      <c r="J9" s="1153"/>
      <c r="K9" s="1149"/>
      <c r="L9" s="1149"/>
    </row>
    <row r="10" spans="10:12">
      <c r="J10" s="1153"/>
      <c r="K10" s="1149"/>
      <c r="L10" s="1149"/>
    </row>
    <row r="11" spans="10:12">
      <c r="J11" s="1153"/>
      <c r="K11" s="1149"/>
      <c r="L11" s="1149"/>
    </row>
    <row r="12" spans="10:12">
      <c r="J12" s="1153"/>
      <c r="K12" s="1149"/>
      <c r="L12" s="1149"/>
    </row>
    <row r="13" spans="10:12">
      <c r="J13" s="1153"/>
      <c r="K13" s="1149"/>
      <c r="L13" s="1149"/>
    </row>
    <row r="14" spans="10:12">
      <c r="J14" s="1153"/>
      <c r="K14" s="1149"/>
      <c r="L14" s="1149"/>
    </row>
    <row r="15" spans="10:12">
      <c r="J15" s="1153"/>
      <c r="K15" s="1149"/>
      <c r="L15" s="1149"/>
    </row>
    <row r="16" spans="10:12">
      <c r="J16" s="1153"/>
      <c r="K16" s="1149"/>
      <c r="L16" s="1149"/>
    </row>
    <row r="17" spans="1:12">
      <c r="J17" s="1156"/>
      <c r="K17" s="1149"/>
      <c r="L17" s="1149"/>
    </row>
    <row r="18" spans="1:12">
      <c r="A18" s="1157" t="s">
        <v>418</v>
      </c>
      <c r="B18" s="1158" t="s">
        <v>4590</v>
      </c>
      <c r="C18" s="1159"/>
      <c r="D18" s="1160"/>
      <c r="E18" s="1161"/>
      <c r="F18" s="1162"/>
      <c r="G18" s="1163"/>
      <c r="H18" s="1162"/>
      <c r="I18" s="1163"/>
      <c r="J18" s="1156"/>
      <c r="K18" s="1149"/>
      <c r="L18" s="1149"/>
    </row>
    <row r="19" spans="1:12">
      <c r="E19" s="1164"/>
      <c r="J19" s="1149"/>
      <c r="K19" s="1149"/>
      <c r="L19" s="1149"/>
    </row>
    <row r="20" spans="1:12" ht="128.25" customHeight="1">
      <c r="A20" s="1149"/>
      <c r="B20" s="1149"/>
      <c r="C20" s="1149"/>
      <c r="D20" s="1165"/>
      <c r="F20" s="1149"/>
      <c r="G20" s="1149"/>
      <c r="H20" s="1149"/>
      <c r="I20" s="1149"/>
      <c r="J20" s="1149"/>
      <c r="K20" s="1149"/>
      <c r="L20" s="1149"/>
    </row>
    <row r="28" spans="1:12" ht="15" customHeight="1"/>
  </sheetData>
  <customSheetViews>
    <customSheetView guid="{53E72506-0B1D-4F4A-A157-6DE69D2E678D}" showPageBreaks="1" showGridLines="0" printArea="1" view="pageBreakPreview" topLeftCell="B1">
      <selection activeCell="P11" sqref="P11"/>
      <pageMargins left="0.78740157480314965" right="0.78740157480314965" top="0.98425196850393704" bottom="0.98425196850393704" header="0.51181102362204722" footer="0.51181102362204722"/>
      <pageSetup paperSize="9" firstPageNumber="150" orientation="landscape" useFirstPageNumber="1" r:id="rId1"/>
      <headerFooter alignWithMargins="0">
        <oddHeader>&amp;L&amp;"Tahoma,Kurzíva"&amp;9Závěrečný účet za rok 2014&amp;R&amp;"Tahoma,Kurzíva"&amp;9Graf č. 4</oddHeader>
        <oddFooter>&amp;C&amp;"Tahoma,Obyčejné"&amp;P</oddFooter>
      </headerFooter>
    </customSheetView>
  </customSheetViews>
  <pageMargins left="0.78740157480314965" right="0.78740157480314965" top="0.98425196850393704" bottom="0.98425196850393704" header="0.51181102362204722" footer="0.51181102362204722"/>
  <pageSetup paperSize="9" firstPageNumber="150" orientation="landscape" useFirstPageNumber="1" r:id="rId2"/>
  <headerFooter alignWithMargins="0">
    <oddHeader>&amp;L&amp;"Tahoma,Kurzíva"&amp;9Závěrečný účet za rok 2014&amp;R&amp;"Tahoma,Kurzíva"&amp;9Graf č. 4</oddHeader>
    <oddFooter>&amp;C&amp;"Tahoma,Obyčejné"&amp;P</oddFooter>
  </headerFooter>
  <drawing r:id="rId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83"/>
  <sheetViews>
    <sheetView showGridLines="0" view="pageBreakPreview" topLeftCell="A13" zoomScaleNormal="100" zoomScaleSheetLayoutView="100" workbookViewId="0">
      <selection activeCell="B152" sqref="B152"/>
    </sheetView>
  </sheetViews>
  <sheetFormatPr defaultRowHeight="12.75"/>
  <cols>
    <col min="1" max="1" width="6.7109375" style="21" customWidth="1"/>
    <col min="2" max="2" width="58.42578125" style="21" customWidth="1"/>
    <col min="3" max="3" width="8.5703125" style="774" customWidth="1"/>
    <col min="4" max="7" width="15.42578125" style="21" customWidth="1"/>
    <col min="8" max="8" width="9.140625" style="21" customWidth="1"/>
    <col min="9" max="16384" width="9.140625" style="21"/>
  </cols>
  <sheetData>
    <row r="1" spans="1:7" s="765" customFormat="1" ht="18" customHeight="1">
      <c r="A1" s="1388" t="s">
        <v>3284</v>
      </c>
      <c r="B1" s="1388"/>
      <c r="C1" s="1388"/>
      <c r="D1" s="1388"/>
      <c r="E1" s="1388"/>
      <c r="F1" s="1388"/>
      <c r="G1" s="1388"/>
    </row>
    <row r="2" spans="1:7" s="766" customFormat="1" ht="18" customHeight="1">
      <c r="A2" s="1388" t="s">
        <v>3741</v>
      </c>
      <c r="B2" s="1388"/>
      <c r="C2" s="1388"/>
      <c r="D2" s="1388"/>
      <c r="E2" s="1388"/>
      <c r="F2" s="1388"/>
      <c r="G2" s="1388"/>
    </row>
    <row r="4" spans="1:7" ht="12.75" customHeight="1">
      <c r="A4" s="767"/>
      <c r="B4" s="768"/>
      <c r="C4" s="769"/>
      <c r="D4" s="770">
        <v>1</v>
      </c>
      <c r="E4" s="770">
        <v>2</v>
      </c>
      <c r="F4" s="770">
        <v>3</v>
      </c>
      <c r="G4" s="770">
        <v>4</v>
      </c>
    </row>
    <row r="5" spans="1:7" s="771" customFormat="1" ht="12.75" customHeight="1">
      <c r="A5" s="1414" t="s">
        <v>3286</v>
      </c>
      <c r="B5" s="1415"/>
      <c r="C5" s="1418" t="s">
        <v>3287</v>
      </c>
      <c r="D5" s="1420" t="s">
        <v>3742</v>
      </c>
      <c r="E5" s="1420"/>
      <c r="F5" s="1420" t="s">
        <v>3743</v>
      </c>
      <c r="G5" s="1420"/>
    </row>
    <row r="6" spans="1:7" s="771" customFormat="1" ht="21">
      <c r="A6" s="1416"/>
      <c r="B6" s="1417"/>
      <c r="C6" s="1419"/>
      <c r="D6" s="772" t="s">
        <v>3744</v>
      </c>
      <c r="E6" s="772" t="s">
        <v>3745</v>
      </c>
      <c r="F6" s="773" t="s">
        <v>3744</v>
      </c>
      <c r="G6" s="773" t="s">
        <v>3745</v>
      </c>
    </row>
    <row r="7" spans="1:7" s="771" customFormat="1">
      <c r="A7" s="717" t="s">
        <v>3295</v>
      </c>
      <c r="B7" s="717" t="s">
        <v>3746</v>
      </c>
      <c r="C7" s="718" t="s">
        <v>269</v>
      </c>
      <c r="D7" s="719">
        <v>11418469.62211</v>
      </c>
      <c r="E7" s="719">
        <v>471212.01092000003</v>
      </c>
      <c r="F7" s="719">
        <v>11283059.496510001</v>
      </c>
      <c r="G7" s="719">
        <v>491625.77647000004</v>
      </c>
    </row>
    <row r="8" spans="1:7">
      <c r="A8" s="688" t="s">
        <v>3297</v>
      </c>
      <c r="B8" s="688" t="s">
        <v>3747</v>
      </c>
      <c r="C8" s="725" t="s">
        <v>269</v>
      </c>
      <c r="D8" s="708">
        <v>11394243.62888</v>
      </c>
      <c r="E8" s="708">
        <v>465528.57361000002</v>
      </c>
      <c r="F8" s="708">
        <v>11281723.594520001</v>
      </c>
      <c r="G8" s="708">
        <v>485304.79616000003</v>
      </c>
    </row>
    <row r="9" spans="1:7">
      <c r="A9" s="745" t="s">
        <v>3299</v>
      </c>
      <c r="B9" s="745" t="s">
        <v>3748</v>
      </c>
      <c r="C9" s="746" t="s">
        <v>3749</v>
      </c>
      <c r="D9" s="720">
        <v>1471200.20257</v>
      </c>
      <c r="E9" s="720">
        <v>72686.388619999998</v>
      </c>
      <c r="F9" s="720">
        <v>1452643.0545599998</v>
      </c>
      <c r="G9" s="720">
        <v>104226.62082</v>
      </c>
    </row>
    <row r="10" spans="1:7">
      <c r="A10" s="691" t="s">
        <v>3302</v>
      </c>
      <c r="B10" s="691" t="s">
        <v>3750</v>
      </c>
      <c r="C10" s="694" t="s">
        <v>3751</v>
      </c>
      <c r="D10" s="720">
        <v>450530.53166000004</v>
      </c>
      <c r="E10" s="720">
        <v>43650.293969999999</v>
      </c>
      <c r="F10" s="720">
        <v>522247.63237999997</v>
      </c>
      <c r="G10" s="720">
        <v>50279.873090000001</v>
      </c>
    </row>
    <row r="11" spans="1:7">
      <c r="A11" s="691" t="s">
        <v>3305</v>
      </c>
      <c r="B11" s="691" t="s">
        <v>3752</v>
      </c>
      <c r="C11" s="694" t="s">
        <v>3753</v>
      </c>
      <c r="D11" s="720">
        <v>1834.63877</v>
      </c>
      <c r="E11" s="720">
        <v>389.39797999999996</v>
      </c>
      <c r="F11" s="720">
        <v>1880.0251899999998</v>
      </c>
      <c r="G11" s="720">
        <v>453.82641999999998</v>
      </c>
    </row>
    <row r="12" spans="1:7">
      <c r="A12" s="691" t="s">
        <v>3307</v>
      </c>
      <c r="B12" s="691" t="s">
        <v>3754</v>
      </c>
      <c r="C12" s="694" t="s">
        <v>3755</v>
      </c>
      <c r="D12" s="720">
        <v>260576.98022</v>
      </c>
      <c r="E12" s="720">
        <v>152822.84828000001</v>
      </c>
      <c r="F12" s="720">
        <v>256563.38972000001</v>
      </c>
      <c r="G12" s="720">
        <v>141033.80416</v>
      </c>
    </row>
    <row r="13" spans="1:7">
      <c r="A13" s="691" t="s">
        <v>3310</v>
      </c>
      <c r="B13" s="691" t="s">
        <v>3756</v>
      </c>
      <c r="C13" s="694" t="s">
        <v>3757</v>
      </c>
      <c r="D13" s="720">
        <v>-11543.109560000001</v>
      </c>
      <c r="E13" s="720">
        <v>-129.75514000000001</v>
      </c>
      <c r="F13" s="720">
        <v>-10657.376109999999</v>
      </c>
      <c r="G13" s="720">
        <v>-473.74694</v>
      </c>
    </row>
    <row r="14" spans="1:7">
      <c r="A14" s="691" t="s">
        <v>3313</v>
      </c>
      <c r="B14" s="691" t="s">
        <v>3758</v>
      </c>
      <c r="C14" s="694" t="s">
        <v>3759</v>
      </c>
      <c r="D14" s="720">
        <v>-39001.374810000001</v>
      </c>
      <c r="E14" s="720">
        <v>-270.5797</v>
      </c>
      <c r="F14" s="720">
        <v>-46065.82314</v>
      </c>
      <c r="G14" s="720">
        <v>-246.33670999999998</v>
      </c>
    </row>
    <row r="15" spans="1:7">
      <c r="A15" s="691" t="s">
        <v>3316</v>
      </c>
      <c r="B15" s="691" t="s">
        <v>3760</v>
      </c>
      <c r="C15" s="694" t="s">
        <v>3761</v>
      </c>
      <c r="D15" s="720">
        <v>-4249.3215799999998</v>
      </c>
      <c r="E15" s="720">
        <v>1080.05513</v>
      </c>
      <c r="F15" s="720">
        <v>-5738.1021300000002</v>
      </c>
      <c r="G15" s="720">
        <v>-571.83289000000002</v>
      </c>
    </row>
    <row r="16" spans="1:7">
      <c r="A16" s="691" t="s">
        <v>3319</v>
      </c>
      <c r="B16" s="691" t="s">
        <v>180</v>
      </c>
      <c r="C16" s="694" t="s">
        <v>3762</v>
      </c>
      <c r="D16" s="720">
        <v>442122.87101999996</v>
      </c>
      <c r="E16" s="720">
        <v>14649.90566</v>
      </c>
      <c r="F16" s="720">
        <v>512919.42443999997</v>
      </c>
      <c r="G16" s="720">
        <v>18028.720329999996</v>
      </c>
    </row>
    <row r="17" spans="1:7">
      <c r="A17" s="691" t="s">
        <v>3322</v>
      </c>
      <c r="B17" s="691" t="s">
        <v>3763</v>
      </c>
      <c r="C17" s="694" t="s">
        <v>3764</v>
      </c>
      <c r="D17" s="720">
        <v>26561.180809999998</v>
      </c>
      <c r="E17" s="720">
        <v>830.22411</v>
      </c>
      <c r="F17" s="720">
        <v>26793.202219999999</v>
      </c>
      <c r="G17" s="720">
        <v>597.06151</v>
      </c>
    </row>
    <row r="18" spans="1:7">
      <c r="A18" s="691" t="s">
        <v>3325</v>
      </c>
      <c r="B18" s="691" t="s">
        <v>3765</v>
      </c>
      <c r="C18" s="694" t="s">
        <v>3766</v>
      </c>
      <c r="D18" s="720">
        <v>1873.1191999999999</v>
      </c>
      <c r="E18" s="720">
        <v>161.62157000000002</v>
      </c>
      <c r="F18" s="720">
        <v>1803.70291</v>
      </c>
      <c r="G18" s="720">
        <v>233.46598</v>
      </c>
    </row>
    <row r="19" spans="1:7">
      <c r="A19" s="691" t="s">
        <v>3767</v>
      </c>
      <c r="B19" s="691" t="s">
        <v>3768</v>
      </c>
      <c r="C19" s="694" t="s">
        <v>3769</v>
      </c>
      <c r="D19" s="720">
        <v>-24470.970730000001</v>
      </c>
      <c r="E19" s="720">
        <v>-761.36610999999994</v>
      </c>
      <c r="F19" s="720">
        <v>-33926.970090000003</v>
      </c>
      <c r="G19" s="720">
        <v>-521.61735999999996</v>
      </c>
    </row>
    <row r="20" spans="1:7">
      <c r="A20" s="691" t="s">
        <v>3770</v>
      </c>
      <c r="B20" s="691" t="s">
        <v>3771</v>
      </c>
      <c r="C20" s="694" t="s">
        <v>3772</v>
      </c>
      <c r="D20" s="720">
        <v>553376.36733000004</v>
      </c>
      <c r="E20" s="720">
        <v>25219.9902</v>
      </c>
      <c r="F20" s="720">
        <v>525075.36063999997</v>
      </c>
      <c r="G20" s="720">
        <v>25594.227070000001</v>
      </c>
    </row>
    <row r="21" spans="1:7">
      <c r="A21" s="691" t="s">
        <v>3773</v>
      </c>
      <c r="B21" s="691" t="s">
        <v>3774</v>
      </c>
      <c r="C21" s="694" t="s">
        <v>3775</v>
      </c>
      <c r="D21" s="720">
        <v>5469153.5110200001</v>
      </c>
      <c r="E21" s="720">
        <v>94431.929499999998</v>
      </c>
      <c r="F21" s="720">
        <v>5464520.9147399999</v>
      </c>
      <c r="G21" s="720">
        <v>87912.435200000007</v>
      </c>
    </row>
    <row r="22" spans="1:7">
      <c r="A22" s="691" t="s">
        <v>3776</v>
      </c>
      <c r="B22" s="691" t="s">
        <v>3777</v>
      </c>
      <c r="C22" s="694" t="s">
        <v>3778</v>
      </c>
      <c r="D22" s="720">
        <v>1810027.9596099998</v>
      </c>
      <c r="E22" s="720">
        <v>29633.027389999999</v>
      </c>
      <c r="F22" s="720">
        <v>1806394.77838</v>
      </c>
      <c r="G22" s="720">
        <v>27485.99943</v>
      </c>
    </row>
    <row r="23" spans="1:7">
      <c r="A23" s="691" t="s">
        <v>3779</v>
      </c>
      <c r="B23" s="691" t="s">
        <v>3780</v>
      </c>
      <c r="C23" s="694" t="s">
        <v>3781</v>
      </c>
      <c r="D23" s="720">
        <v>22174.28397</v>
      </c>
      <c r="E23" s="720">
        <v>360.84278999999998</v>
      </c>
      <c r="F23" s="720">
        <v>22170.229629999998</v>
      </c>
      <c r="G23" s="720">
        <v>330.12234999999998</v>
      </c>
    </row>
    <row r="24" spans="1:7">
      <c r="A24" s="691" t="s">
        <v>3782</v>
      </c>
      <c r="B24" s="691" t="s">
        <v>3783</v>
      </c>
      <c r="C24" s="694" t="s">
        <v>3784</v>
      </c>
      <c r="D24" s="720">
        <v>98472.425569999992</v>
      </c>
      <c r="E24" s="720">
        <v>2158.2797999999998</v>
      </c>
      <c r="F24" s="720">
        <v>97310.575939999995</v>
      </c>
      <c r="G24" s="720">
        <v>2048.5603000000001</v>
      </c>
    </row>
    <row r="25" spans="1:7">
      <c r="A25" s="691" t="s">
        <v>3785</v>
      </c>
      <c r="B25" s="691" t="s">
        <v>3786</v>
      </c>
      <c r="C25" s="694" t="s">
        <v>3787</v>
      </c>
      <c r="D25" s="720">
        <v>7945.4475199999997</v>
      </c>
      <c r="E25" s="720">
        <v>405.95158000000004</v>
      </c>
      <c r="F25" s="720">
        <v>6762.0908099999997</v>
      </c>
      <c r="G25" s="720">
        <v>447.15578999999997</v>
      </c>
    </row>
    <row r="26" spans="1:7">
      <c r="A26" s="691" t="s">
        <v>3788</v>
      </c>
      <c r="B26" s="691" t="s">
        <v>3789</v>
      </c>
      <c r="C26" s="694" t="s">
        <v>3790</v>
      </c>
      <c r="D26" s="720">
        <v>509.10199999999998</v>
      </c>
      <c r="E26" s="720">
        <v>405.50099999999998</v>
      </c>
      <c r="F26" s="720">
        <v>496.017</v>
      </c>
      <c r="G26" s="720">
        <v>403.85599999999999</v>
      </c>
    </row>
    <row r="27" spans="1:7">
      <c r="A27" s="691" t="s">
        <v>3791</v>
      </c>
      <c r="B27" s="691" t="s">
        <v>3792</v>
      </c>
      <c r="C27" s="694" t="s">
        <v>3793</v>
      </c>
      <c r="D27" s="720">
        <v>3.84</v>
      </c>
      <c r="E27" s="720">
        <v>10.476000000000001</v>
      </c>
      <c r="F27" s="720">
        <v>3.802</v>
      </c>
      <c r="G27" s="720">
        <v>10.476000000000001</v>
      </c>
    </row>
    <row r="28" spans="1:7">
      <c r="A28" s="691" t="s">
        <v>3794</v>
      </c>
      <c r="B28" s="691" t="s">
        <v>3492</v>
      </c>
      <c r="C28" s="694" t="s">
        <v>3795</v>
      </c>
      <c r="D28" s="720">
        <v>2219.76836</v>
      </c>
      <c r="E28" s="720">
        <v>229.58337</v>
      </c>
      <c r="F28" s="720">
        <v>2284.2477699999999</v>
      </c>
      <c r="G28" s="720">
        <v>244.84035</v>
      </c>
    </row>
    <row r="29" spans="1:7">
      <c r="A29" s="691" t="s">
        <v>3796</v>
      </c>
      <c r="B29" s="691" t="s">
        <v>3797</v>
      </c>
      <c r="C29" s="694" t="s">
        <v>3798</v>
      </c>
      <c r="D29" s="720">
        <v>31.868020000000001</v>
      </c>
      <c r="E29" s="720"/>
      <c r="F29" s="720">
        <v>25.694479999999999</v>
      </c>
      <c r="G29" s="720">
        <v>0.253</v>
      </c>
    </row>
    <row r="30" spans="1:7">
      <c r="A30" s="691" t="s">
        <v>3799</v>
      </c>
      <c r="B30" s="691" t="s">
        <v>3800</v>
      </c>
      <c r="C30" s="694" t="s">
        <v>3801</v>
      </c>
      <c r="D30" s="720">
        <v>1917.9969199999998</v>
      </c>
      <c r="E30" s="720">
        <v>15.334</v>
      </c>
      <c r="F30" s="720">
        <v>838.52283999999997</v>
      </c>
      <c r="G30" s="720">
        <v>3.601</v>
      </c>
    </row>
    <row r="31" spans="1:7">
      <c r="A31" s="691" t="s">
        <v>3802</v>
      </c>
      <c r="B31" s="691" t="s">
        <v>3803</v>
      </c>
      <c r="C31" s="694" t="s">
        <v>3804</v>
      </c>
      <c r="D31" s="720">
        <v>5.4870000000000001</v>
      </c>
      <c r="E31" s="720"/>
      <c r="F31" s="720"/>
      <c r="G31" s="720"/>
    </row>
    <row r="32" spans="1:7">
      <c r="A32" s="691" t="s">
        <v>3805</v>
      </c>
      <c r="B32" s="691" t="s">
        <v>3806</v>
      </c>
      <c r="C32" s="694" t="s">
        <v>3807</v>
      </c>
      <c r="D32" s="720">
        <v>24364.239850000002</v>
      </c>
      <c r="E32" s="720">
        <v>361.55887000000001</v>
      </c>
      <c r="F32" s="720">
        <v>23857.65595</v>
      </c>
      <c r="G32" s="720">
        <v>178.01847000000001</v>
      </c>
    </row>
    <row r="33" spans="1:7">
      <c r="A33" s="691" t="s">
        <v>3808</v>
      </c>
      <c r="B33" s="691" t="s">
        <v>3809</v>
      </c>
      <c r="C33" s="694" t="s">
        <v>3810</v>
      </c>
      <c r="D33" s="720">
        <v>5224.0791399999998</v>
      </c>
      <c r="E33" s="720">
        <v>16.338809999999999</v>
      </c>
      <c r="F33" s="720">
        <v>2519.5809100000001</v>
      </c>
      <c r="G33" s="720">
        <v>70.308759999999992</v>
      </c>
    </row>
    <row r="34" spans="1:7">
      <c r="A34" s="691" t="s">
        <v>3811</v>
      </c>
      <c r="B34" s="691" t="s">
        <v>3812</v>
      </c>
      <c r="C34" s="694" t="s">
        <v>3813</v>
      </c>
      <c r="D34" s="720">
        <v>1033.17824</v>
      </c>
      <c r="E34" s="720"/>
      <c r="F34" s="720">
        <v>615.21551999999997</v>
      </c>
      <c r="G34" s="720"/>
    </row>
    <row r="35" spans="1:7">
      <c r="A35" s="691" t="s">
        <v>3814</v>
      </c>
      <c r="B35" s="691" t="s">
        <v>3815</v>
      </c>
      <c r="C35" s="694" t="s">
        <v>3816</v>
      </c>
      <c r="D35" s="720">
        <v>577208.52508000005</v>
      </c>
      <c r="E35" s="720">
        <v>22884.527839999999</v>
      </c>
      <c r="F35" s="720">
        <v>454711.22066000005</v>
      </c>
      <c r="G35" s="720">
        <v>21993.400289999998</v>
      </c>
    </row>
    <row r="36" spans="1:7">
      <c r="A36" s="691" t="s">
        <v>3817</v>
      </c>
      <c r="B36" s="691" t="s">
        <v>3818</v>
      </c>
      <c r="C36" s="694" t="s">
        <v>3819</v>
      </c>
      <c r="D36" s="720"/>
      <c r="E36" s="720"/>
      <c r="F36" s="720"/>
      <c r="G36" s="720"/>
    </row>
    <row r="37" spans="1:7">
      <c r="A37" s="691" t="s">
        <v>3820</v>
      </c>
      <c r="B37" s="691" t="s">
        <v>3821</v>
      </c>
      <c r="C37" s="694" t="s">
        <v>3822</v>
      </c>
      <c r="D37" s="720">
        <v>101.50583</v>
      </c>
      <c r="E37" s="720">
        <v>628.23059999999998</v>
      </c>
      <c r="F37" s="720">
        <v>549.98943000000008</v>
      </c>
      <c r="G37" s="720">
        <v>194.99006</v>
      </c>
    </row>
    <row r="38" spans="1:7">
      <c r="A38" s="691" t="s">
        <v>3823</v>
      </c>
      <c r="B38" s="691" t="s">
        <v>3824</v>
      </c>
      <c r="C38" s="694" t="s">
        <v>3825</v>
      </c>
      <c r="D38" s="720"/>
      <c r="E38" s="720"/>
      <c r="F38" s="720"/>
      <c r="G38" s="720"/>
    </row>
    <row r="39" spans="1:7">
      <c r="A39" s="691" t="s">
        <v>3826</v>
      </c>
      <c r="B39" s="691" t="s">
        <v>3827</v>
      </c>
      <c r="C39" s="694" t="s">
        <v>3828</v>
      </c>
      <c r="D39" s="720">
        <v>4964.7960000000003</v>
      </c>
      <c r="E39" s="720"/>
      <c r="F39" s="720">
        <v>-53.46</v>
      </c>
      <c r="G39" s="720"/>
    </row>
    <row r="40" spans="1:7">
      <c r="A40" s="691" t="s">
        <v>3829</v>
      </c>
      <c r="B40" s="691" t="s">
        <v>3830</v>
      </c>
      <c r="C40" s="694" t="s">
        <v>3831</v>
      </c>
      <c r="D40" s="720">
        <v>-346.71341999999999</v>
      </c>
      <c r="E40" s="720">
        <v>-824.40724</v>
      </c>
      <c r="F40" s="720">
        <v>-54.097650000000002</v>
      </c>
      <c r="G40" s="720">
        <v>179.26137</v>
      </c>
    </row>
    <row r="41" spans="1:7">
      <c r="A41" s="691" t="s">
        <v>3832</v>
      </c>
      <c r="B41" s="691" t="s">
        <v>3833</v>
      </c>
      <c r="C41" s="694" t="s">
        <v>3834</v>
      </c>
      <c r="D41" s="720">
        <v>14816.330449999999</v>
      </c>
      <c r="E41" s="720">
        <v>1009.0595999999999</v>
      </c>
      <c r="F41" s="720">
        <v>7699.9978600000004</v>
      </c>
      <c r="G41" s="720">
        <v>119.42362</v>
      </c>
    </row>
    <row r="42" spans="1:7">
      <c r="A42" s="691" t="s">
        <v>3835</v>
      </c>
      <c r="B42" s="691" t="s">
        <v>3836</v>
      </c>
      <c r="C42" s="694" t="s">
        <v>3837</v>
      </c>
      <c r="D42" s="720">
        <v>195865.96441999997</v>
      </c>
      <c r="E42" s="720">
        <v>2153.3769600000001</v>
      </c>
      <c r="F42" s="720">
        <v>155919.01496</v>
      </c>
      <c r="G42" s="720">
        <v>1310.82241</v>
      </c>
    </row>
    <row r="43" spans="1:7">
      <c r="A43" s="691" t="s">
        <v>3838</v>
      </c>
      <c r="B43" s="691" t="s">
        <v>3839</v>
      </c>
      <c r="C43" s="694" t="s">
        <v>3840</v>
      </c>
      <c r="D43" s="720">
        <v>29738.918399999999</v>
      </c>
      <c r="E43" s="720">
        <v>1319.9381699999999</v>
      </c>
      <c r="F43" s="720">
        <v>31310.3177</v>
      </c>
      <c r="G43" s="720">
        <v>3742.58628</v>
      </c>
    </row>
    <row r="44" spans="1:7">
      <c r="A44" s="688" t="s">
        <v>3328</v>
      </c>
      <c r="B44" s="688" t="s">
        <v>3841</v>
      </c>
      <c r="C44" s="725" t="s">
        <v>269</v>
      </c>
      <c r="D44" s="708">
        <v>8397.4928499999987</v>
      </c>
      <c r="E44" s="726">
        <v>5.4771000000000001</v>
      </c>
      <c r="F44" s="708">
        <v>4746.4516800000001</v>
      </c>
      <c r="G44" s="726">
        <v>13.706620000000001</v>
      </c>
    </row>
    <row r="45" spans="1:7">
      <c r="A45" s="691" t="s">
        <v>3330</v>
      </c>
      <c r="B45" s="691" t="s">
        <v>3842</v>
      </c>
      <c r="C45" s="694" t="s">
        <v>3843</v>
      </c>
      <c r="D45" s="720"/>
      <c r="E45" s="720"/>
      <c r="F45" s="720"/>
      <c r="G45" s="720"/>
    </row>
    <row r="46" spans="1:7">
      <c r="A46" s="691" t="s">
        <v>3332</v>
      </c>
      <c r="B46" s="691" t="s">
        <v>3844</v>
      </c>
      <c r="C46" s="694" t="s">
        <v>3845</v>
      </c>
      <c r="D46" s="720">
        <v>796.03327999999999</v>
      </c>
      <c r="E46" s="720"/>
      <c r="F46" s="720">
        <v>355.09922999999998</v>
      </c>
      <c r="G46" s="720"/>
    </row>
    <row r="47" spans="1:7">
      <c r="A47" s="691" t="s">
        <v>3335</v>
      </c>
      <c r="B47" s="691" t="s">
        <v>3846</v>
      </c>
      <c r="C47" s="694" t="s">
        <v>3847</v>
      </c>
      <c r="D47" s="720">
        <v>628.90767000000005</v>
      </c>
      <c r="E47" s="720">
        <v>0.31886000000000003</v>
      </c>
      <c r="F47" s="720">
        <v>449.45188000000002</v>
      </c>
      <c r="G47" s="720"/>
    </row>
    <row r="48" spans="1:7">
      <c r="A48" s="691" t="s">
        <v>3338</v>
      </c>
      <c r="B48" s="691" t="s">
        <v>3848</v>
      </c>
      <c r="C48" s="694" t="s">
        <v>3849</v>
      </c>
      <c r="D48" s="720"/>
      <c r="E48" s="720"/>
      <c r="F48" s="720"/>
      <c r="G48" s="720"/>
    </row>
    <row r="49" spans="1:7">
      <c r="A49" s="691" t="s">
        <v>3341</v>
      </c>
      <c r="B49" s="691" t="s">
        <v>3850</v>
      </c>
      <c r="C49" s="694" t="s">
        <v>3851</v>
      </c>
      <c r="D49" s="720">
        <v>6972.5519000000004</v>
      </c>
      <c r="E49" s="720">
        <v>5.1582400000000002</v>
      </c>
      <c r="F49" s="720">
        <v>3941.9005699999998</v>
      </c>
      <c r="G49" s="720">
        <v>13.706149999999999</v>
      </c>
    </row>
    <row r="50" spans="1:7">
      <c r="A50" s="688" t="s">
        <v>3362</v>
      </c>
      <c r="B50" s="688" t="s">
        <v>3852</v>
      </c>
      <c r="C50" s="725" t="s">
        <v>269</v>
      </c>
      <c r="D50" s="708">
        <v>85.55210000000001</v>
      </c>
      <c r="E50" s="690">
        <v>0</v>
      </c>
      <c r="F50" s="690">
        <v>0</v>
      </c>
      <c r="G50" s="690">
        <v>0</v>
      </c>
    </row>
    <row r="51" spans="1:7">
      <c r="A51" s="691" t="s">
        <v>3364</v>
      </c>
      <c r="B51" s="691" t="s">
        <v>3853</v>
      </c>
      <c r="C51" s="694" t="s">
        <v>3854</v>
      </c>
      <c r="D51" s="720"/>
      <c r="E51" s="720"/>
      <c r="F51" s="720"/>
      <c r="G51" s="720"/>
    </row>
    <row r="52" spans="1:7">
      <c r="A52" s="691" t="s">
        <v>3367</v>
      </c>
      <c r="B52" s="691" t="s">
        <v>3855</v>
      </c>
      <c r="C52" s="694" t="s">
        <v>3856</v>
      </c>
      <c r="D52" s="720">
        <v>85.55210000000001</v>
      </c>
      <c r="E52" s="720"/>
      <c r="F52" s="720"/>
      <c r="G52" s="720"/>
    </row>
    <row r="53" spans="1:7">
      <c r="A53" s="688" t="s">
        <v>3857</v>
      </c>
      <c r="B53" s="688" t="s">
        <v>3484</v>
      </c>
      <c r="C53" s="725" t="s">
        <v>269</v>
      </c>
      <c r="D53" s="708">
        <v>15742.948279999999</v>
      </c>
      <c r="E53" s="726">
        <v>5677.9602100000002</v>
      </c>
      <c r="F53" s="708">
        <v>-3410.5496899999998</v>
      </c>
      <c r="G53" s="726">
        <v>6307.27369</v>
      </c>
    </row>
    <row r="54" spans="1:7">
      <c r="A54" s="691" t="s">
        <v>3858</v>
      </c>
      <c r="B54" s="691" t="s">
        <v>3484</v>
      </c>
      <c r="C54" s="694" t="s">
        <v>3859</v>
      </c>
      <c r="D54" s="720">
        <v>15733.618279999999</v>
      </c>
      <c r="E54" s="720">
        <v>5677.9602100000002</v>
      </c>
      <c r="F54" s="720">
        <v>-3414.7666899999999</v>
      </c>
      <c r="G54" s="720">
        <v>6298.5336900000002</v>
      </c>
    </row>
    <row r="55" spans="1:7">
      <c r="A55" s="691" t="s">
        <v>3860</v>
      </c>
      <c r="B55" s="691" t="s">
        <v>3861</v>
      </c>
      <c r="C55" s="694" t="s">
        <v>3862</v>
      </c>
      <c r="D55" s="720">
        <v>9.33</v>
      </c>
      <c r="E55" s="720"/>
      <c r="F55" s="720">
        <v>4.2169999999999996</v>
      </c>
      <c r="G55" s="720">
        <v>8.74</v>
      </c>
    </row>
    <row r="56" spans="1:7">
      <c r="A56" s="688" t="s">
        <v>3411</v>
      </c>
      <c r="B56" s="688" t="s">
        <v>3863</v>
      </c>
      <c r="C56" s="725" t="s">
        <v>269</v>
      </c>
      <c r="D56" s="708">
        <v>11385094.067200001</v>
      </c>
      <c r="E56" s="726">
        <v>555246.90932000009</v>
      </c>
      <c r="F56" s="708">
        <v>11180803.6164</v>
      </c>
      <c r="G56" s="726">
        <v>582303.24928999995</v>
      </c>
    </row>
    <row r="57" spans="1:7">
      <c r="A57" s="688" t="s">
        <v>3413</v>
      </c>
      <c r="B57" s="688" t="s">
        <v>3864</v>
      </c>
      <c r="C57" s="725" t="s">
        <v>269</v>
      </c>
      <c r="D57" s="708">
        <v>5422522.8596299998</v>
      </c>
      <c r="E57" s="726">
        <v>539781.46048000001</v>
      </c>
      <c r="F57" s="708">
        <v>5171954.3012499996</v>
      </c>
      <c r="G57" s="726">
        <v>566823.98751999997</v>
      </c>
    </row>
    <row r="58" spans="1:7">
      <c r="A58" s="691" t="s">
        <v>3415</v>
      </c>
      <c r="B58" s="691" t="s">
        <v>3865</v>
      </c>
      <c r="C58" s="694" t="s">
        <v>3866</v>
      </c>
      <c r="D58" s="720">
        <v>17598.054059999999</v>
      </c>
      <c r="E58" s="720">
        <v>27252.431499999999</v>
      </c>
      <c r="F58" s="720">
        <v>13423.03757</v>
      </c>
      <c r="G58" s="720">
        <v>28292.1175</v>
      </c>
    </row>
    <row r="59" spans="1:7">
      <c r="A59" s="691" t="s">
        <v>3418</v>
      </c>
      <c r="B59" s="691" t="s">
        <v>3867</v>
      </c>
      <c r="C59" s="694" t="s">
        <v>3868</v>
      </c>
      <c r="D59" s="720">
        <v>4878063.2106699999</v>
      </c>
      <c r="E59" s="720">
        <v>257794.49901</v>
      </c>
      <c r="F59" s="720">
        <v>4596587.52575</v>
      </c>
      <c r="G59" s="720">
        <v>270832.93098</v>
      </c>
    </row>
    <row r="60" spans="1:7">
      <c r="A60" s="691" t="s">
        <v>3421</v>
      </c>
      <c r="B60" s="691" t="s">
        <v>3869</v>
      </c>
      <c r="C60" s="694" t="s">
        <v>3870</v>
      </c>
      <c r="D60" s="720">
        <v>8801.0393399999994</v>
      </c>
      <c r="E60" s="720">
        <v>57792.785969999997</v>
      </c>
      <c r="F60" s="720">
        <v>11099.90742</v>
      </c>
      <c r="G60" s="720">
        <v>82573.216109999994</v>
      </c>
    </row>
    <row r="61" spans="1:7">
      <c r="A61" s="691" t="s">
        <v>3424</v>
      </c>
      <c r="B61" s="691" t="s">
        <v>3871</v>
      </c>
      <c r="C61" s="694" t="s">
        <v>3872</v>
      </c>
      <c r="D61" s="720">
        <v>312097.75169999996</v>
      </c>
      <c r="E61" s="720">
        <v>183659.73258000001</v>
      </c>
      <c r="F61" s="720">
        <v>309247.78139999998</v>
      </c>
      <c r="G61" s="720">
        <v>172078.91164999999</v>
      </c>
    </row>
    <row r="62" spans="1:7">
      <c r="A62" s="691" t="s">
        <v>3436</v>
      </c>
      <c r="B62" s="691" t="s">
        <v>3873</v>
      </c>
      <c r="C62" s="694" t="s">
        <v>3874</v>
      </c>
      <c r="D62" s="720">
        <v>833.44736</v>
      </c>
      <c r="E62" s="720">
        <v>161.39073000000002</v>
      </c>
      <c r="F62" s="720">
        <v>685.24275</v>
      </c>
      <c r="G62" s="720">
        <v>244.34399999999999</v>
      </c>
    </row>
    <row r="63" spans="1:7">
      <c r="A63" s="691" t="s">
        <v>3439</v>
      </c>
      <c r="B63" s="691" t="s">
        <v>3797</v>
      </c>
      <c r="C63" s="694" t="s">
        <v>3875</v>
      </c>
      <c r="D63" s="720">
        <v>764.82773999999995</v>
      </c>
      <c r="E63" s="720">
        <v>62.222160000000002</v>
      </c>
      <c r="F63" s="720">
        <v>2218.4146299999998</v>
      </c>
      <c r="G63" s="720">
        <v>39.551300000000005</v>
      </c>
    </row>
    <row r="64" spans="1:7">
      <c r="A64" s="691" t="s">
        <v>3442</v>
      </c>
      <c r="B64" s="691" t="s">
        <v>3800</v>
      </c>
      <c r="C64" s="694" t="s">
        <v>3876</v>
      </c>
      <c r="D64" s="720">
        <v>140.56700000000001</v>
      </c>
      <c r="E64" s="720">
        <v>12.9253</v>
      </c>
      <c r="F64" s="720">
        <v>8.3480000000000008</v>
      </c>
      <c r="G64" s="720">
        <v>1.8919999999999999</v>
      </c>
    </row>
    <row r="65" spans="1:7">
      <c r="A65" s="691" t="s">
        <v>3877</v>
      </c>
      <c r="B65" s="691" t="s">
        <v>3878</v>
      </c>
      <c r="C65" s="694" t="s">
        <v>3879</v>
      </c>
      <c r="D65" s="720">
        <v>126.51548</v>
      </c>
      <c r="E65" s="720"/>
      <c r="F65" s="720">
        <v>202.92623</v>
      </c>
      <c r="G65" s="720"/>
    </row>
    <row r="66" spans="1:7">
      <c r="A66" s="691" t="s">
        <v>3880</v>
      </c>
      <c r="B66" s="691" t="s">
        <v>3881</v>
      </c>
      <c r="C66" s="694" t="s">
        <v>3882</v>
      </c>
      <c r="D66" s="720">
        <v>36529.708909999994</v>
      </c>
      <c r="E66" s="720">
        <v>523.44805999999994</v>
      </c>
      <c r="F66" s="720">
        <v>34769.236090000006</v>
      </c>
      <c r="G66" s="720">
        <v>731.45868000000007</v>
      </c>
    </row>
    <row r="67" spans="1:7">
      <c r="A67" s="691" t="s">
        <v>3883</v>
      </c>
      <c r="B67" s="691" t="s">
        <v>3884</v>
      </c>
      <c r="C67" s="694" t="s">
        <v>3885</v>
      </c>
      <c r="D67" s="720"/>
      <c r="E67" s="720"/>
      <c r="F67" s="720">
        <v>3.2</v>
      </c>
      <c r="G67" s="720"/>
    </row>
    <row r="68" spans="1:7">
      <c r="A68" s="691" t="s">
        <v>3886</v>
      </c>
      <c r="B68" s="691" t="s">
        <v>3887</v>
      </c>
      <c r="C68" s="694" t="s">
        <v>3888</v>
      </c>
      <c r="D68" s="720">
        <v>1698.3574699999999</v>
      </c>
      <c r="E68" s="720">
        <v>779.58399999999995</v>
      </c>
      <c r="F68" s="720">
        <v>1953.97354</v>
      </c>
      <c r="G68" s="720">
        <v>730.69500000000005</v>
      </c>
    </row>
    <row r="69" spans="1:7">
      <c r="A69" s="691" t="s">
        <v>3889</v>
      </c>
      <c r="B69" s="691" t="s">
        <v>3890</v>
      </c>
      <c r="C69" s="694" t="s">
        <v>3891</v>
      </c>
      <c r="D69" s="720"/>
      <c r="E69" s="720"/>
      <c r="F69" s="720"/>
      <c r="G69" s="720"/>
    </row>
    <row r="70" spans="1:7">
      <c r="A70" s="691" t="s">
        <v>3892</v>
      </c>
      <c r="B70" s="691" t="s">
        <v>3893</v>
      </c>
      <c r="C70" s="694" t="s">
        <v>3894</v>
      </c>
      <c r="D70" s="720">
        <v>89093.672069999986</v>
      </c>
      <c r="E70" s="720">
        <v>1443.3918799999999</v>
      </c>
      <c r="F70" s="720">
        <v>109112.69142</v>
      </c>
      <c r="G70" s="720">
        <v>832.50909999999999</v>
      </c>
    </row>
    <row r="71" spans="1:7">
      <c r="A71" s="691" t="s">
        <v>3895</v>
      </c>
      <c r="B71" s="691" t="s">
        <v>3896</v>
      </c>
      <c r="C71" s="694" t="s">
        <v>3897</v>
      </c>
      <c r="D71" s="720">
        <v>76775.707829999999</v>
      </c>
      <c r="E71" s="720">
        <v>10299.049289999999</v>
      </c>
      <c r="F71" s="720">
        <v>92642.01645000001</v>
      </c>
      <c r="G71" s="720">
        <v>10466.361199999999</v>
      </c>
    </row>
    <row r="72" spans="1:7">
      <c r="A72" s="688" t="s">
        <v>3445</v>
      </c>
      <c r="B72" s="688" t="s">
        <v>3898</v>
      </c>
      <c r="C72" s="725" t="s">
        <v>269</v>
      </c>
      <c r="D72" s="708">
        <v>65832.426009999996</v>
      </c>
      <c r="E72" s="726">
        <v>9123.0580800000007</v>
      </c>
      <c r="F72" s="708">
        <v>48859.444479999998</v>
      </c>
      <c r="G72" s="726">
        <v>9617.5977800000001</v>
      </c>
    </row>
    <row r="73" spans="1:7">
      <c r="A73" s="691" t="s">
        <v>3447</v>
      </c>
      <c r="B73" s="691" t="s">
        <v>3899</v>
      </c>
      <c r="C73" s="694" t="s">
        <v>3900</v>
      </c>
      <c r="D73" s="720"/>
      <c r="E73" s="720"/>
      <c r="F73" s="720"/>
      <c r="G73" s="720"/>
    </row>
    <row r="74" spans="1:7">
      <c r="A74" s="691" t="s">
        <v>3450</v>
      </c>
      <c r="B74" s="691" t="s">
        <v>3844</v>
      </c>
      <c r="C74" s="694" t="s">
        <v>3901</v>
      </c>
      <c r="D74" s="720">
        <v>7215.7162800000006</v>
      </c>
      <c r="E74" s="720">
        <v>7.4293800000000001</v>
      </c>
      <c r="F74" s="720">
        <v>9014.044609999999</v>
      </c>
      <c r="G74" s="720">
        <v>26.635770000000001</v>
      </c>
    </row>
    <row r="75" spans="1:7">
      <c r="A75" s="691" t="s">
        <v>3453</v>
      </c>
      <c r="B75" s="691" t="s">
        <v>3902</v>
      </c>
      <c r="C75" s="694" t="s">
        <v>3903</v>
      </c>
      <c r="D75" s="720">
        <v>501.95532000000003</v>
      </c>
      <c r="E75" s="720">
        <v>1.8449599999999999</v>
      </c>
      <c r="F75" s="720">
        <v>1108.24064</v>
      </c>
      <c r="G75" s="720">
        <v>4.3014799999999997</v>
      </c>
    </row>
    <row r="76" spans="1:7">
      <c r="A76" s="691" t="s">
        <v>3456</v>
      </c>
      <c r="B76" s="691" t="s">
        <v>3904</v>
      </c>
      <c r="C76" s="694" t="s">
        <v>3905</v>
      </c>
      <c r="D76" s="720"/>
      <c r="E76" s="720"/>
      <c r="F76" s="720"/>
      <c r="G76" s="720"/>
    </row>
    <row r="77" spans="1:7">
      <c r="A77" s="691" t="s">
        <v>3462</v>
      </c>
      <c r="B77" s="691" t="s">
        <v>3906</v>
      </c>
      <c r="C77" s="694" t="s">
        <v>3907</v>
      </c>
      <c r="D77" s="720">
        <v>58114.754409999994</v>
      </c>
      <c r="E77" s="720">
        <v>9113.7837400000008</v>
      </c>
      <c r="F77" s="720">
        <v>38737.159229999997</v>
      </c>
      <c r="G77" s="720">
        <v>9586.6605299999992</v>
      </c>
    </row>
    <row r="78" spans="1:7">
      <c r="A78" s="688" t="s">
        <v>3908</v>
      </c>
      <c r="B78" s="688" t="s">
        <v>3909</v>
      </c>
      <c r="C78" s="725" t="s">
        <v>269</v>
      </c>
      <c r="D78" s="708">
        <v>5896738.78156</v>
      </c>
      <c r="E78" s="726">
        <v>6342.3907600000002</v>
      </c>
      <c r="F78" s="708">
        <v>5959989.8706700001</v>
      </c>
      <c r="G78" s="726">
        <v>5861.66399</v>
      </c>
    </row>
    <row r="79" spans="1:7">
      <c r="A79" s="691" t="s">
        <v>3910</v>
      </c>
      <c r="B79" s="691" t="s">
        <v>3911</v>
      </c>
      <c r="C79" s="694" t="s">
        <v>3912</v>
      </c>
      <c r="D79" s="720"/>
      <c r="E79" s="720"/>
      <c r="F79" s="720">
        <v>37651</v>
      </c>
      <c r="G79" s="720"/>
    </row>
    <row r="80" spans="1:7">
      <c r="A80" s="691" t="s">
        <v>3913</v>
      </c>
      <c r="B80" s="691" t="s">
        <v>3914</v>
      </c>
      <c r="C80" s="694" t="s">
        <v>3915</v>
      </c>
      <c r="D80" s="720">
        <v>5896738.78156</v>
      </c>
      <c r="E80" s="720">
        <v>6342.3907600000002</v>
      </c>
      <c r="F80" s="720">
        <v>5922338.8706700001</v>
      </c>
      <c r="G80" s="720">
        <v>5861.66399</v>
      </c>
    </row>
    <row r="81" spans="1:7">
      <c r="A81" s="688" t="s">
        <v>3570</v>
      </c>
      <c r="B81" s="688" t="s">
        <v>3916</v>
      </c>
      <c r="C81" s="725" t="s">
        <v>269</v>
      </c>
      <c r="D81" s="708"/>
      <c r="E81" s="726">
        <v>0</v>
      </c>
      <c r="F81" s="708"/>
      <c r="G81" s="726">
        <v>0</v>
      </c>
    </row>
    <row r="82" spans="1:7">
      <c r="A82" s="688" t="s">
        <v>3917</v>
      </c>
      <c r="B82" s="688" t="s">
        <v>3918</v>
      </c>
      <c r="C82" s="725" t="s">
        <v>269</v>
      </c>
      <c r="D82" s="708">
        <v>-17632.606629999998</v>
      </c>
      <c r="E82" s="726">
        <v>89712.858609999996</v>
      </c>
      <c r="F82" s="708">
        <v>-105666.4298</v>
      </c>
      <c r="G82" s="726">
        <v>96984.746510000012</v>
      </c>
    </row>
    <row r="83" spans="1:7">
      <c r="A83" s="688" t="s">
        <v>3919</v>
      </c>
      <c r="B83" s="688" t="s">
        <v>3615</v>
      </c>
      <c r="C83" s="725" t="s">
        <v>269</v>
      </c>
      <c r="D83" s="708">
        <v>-33375.554909999999</v>
      </c>
      <c r="E83" s="726">
        <v>84034.898400000005</v>
      </c>
      <c r="F83" s="708">
        <v>-102255.88011</v>
      </c>
      <c r="G83" s="726">
        <v>90677.472819999995</v>
      </c>
    </row>
  </sheetData>
  <customSheetViews>
    <customSheetView guid="{53E72506-0B1D-4F4A-A157-6DE69D2E678D}" showPageBreaks="1" showGridLines="0" fitToPage="1" printArea="1" view="pageBreakPreview" topLeftCell="A13">
      <selection activeCell="B152" sqref="B152"/>
      <pageMargins left="0.39370078740157483" right="0.39370078740157483" top="0.59055118110236227" bottom="0.39370078740157483" header="0.31496062992125984" footer="0.11811023622047245"/>
      <printOptions horizontalCentered="1"/>
      <pageSetup paperSize="9" scale="71" firstPageNumber="448" orientation="portrait" useFirstPageNumber="1" r:id="rId1"/>
      <headerFooter alignWithMargins="0">
        <oddHeader>&amp;L&amp;"Tahoma,Kurzíva"Závěrečný účet za rok 2014&amp;R&amp;"Tahoma,Kurzíva"Tabulka č. 33</oddHeader>
        <oddFooter>&amp;C&amp;"Tahoma,Obyčejné"&amp;P</oddFooter>
      </headerFooter>
    </customSheetView>
  </customSheetViews>
  <mergeCells count="6">
    <mergeCell ref="A1:G1"/>
    <mergeCell ref="A2:G2"/>
    <mergeCell ref="A5:B6"/>
    <mergeCell ref="C5:C6"/>
    <mergeCell ref="D5:E5"/>
    <mergeCell ref="F5:G5"/>
  </mergeCells>
  <printOptions horizontalCentered="1"/>
  <pageMargins left="0.39370078740157483" right="0.39370078740157483" top="0.59055118110236227" bottom="0.39370078740157483" header="0.31496062992125984" footer="0.11811023622047245"/>
  <pageSetup paperSize="9" scale="71" firstPageNumber="448" orientation="portrait" useFirstPageNumber="1" r:id="rId2"/>
  <headerFooter alignWithMargins="0">
    <oddHeader>&amp;L&amp;"Tahoma,Kurzíva"Závěrečný účet za rok 2014&amp;R&amp;"Tahoma,Kurzíva"Tabulka č. 33</oddHeader>
    <oddFooter>&amp;C&amp;"Tahoma,Obyčejné"&amp;P</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18"/>
  <sheetViews>
    <sheetView showGridLines="0" view="pageBreakPreview" zoomScaleNormal="100" zoomScaleSheetLayoutView="100" workbookViewId="0">
      <selection activeCell="A146" sqref="A146:XFD146"/>
    </sheetView>
  </sheetViews>
  <sheetFormatPr defaultRowHeight="12.75"/>
  <cols>
    <col min="1" max="1" width="7.7109375" style="764" customWidth="1"/>
    <col min="2" max="2" width="50.7109375" style="685" customWidth="1"/>
    <col min="3" max="3" width="8.5703125" style="763" customWidth="1"/>
    <col min="4" max="7" width="14.7109375" style="712" customWidth="1"/>
    <col min="8" max="8" width="9.140625" style="685" customWidth="1"/>
    <col min="9" max="16384" width="9.140625" style="685"/>
  </cols>
  <sheetData>
    <row r="1" spans="1:7" s="741" customFormat="1" ht="18" customHeight="1">
      <c r="A1" s="1388" t="s">
        <v>3284</v>
      </c>
      <c r="B1" s="1388"/>
      <c r="C1" s="1388"/>
      <c r="D1" s="1388"/>
      <c r="E1" s="1388"/>
      <c r="F1" s="1388"/>
      <c r="G1" s="1388"/>
    </row>
    <row r="2" spans="1:7" s="741" customFormat="1" ht="18" customHeight="1">
      <c r="A2" s="1389" t="s">
        <v>3920</v>
      </c>
      <c r="B2" s="1389"/>
      <c r="C2" s="1389"/>
      <c r="D2" s="1389"/>
      <c r="E2" s="1389"/>
      <c r="F2" s="1389"/>
      <c r="G2" s="1389"/>
    </row>
    <row r="3" spans="1:7" s="679" customFormat="1">
      <c r="C3" s="680"/>
      <c r="D3" s="681"/>
      <c r="E3" s="681"/>
      <c r="F3" s="681"/>
      <c r="G3" s="681"/>
    </row>
    <row r="4" spans="1:7">
      <c r="A4" s="682"/>
      <c r="B4" s="682"/>
      <c r="C4" s="683"/>
      <c r="D4" s="684">
        <v>1</v>
      </c>
      <c r="E4" s="684">
        <v>2</v>
      </c>
      <c r="F4" s="684">
        <v>3</v>
      </c>
      <c r="G4" s="684">
        <v>4</v>
      </c>
    </row>
    <row r="5" spans="1:7" s="742" customFormat="1" ht="12.75" customHeight="1">
      <c r="A5" s="1390" t="s">
        <v>3286</v>
      </c>
      <c r="B5" s="1391"/>
      <c r="C5" s="1396" t="s">
        <v>3287</v>
      </c>
      <c r="D5" s="1403" t="s">
        <v>3288</v>
      </c>
      <c r="E5" s="1404"/>
      <c r="F5" s="1404"/>
      <c r="G5" s="1405"/>
    </row>
    <row r="6" spans="1:7" s="686" customFormat="1">
      <c r="A6" s="1392"/>
      <c r="B6" s="1393"/>
      <c r="C6" s="1397"/>
      <c r="D6" s="1406" t="s">
        <v>3289</v>
      </c>
      <c r="E6" s="1407"/>
      <c r="F6" s="1408"/>
      <c r="G6" s="1409" t="s">
        <v>3290</v>
      </c>
    </row>
    <row r="7" spans="1:7" s="686" customFormat="1">
      <c r="A7" s="1394"/>
      <c r="B7" s="1395"/>
      <c r="C7" s="1411"/>
      <c r="D7" s="716" t="s">
        <v>3291</v>
      </c>
      <c r="E7" s="716" t="s">
        <v>3292</v>
      </c>
      <c r="F7" s="716" t="s">
        <v>3293</v>
      </c>
      <c r="G7" s="1413"/>
    </row>
    <row r="8" spans="1:7" s="686" customFormat="1">
      <c r="A8" s="717"/>
      <c r="B8" s="717" t="s">
        <v>3294</v>
      </c>
      <c r="C8" s="718" t="s">
        <v>269</v>
      </c>
      <c r="D8" s="719">
        <v>21816064.03475</v>
      </c>
      <c r="E8" s="719">
        <v>2193181.3412700002</v>
      </c>
      <c r="F8" s="719">
        <v>19622882.69348</v>
      </c>
      <c r="G8" s="719">
        <v>18281342.512249999</v>
      </c>
    </row>
    <row r="9" spans="1:7" s="743" customFormat="1">
      <c r="A9" s="717" t="s">
        <v>3295</v>
      </c>
      <c r="B9" s="717" t="s">
        <v>3296</v>
      </c>
      <c r="C9" s="718" t="s">
        <v>269</v>
      </c>
      <c r="D9" s="719">
        <v>21494749.885060001</v>
      </c>
      <c r="E9" s="719">
        <v>2193141.89487</v>
      </c>
      <c r="F9" s="719">
        <v>19301607.990189999</v>
      </c>
      <c r="G9" s="719">
        <v>17943187.361189999</v>
      </c>
    </row>
    <row r="10" spans="1:7" s="743" customFormat="1">
      <c r="A10" s="717" t="s">
        <v>3297</v>
      </c>
      <c r="B10" s="717" t="s">
        <v>3298</v>
      </c>
      <c r="C10" s="718" t="s">
        <v>269</v>
      </c>
      <c r="D10" s="719">
        <v>8975.4535399999986</v>
      </c>
      <c r="E10" s="719">
        <v>8501.2515399999993</v>
      </c>
      <c r="F10" s="719">
        <v>474.202</v>
      </c>
      <c r="G10" s="719">
        <v>490.346</v>
      </c>
    </row>
    <row r="11" spans="1:7" s="679" customFormat="1">
      <c r="A11" s="691" t="s">
        <v>3299</v>
      </c>
      <c r="B11" s="691" t="s">
        <v>3300</v>
      </c>
      <c r="C11" s="694" t="s">
        <v>3301</v>
      </c>
      <c r="D11" s="744"/>
      <c r="E11" s="744"/>
      <c r="F11" s="744"/>
      <c r="G11" s="744"/>
    </row>
    <row r="12" spans="1:7" s="679" customFormat="1">
      <c r="A12" s="691" t="s">
        <v>3302</v>
      </c>
      <c r="B12" s="691" t="s">
        <v>3303</v>
      </c>
      <c r="C12" s="694" t="s">
        <v>3304</v>
      </c>
      <c r="D12" s="729">
        <v>234.11920000000001</v>
      </c>
      <c r="E12" s="729">
        <v>234.11920000000001</v>
      </c>
      <c r="F12" s="729"/>
      <c r="G12" s="729"/>
    </row>
    <row r="13" spans="1:7" s="679" customFormat="1">
      <c r="A13" s="691" t="s">
        <v>3305</v>
      </c>
      <c r="B13" s="691" t="s">
        <v>239</v>
      </c>
      <c r="C13" s="694" t="s">
        <v>3306</v>
      </c>
      <c r="D13" s="730">
        <v>0</v>
      </c>
      <c r="E13" s="730">
        <v>0</v>
      </c>
      <c r="F13" s="730">
        <v>0</v>
      </c>
      <c r="G13" s="730">
        <v>0</v>
      </c>
    </row>
    <row r="14" spans="1:7" s="679" customFormat="1">
      <c r="A14" s="691" t="s">
        <v>3307</v>
      </c>
      <c r="B14" s="691" t="s">
        <v>3308</v>
      </c>
      <c r="C14" s="694" t="s">
        <v>3309</v>
      </c>
      <c r="D14" s="730">
        <v>0</v>
      </c>
      <c r="E14" s="730">
        <v>0</v>
      </c>
      <c r="F14" s="730">
        <v>0</v>
      </c>
      <c r="G14" s="730">
        <v>0</v>
      </c>
    </row>
    <row r="15" spans="1:7" s="679" customFormat="1">
      <c r="A15" s="691" t="s">
        <v>3310</v>
      </c>
      <c r="B15" s="691" t="s">
        <v>3311</v>
      </c>
      <c r="C15" s="694" t="s">
        <v>3312</v>
      </c>
      <c r="D15" s="730">
        <v>4298.9558399999996</v>
      </c>
      <c r="E15" s="730">
        <v>4298.9558399999996</v>
      </c>
      <c r="F15" s="730">
        <v>0</v>
      </c>
      <c r="G15" s="730">
        <v>0</v>
      </c>
    </row>
    <row r="16" spans="1:7" s="679" customFormat="1">
      <c r="A16" s="691" t="s">
        <v>3313</v>
      </c>
      <c r="B16" s="691" t="s">
        <v>3314</v>
      </c>
      <c r="C16" s="694" t="s">
        <v>3315</v>
      </c>
      <c r="D16" s="729">
        <v>4442.3784999999998</v>
      </c>
      <c r="E16" s="729">
        <v>3968.1765</v>
      </c>
      <c r="F16" s="729">
        <v>474.202</v>
      </c>
      <c r="G16" s="729">
        <v>490.346</v>
      </c>
    </row>
    <row r="17" spans="1:7" s="679" customFormat="1">
      <c r="A17" s="691" t="s">
        <v>3316</v>
      </c>
      <c r="B17" s="691" t="s">
        <v>3317</v>
      </c>
      <c r="C17" s="694" t="s">
        <v>3318</v>
      </c>
      <c r="D17" s="729"/>
      <c r="E17" s="729"/>
      <c r="F17" s="729"/>
      <c r="G17" s="729"/>
    </row>
    <row r="18" spans="1:7" s="679" customFormat="1" ht="21">
      <c r="A18" s="691" t="s">
        <v>3319</v>
      </c>
      <c r="B18" s="691" t="s">
        <v>3320</v>
      </c>
      <c r="C18" s="694" t="s">
        <v>3321</v>
      </c>
      <c r="D18" s="730">
        <v>0</v>
      </c>
      <c r="E18" s="730">
        <v>0</v>
      </c>
      <c r="F18" s="730">
        <v>0</v>
      </c>
      <c r="G18" s="730">
        <v>0</v>
      </c>
    </row>
    <row r="19" spans="1:7" s="679" customFormat="1">
      <c r="A19" s="691" t="s">
        <v>3322</v>
      </c>
      <c r="B19" s="691" t="s">
        <v>3323</v>
      </c>
      <c r="C19" s="694" t="s">
        <v>3324</v>
      </c>
      <c r="D19" s="730">
        <v>0</v>
      </c>
      <c r="E19" s="729"/>
      <c r="F19" s="730"/>
      <c r="G19" s="729"/>
    </row>
    <row r="20" spans="1:7" s="679" customFormat="1">
      <c r="A20" s="691" t="s">
        <v>3325</v>
      </c>
      <c r="B20" s="691" t="s">
        <v>3326</v>
      </c>
      <c r="C20" s="694" t="s">
        <v>3327</v>
      </c>
      <c r="D20" s="730">
        <v>0</v>
      </c>
      <c r="E20" s="729"/>
      <c r="F20" s="730"/>
      <c r="G20" s="729"/>
    </row>
    <row r="21" spans="1:7" s="743" customFormat="1">
      <c r="A21" s="717" t="s">
        <v>3328</v>
      </c>
      <c r="B21" s="717" t="s">
        <v>3329</v>
      </c>
      <c r="C21" s="718" t="s">
        <v>269</v>
      </c>
      <c r="D21" s="719">
        <v>21485229.924569998</v>
      </c>
      <c r="E21" s="719">
        <v>2184640.6433299999</v>
      </c>
      <c r="F21" s="719">
        <v>19300589.281240001</v>
      </c>
      <c r="G21" s="719">
        <v>17942152.697790001</v>
      </c>
    </row>
    <row r="22" spans="1:7" s="679" customFormat="1">
      <c r="A22" s="691" t="s">
        <v>3330</v>
      </c>
      <c r="B22" s="691" t="s">
        <v>255</v>
      </c>
      <c r="C22" s="694" t="s">
        <v>3331</v>
      </c>
      <c r="D22" s="729">
        <v>3768205.73337</v>
      </c>
      <c r="E22" s="729"/>
      <c r="F22" s="729">
        <v>3768205.73337</v>
      </c>
      <c r="G22" s="729">
        <v>3620295.96802</v>
      </c>
    </row>
    <row r="23" spans="1:7" s="679" customFormat="1">
      <c r="A23" s="691" t="s">
        <v>3332</v>
      </c>
      <c r="B23" s="691" t="s">
        <v>3333</v>
      </c>
      <c r="C23" s="694" t="s">
        <v>3334</v>
      </c>
      <c r="D23" s="729"/>
      <c r="E23" s="729"/>
      <c r="F23" s="729"/>
      <c r="G23" s="729"/>
    </row>
    <row r="24" spans="1:7" s="679" customFormat="1">
      <c r="A24" s="691" t="s">
        <v>3335</v>
      </c>
      <c r="B24" s="691" t="s">
        <v>3336</v>
      </c>
      <c r="C24" s="694" t="s">
        <v>3337</v>
      </c>
      <c r="D24" s="729">
        <v>16336336.729120001</v>
      </c>
      <c r="E24" s="729">
        <v>1307674.5706300002</v>
      </c>
      <c r="F24" s="729">
        <v>15028662.15849</v>
      </c>
      <c r="G24" s="729">
        <v>13710282.172540002</v>
      </c>
    </row>
    <row r="25" spans="1:7" s="679" customFormat="1">
      <c r="A25" s="691" t="s">
        <v>3338</v>
      </c>
      <c r="B25" s="691" t="s">
        <v>3339</v>
      </c>
      <c r="C25" s="694" t="s">
        <v>3340</v>
      </c>
      <c r="D25" s="729">
        <v>1022070.07037</v>
      </c>
      <c r="E25" s="729">
        <v>833195.84977999993</v>
      </c>
      <c r="F25" s="729">
        <v>188874.22059000001</v>
      </c>
      <c r="G25" s="729">
        <v>177948.82740000001</v>
      </c>
    </row>
    <row r="26" spans="1:7" s="679" customFormat="1">
      <c r="A26" s="691" t="s">
        <v>3341</v>
      </c>
      <c r="B26" s="691" t="s">
        <v>3342</v>
      </c>
      <c r="C26" s="694" t="s">
        <v>3343</v>
      </c>
      <c r="D26" s="729"/>
      <c r="E26" s="729"/>
      <c r="F26" s="729"/>
      <c r="G26" s="729"/>
    </row>
    <row r="27" spans="1:7" s="679" customFormat="1">
      <c r="A27" s="691" t="s">
        <v>3344</v>
      </c>
      <c r="B27" s="691" t="s">
        <v>3345</v>
      </c>
      <c r="C27" s="694" t="s">
        <v>3346</v>
      </c>
      <c r="D27" s="729">
        <v>43770.22292</v>
      </c>
      <c r="E27" s="730">
        <v>43770.22292</v>
      </c>
      <c r="F27" s="729"/>
      <c r="G27" s="730"/>
    </row>
    <row r="28" spans="1:7" s="679" customFormat="1">
      <c r="A28" s="691" t="s">
        <v>3347</v>
      </c>
      <c r="B28" s="691" t="s">
        <v>3348</v>
      </c>
      <c r="C28" s="694" t="s">
        <v>3349</v>
      </c>
      <c r="D28" s="729"/>
      <c r="E28" s="729"/>
      <c r="F28" s="729"/>
      <c r="G28" s="729"/>
    </row>
    <row r="29" spans="1:7" s="679" customFormat="1">
      <c r="A29" s="691" t="s">
        <v>3350</v>
      </c>
      <c r="B29" s="691" t="s">
        <v>3351</v>
      </c>
      <c r="C29" s="694" t="s">
        <v>3352</v>
      </c>
      <c r="D29" s="729">
        <v>314127.83929000003</v>
      </c>
      <c r="E29" s="729"/>
      <c r="F29" s="729">
        <v>314127.83929000003</v>
      </c>
      <c r="G29" s="729">
        <v>433019.09933</v>
      </c>
    </row>
    <row r="30" spans="1:7" s="679" customFormat="1" ht="21">
      <c r="A30" s="691" t="s">
        <v>3353</v>
      </c>
      <c r="B30" s="691" t="s">
        <v>3354</v>
      </c>
      <c r="C30" s="694" t="s">
        <v>3355</v>
      </c>
      <c r="D30" s="730">
        <v>0</v>
      </c>
      <c r="E30" s="729"/>
      <c r="F30" s="730">
        <v>0</v>
      </c>
      <c r="G30" s="729"/>
    </row>
    <row r="31" spans="1:7" s="679" customFormat="1">
      <c r="A31" s="691" t="s">
        <v>3356</v>
      </c>
      <c r="B31" s="691" t="s">
        <v>3357</v>
      </c>
      <c r="C31" s="694" t="s">
        <v>3358</v>
      </c>
      <c r="D31" s="729">
        <v>719.32950000000005</v>
      </c>
      <c r="E31" s="729"/>
      <c r="F31" s="729">
        <v>719.32950000000005</v>
      </c>
      <c r="G31" s="729">
        <v>606.63049999999998</v>
      </c>
    </row>
    <row r="32" spans="1:7" s="679" customFormat="1">
      <c r="A32" s="691" t="s">
        <v>3359</v>
      </c>
      <c r="B32" s="691" t="s">
        <v>3360</v>
      </c>
      <c r="C32" s="694" t="s">
        <v>3361</v>
      </c>
      <c r="D32" s="729"/>
      <c r="E32" s="729"/>
      <c r="F32" s="729"/>
      <c r="G32" s="729"/>
    </row>
    <row r="33" spans="1:7" s="743" customFormat="1">
      <c r="A33" s="717" t="s">
        <v>3362</v>
      </c>
      <c r="B33" s="717" t="s">
        <v>3363</v>
      </c>
      <c r="C33" s="718" t="s">
        <v>269</v>
      </c>
      <c r="D33" s="719">
        <v>0</v>
      </c>
      <c r="E33" s="719">
        <v>0</v>
      </c>
      <c r="F33" s="719">
        <v>0</v>
      </c>
      <c r="G33" s="719">
        <v>0</v>
      </c>
    </row>
    <row r="34" spans="1:7" s="679" customFormat="1">
      <c r="A34" s="691" t="s">
        <v>3364</v>
      </c>
      <c r="B34" s="691" t="s">
        <v>3365</v>
      </c>
      <c r="C34" s="694" t="s">
        <v>3366</v>
      </c>
      <c r="D34" s="730">
        <v>0</v>
      </c>
      <c r="E34" s="730">
        <v>0</v>
      </c>
      <c r="F34" s="730">
        <v>0</v>
      </c>
      <c r="G34" s="730">
        <v>0</v>
      </c>
    </row>
    <row r="35" spans="1:7" s="679" customFormat="1">
      <c r="A35" s="691" t="s">
        <v>3367</v>
      </c>
      <c r="B35" s="691" t="s">
        <v>3368</v>
      </c>
      <c r="C35" s="694" t="s">
        <v>3369</v>
      </c>
      <c r="D35" s="730">
        <v>0</v>
      </c>
      <c r="E35" s="730">
        <v>0</v>
      </c>
      <c r="F35" s="730">
        <v>0</v>
      </c>
      <c r="G35" s="730">
        <v>0</v>
      </c>
    </row>
    <row r="36" spans="1:7" s="679" customFormat="1">
      <c r="A36" s="691" t="s">
        <v>3370</v>
      </c>
      <c r="B36" s="691" t="s">
        <v>3371</v>
      </c>
      <c r="C36" s="694" t="s">
        <v>3372</v>
      </c>
      <c r="D36" s="730">
        <v>0</v>
      </c>
      <c r="E36" s="730">
        <v>0</v>
      </c>
      <c r="F36" s="730">
        <v>0</v>
      </c>
      <c r="G36" s="730">
        <v>0</v>
      </c>
    </row>
    <row r="37" spans="1:7" s="679" customFormat="1">
      <c r="A37" s="691" t="s">
        <v>3376</v>
      </c>
      <c r="B37" s="691" t="s">
        <v>3377</v>
      </c>
      <c r="C37" s="694" t="s">
        <v>3378</v>
      </c>
      <c r="D37" s="730"/>
      <c r="E37" s="730"/>
      <c r="F37" s="730"/>
      <c r="G37" s="730"/>
    </row>
    <row r="38" spans="1:7" s="679" customFormat="1">
      <c r="A38" s="691" t="s">
        <v>3379</v>
      </c>
      <c r="B38" s="691" t="s">
        <v>3380</v>
      </c>
      <c r="C38" s="694" t="s">
        <v>3381</v>
      </c>
      <c r="D38" s="729"/>
      <c r="E38" s="729"/>
      <c r="F38" s="729"/>
      <c r="G38" s="729"/>
    </row>
    <row r="39" spans="1:7" s="743" customFormat="1">
      <c r="A39" s="717" t="s">
        <v>3388</v>
      </c>
      <c r="B39" s="717" t="s">
        <v>3389</v>
      </c>
      <c r="C39" s="718" t="s">
        <v>269</v>
      </c>
      <c r="D39" s="719">
        <v>544.50694999999996</v>
      </c>
      <c r="E39" s="719">
        <v>0</v>
      </c>
      <c r="F39" s="719">
        <v>544.50694999999996</v>
      </c>
      <c r="G39" s="719">
        <v>544.31740000000002</v>
      </c>
    </row>
    <row r="40" spans="1:7" s="679" customFormat="1">
      <c r="A40" s="691" t="s">
        <v>3390</v>
      </c>
      <c r="B40" s="691" t="s">
        <v>3391</v>
      </c>
      <c r="C40" s="694" t="s">
        <v>3392</v>
      </c>
      <c r="D40" s="730">
        <v>0</v>
      </c>
      <c r="E40" s="730">
        <v>0</v>
      </c>
      <c r="F40" s="730">
        <v>0</v>
      </c>
      <c r="G40" s="730">
        <v>0</v>
      </c>
    </row>
    <row r="41" spans="1:7" s="679" customFormat="1">
      <c r="A41" s="691" t="s">
        <v>3393</v>
      </c>
      <c r="B41" s="691" t="s">
        <v>3394</v>
      </c>
      <c r="C41" s="694" t="s">
        <v>3395</v>
      </c>
      <c r="D41" s="730">
        <v>0</v>
      </c>
      <c r="E41" s="730">
        <v>0</v>
      </c>
      <c r="F41" s="730">
        <v>0</v>
      </c>
      <c r="G41" s="730">
        <v>0</v>
      </c>
    </row>
    <row r="42" spans="1:7" s="679" customFormat="1">
      <c r="A42" s="691" t="s">
        <v>3396</v>
      </c>
      <c r="B42" s="691" t="s">
        <v>3397</v>
      </c>
      <c r="C42" s="694" t="s">
        <v>3398</v>
      </c>
      <c r="D42" s="730">
        <v>544.50694999999996</v>
      </c>
      <c r="E42" s="730">
        <v>0</v>
      </c>
      <c r="F42" s="730">
        <v>544.50694999999996</v>
      </c>
      <c r="G42" s="730">
        <v>544.31740000000002</v>
      </c>
    </row>
    <row r="43" spans="1:7" s="679" customFormat="1">
      <c r="A43" s="691" t="s">
        <v>3402</v>
      </c>
      <c r="B43" s="691" t="s">
        <v>3403</v>
      </c>
      <c r="C43" s="694" t="s">
        <v>3404</v>
      </c>
      <c r="D43" s="730">
        <v>0</v>
      </c>
      <c r="E43" s="730">
        <v>0</v>
      </c>
      <c r="F43" s="730">
        <v>0</v>
      </c>
      <c r="G43" s="730">
        <v>0</v>
      </c>
    </row>
    <row r="44" spans="1:7" s="679" customFormat="1">
      <c r="A44" s="691" t="s">
        <v>3405</v>
      </c>
      <c r="B44" s="691" t="s">
        <v>3406</v>
      </c>
      <c r="C44" s="694" t="s">
        <v>3407</v>
      </c>
      <c r="D44" s="730">
        <v>0</v>
      </c>
      <c r="E44" s="730">
        <v>0</v>
      </c>
      <c r="F44" s="730">
        <v>0</v>
      </c>
      <c r="G44" s="730">
        <v>0</v>
      </c>
    </row>
    <row r="45" spans="1:7" s="743" customFormat="1">
      <c r="A45" s="727" t="s">
        <v>3408</v>
      </c>
      <c r="B45" s="727" t="s">
        <v>3409</v>
      </c>
      <c r="C45" s="728" t="s">
        <v>3410</v>
      </c>
      <c r="D45" s="729"/>
      <c r="E45" s="729"/>
      <c r="F45" s="729"/>
      <c r="G45" s="729"/>
    </row>
    <row r="46" spans="1:7" s="743" customFormat="1">
      <c r="A46" s="717" t="s">
        <v>3411</v>
      </c>
      <c r="B46" s="717" t="s">
        <v>3412</v>
      </c>
      <c r="C46" s="718" t="s">
        <v>269</v>
      </c>
      <c r="D46" s="719">
        <v>321314.14968999999</v>
      </c>
      <c r="E46" s="719">
        <v>39.446400000000004</v>
      </c>
      <c r="F46" s="719">
        <v>321274.70329000003</v>
      </c>
      <c r="G46" s="719">
        <v>338155.15106</v>
      </c>
    </row>
    <row r="47" spans="1:7" s="679" customFormat="1">
      <c r="A47" s="688" t="s">
        <v>3413</v>
      </c>
      <c r="B47" s="688" t="s">
        <v>3414</v>
      </c>
      <c r="C47" s="725" t="s">
        <v>269</v>
      </c>
      <c r="D47" s="719">
        <v>112629.63682</v>
      </c>
      <c r="E47" s="719">
        <v>0</v>
      </c>
      <c r="F47" s="719">
        <v>112629.63682</v>
      </c>
      <c r="G47" s="719">
        <v>126663.79277</v>
      </c>
    </row>
    <row r="48" spans="1:7" s="679" customFormat="1">
      <c r="A48" s="691" t="s">
        <v>3415</v>
      </c>
      <c r="B48" s="691" t="s">
        <v>3416</v>
      </c>
      <c r="C48" s="694" t="s">
        <v>3417</v>
      </c>
      <c r="D48" s="730">
        <v>0</v>
      </c>
      <c r="E48" s="730">
        <v>0</v>
      </c>
      <c r="F48" s="730">
        <v>0</v>
      </c>
      <c r="G48" s="730">
        <v>0</v>
      </c>
    </row>
    <row r="49" spans="1:7" s="679" customFormat="1">
      <c r="A49" s="691" t="s">
        <v>3418</v>
      </c>
      <c r="B49" s="691" t="s">
        <v>3419</v>
      </c>
      <c r="C49" s="694" t="s">
        <v>3420</v>
      </c>
      <c r="D49" s="729">
        <v>112629.63682</v>
      </c>
      <c r="E49" s="729"/>
      <c r="F49" s="729">
        <v>112629.63682</v>
      </c>
      <c r="G49" s="729">
        <v>126663.79277</v>
      </c>
    </row>
    <row r="50" spans="1:7" s="679" customFormat="1">
      <c r="A50" s="691" t="s">
        <v>3421</v>
      </c>
      <c r="B50" s="691" t="s">
        <v>3422</v>
      </c>
      <c r="C50" s="694" t="s">
        <v>3423</v>
      </c>
      <c r="D50" s="729"/>
      <c r="E50" s="729"/>
      <c r="F50" s="729"/>
      <c r="G50" s="729"/>
    </row>
    <row r="51" spans="1:7" s="679" customFormat="1">
      <c r="A51" s="691" t="s">
        <v>3424</v>
      </c>
      <c r="B51" s="691" t="s">
        <v>3425</v>
      </c>
      <c r="C51" s="694" t="s">
        <v>3426</v>
      </c>
      <c r="D51" s="729"/>
      <c r="E51" s="729"/>
      <c r="F51" s="729"/>
      <c r="G51" s="729"/>
    </row>
    <row r="52" spans="1:7" s="679" customFormat="1">
      <c r="A52" s="691" t="s">
        <v>3427</v>
      </c>
      <c r="B52" s="691" t="s">
        <v>3428</v>
      </c>
      <c r="C52" s="694" t="s">
        <v>3429</v>
      </c>
      <c r="D52" s="730"/>
      <c r="E52" s="730"/>
      <c r="F52" s="730"/>
      <c r="G52" s="730"/>
    </row>
    <row r="53" spans="1:7" s="679" customFormat="1">
      <c r="A53" s="691" t="s">
        <v>3430</v>
      </c>
      <c r="B53" s="691" t="s">
        <v>3431</v>
      </c>
      <c r="C53" s="694" t="s">
        <v>3432</v>
      </c>
      <c r="D53" s="729"/>
      <c r="E53" s="729"/>
      <c r="F53" s="729"/>
      <c r="G53" s="729"/>
    </row>
    <row r="54" spans="1:7" s="679" customFormat="1">
      <c r="A54" s="691" t="s">
        <v>3433</v>
      </c>
      <c r="B54" s="691" t="s">
        <v>3434</v>
      </c>
      <c r="C54" s="694" t="s">
        <v>3435</v>
      </c>
      <c r="D54" s="730"/>
      <c r="E54" s="730"/>
      <c r="F54" s="730"/>
      <c r="G54" s="730"/>
    </row>
    <row r="55" spans="1:7" s="679" customFormat="1">
      <c r="A55" s="691" t="s">
        <v>3436</v>
      </c>
      <c r="B55" s="691" t="s">
        <v>3437</v>
      </c>
      <c r="C55" s="694" t="s">
        <v>3438</v>
      </c>
      <c r="D55" s="729"/>
      <c r="E55" s="729"/>
      <c r="F55" s="729"/>
      <c r="G55" s="729"/>
    </row>
    <row r="56" spans="1:7" s="679" customFormat="1">
      <c r="A56" s="691" t="s">
        <v>3439</v>
      </c>
      <c r="B56" s="691" t="s">
        <v>3440</v>
      </c>
      <c r="C56" s="694" t="s">
        <v>3441</v>
      </c>
      <c r="D56" s="729"/>
      <c r="E56" s="729"/>
      <c r="F56" s="729"/>
      <c r="G56" s="729"/>
    </row>
    <row r="57" spans="1:7" s="743" customFormat="1">
      <c r="A57" s="727" t="s">
        <v>3442</v>
      </c>
      <c r="B57" s="727" t="s">
        <v>3443</v>
      </c>
      <c r="C57" s="728" t="s">
        <v>3444</v>
      </c>
      <c r="D57" s="729"/>
      <c r="E57" s="729"/>
      <c r="F57" s="729"/>
      <c r="G57" s="729"/>
    </row>
    <row r="58" spans="1:7" s="679" customFormat="1">
      <c r="A58" s="688" t="s">
        <v>3445</v>
      </c>
      <c r="B58" s="688" t="s">
        <v>3446</v>
      </c>
      <c r="C58" s="725" t="s">
        <v>269</v>
      </c>
      <c r="D58" s="719">
        <v>19470.719160000001</v>
      </c>
      <c r="E58" s="719">
        <v>39.446400000000004</v>
      </c>
      <c r="F58" s="719">
        <v>19431.27276</v>
      </c>
      <c r="G58" s="719">
        <v>13281.268410000001</v>
      </c>
    </row>
    <row r="59" spans="1:7" s="679" customFormat="1">
      <c r="A59" s="745" t="s">
        <v>3447</v>
      </c>
      <c r="B59" s="745" t="s">
        <v>3448</v>
      </c>
      <c r="C59" s="746" t="s">
        <v>3449</v>
      </c>
      <c r="D59" s="744">
        <v>16922.035780000002</v>
      </c>
      <c r="E59" s="744">
        <v>39.446400000000004</v>
      </c>
      <c r="F59" s="744">
        <v>16882.589379999998</v>
      </c>
      <c r="G59" s="744">
        <v>7600.1889000000001</v>
      </c>
    </row>
    <row r="60" spans="1:7" s="679" customFormat="1">
      <c r="A60" s="691" t="s">
        <v>3456</v>
      </c>
      <c r="B60" s="691" t="s">
        <v>3457</v>
      </c>
      <c r="C60" s="694" t="s">
        <v>3458</v>
      </c>
      <c r="D60" s="729">
        <v>113.39</v>
      </c>
      <c r="E60" s="729"/>
      <c r="F60" s="729">
        <v>113.39</v>
      </c>
      <c r="G60" s="729">
        <v>2959.4430000000002</v>
      </c>
    </row>
    <row r="61" spans="1:7" s="679" customFormat="1">
      <c r="A61" s="691" t="s">
        <v>3459</v>
      </c>
      <c r="B61" s="691" t="s">
        <v>3460</v>
      </c>
      <c r="C61" s="694" t="s">
        <v>3461</v>
      </c>
      <c r="D61" s="729">
        <v>698.18399999999997</v>
      </c>
      <c r="E61" s="729"/>
      <c r="F61" s="729">
        <v>698.18399999999997</v>
      </c>
      <c r="G61" s="729">
        <v>1159.8002799999999</v>
      </c>
    </row>
    <row r="62" spans="1:7" s="679" customFormat="1">
      <c r="A62" s="691" t="s">
        <v>3462</v>
      </c>
      <c r="B62" s="691" t="s">
        <v>3463</v>
      </c>
      <c r="C62" s="694" t="s">
        <v>3464</v>
      </c>
      <c r="D62" s="730">
        <v>0</v>
      </c>
      <c r="E62" s="730"/>
      <c r="F62" s="730">
        <v>0</v>
      </c>
      <c r="G62" s="730">
        <v>0</v>
      </c>
    </row>
    <row r="63" spans="1:7" s="679" customFormat="1">
      <c r="A63" s="691" t="s">
        <v>3471</v>
      </c>
      <c r="B63" s="691" t="s">
        <v>3472</v>
      </c>
      <c r="C63" s="694" t="s">
        <v>3473</v>
      </c>
      <c r="D63" s="730">
        <v>122.94</v>
      </c>
      <c r="E63" s="730"/>
      <c r="F63" s="730">
        <v>122.94</v>
      </c>
      <c r="G63" s="730">
        <v>194.55500000000001</v>
      </c>
    </row>
    <row r="64" spans="1:7" s="679" customFormat="1">
      <c r="A64" s="691" t="s">
        <v>3474</v>
      </c>
      <c r="B64" s="691" t="s">
        <v>3475</v>
      </c>
      <c r="C64" s="694" t="s">
        <v>3476</v>
      </c>
      <c r="D64" s="729"/>
      <c r="E64" s="729"/>
      <c r="F64" s="729"/>
      <c r="G64" s="729"/>
    </row>
    <row r="65" spans="1:7" s="679" customFormat="1">
      <c r="A65" s="691" t="s">
        <v>3477</v>
      </c>
      <c r="B65" s="691" t="s">
        <v>3478</v>
      </c>
      <c r="C65" s="694" t="s">
        <v>3479</v>
      </c>
      <c r="D65" s="730"/>
      <c r="E65" s="730"/>
      <c r="F65" s="730"/>
      <c r="G65" s="730"/>
    </row>
    <row r="66" spans="1:7" s="679" customFormat="1">
      <c r="A66" s="691" t="s">
        <v>3480</v>
      </c>
      <c r="B66" s="691" t="s">
        <v>3481</v>
      </c>
      <c r="C66" s="694" t="s">
        <v>3482</v>
      </c>
      <c r="D66" s="729"/>
      <c r="E66" s="729"/>
      <c r="F66" s="729"/>
      <c r="G66" s="729"/>
    </row>
    <row r="67" spans="1:7" s="679" customFormat="1">
      <c r="A67" s="691" t="s">
        <v>3483</v>
      </c>
      <c r="B67" s="691" t="s">
        <v>3484</v>
      </c>
      <c r="C67" s="694" t="s">
        <v>3485</v>
      </c>
      <c r="D67" s="730">
        <v>515.41999999999996</v>
      </c>
      <c r="E67" s="729"/>
      <c r="F67" s="730">
        <v>515.41999999999996</v>
      </c>
      <c r="G67" s="729"/>
    </row>
    <row r="68" spans="1:7" s="679" customFormat="1">
      <c r="A68" s="691" t="s">
        <v>3486</v>
      </c>
      <c r="B68" s="691" t="s">
        <v>3487</v>
      </c>
      <c r="C68" s="694" t="s">
        <v>3488</v>
      </c>
      <c r="D68" s="729"/>
      <c r="E68" s="729"/>
      <c r="F68" s="729"/>
      <c r="G68" s="729"/>
    </row>
    <row r="69" spans="1:7" s="679" customFormat="1">
      <c r="A69" s="691" t="s">
        <v>3489</v>
      </c>
      <c r="B69" s="691" t="s">
        <v>281</v>
      </c>
      <c r="C69" s="694" t="s">
        <v>3490</v>
      </c>
      <c r="D69" s="729"/>
      <c r="E69" s="729"/>
      <c r="F69" s="729"/>
      <c r="G69" s="729"/>
    </row>
    <row r="70" spans="1:7" s="679" customFormat="1">
      <c r="A70" s="691" t="s">
        <v>3491</v>
      </c>
      <c r="B70" s="691" t="s">
        <v>3492</v>
      </c>
      <c r="C70" s="694" t="s">
        <v>3493</v>
      </c>
      <c r="D70" s="729">
        <v>32.442999999999998</v>
      </c>
      <c r="E70" s="729"/>
      <c r="F70" s="729">
        <v>32.442999999999998</v>
      </c>
      <c r="G70" s="729">
        <v>20.591000000000001</v>
      </c>
    </row>
    <row r="71" spans="1:7" s="679" customFormat="1">
      <c r="A71" s="691" t="s">
        <v>3494</v>
      </c>
      <c r="B71" s="691" t="s">
        <v>3495</v>
      </c>
      <c r="C71" s="694" t="s">
        <v>3496</v>
      </c>
      <c r="D71" s="729"/>
      <c r="E71" s="729"/>
      <c r="F71" s="729"/>
      <c r="G71" s="729"/>
    </row>
    <row r="72" spans="1:7" s="679" customFormat="1">
      <c r="A72" s="691" t="s">
        <v>3497</v>
      </c>
      <c r="B72" s="691" t="s">
        <v>3498</v>
      </c>
      <c r="C72" s="694" t="s">
        <v>3499</v>
      </c>
      <c r="D72" s="730">
        <v>0</v>
      </c>
      <c r="E72" s="730"/>
      <c r="F72" s="730">
        <v>0</v>
      </c>
      <c r="G72" s="730">
        <v>0</v>
      </c>
    </row>
    <row r="73" spans="1:7" s="679" customFormat="1">
      <c r="A73" s="691" t="s">
        <v>3512</v>
      </c>
      <c r="B73" s="691" t="s">
        <v>3513</v>
      </c>
      <c r="C73" s="694" t="s">
        <v>3514</v>
      </c>
      <c r="D73" s="730">
        <v>0</v>
      </c>
      <c r="E73" s="729"/>
      <c r="F73" s="730">
        <v>0</v>
      </c>
      <c r="G73" s="729"/>
    </row>
    <row r="74" spans="1:7" s="679" customFormat="1">
      <c r="A74" s="691" t="s">
        <v>3515</v>
      </c>
      <c r="B74" s="691" t="s">
        <v>3516</v>
      </c>
      <c r="C74" s="694" t="s">
        <v>3517</v>
      </c>
      <c r="D74" s="730">
        <v>0</v>
      </c>
      <c r="E74" s="730">
        <v>0</v>
      </c>
      <c r="F74" s="730">
        <v>0</v>
      </c>
      <c r="G74" s="730">
        <v>0</v>
      </c>
    </row>
    <row r="75" spans="1:7" s="679" customFormat="1">
      <c r="A75" s="691" t="s">
        <v>3518</v>
      </c>
      <c r="B75" s="691" t="s">
        <v>3519</v>
      </c>
      <c r="C75" s="694" t="s">
        <v>3520</v>
      </c>
      <c r="D75" s="730">
        <v>324.67664000000002</v>
      </c>
      <c r="E75" s="730">
        <v>0</v>
      </c>
      <c r="F75" s="730">
        <v>324.67664000000002</v>
      </c>
      <c r="G75" s="730">
        <v>560.19907999999998</v>
      </c>
    </row>
    <row r="76" spans="1:7" s="679" customFormat="1">
      <c r="A76" s="691" t="s">
        <v>3521</v>
      </c>
      <c r="B76" s="691" t="s">
        <v>3522</v>
      </c>
      <c r="C76" s="694" t="s">
        <v>3523</v>
      </c>
      <c r="D76" s="729"/>
      <c r="E76" s="729"/>
      <c r="F76" s="729"/>
      <c r="G76" s="729">
        <v>27.951000000000001</v>
      </c>
    </row>
    <row r="77" spans="1:7" s="679" customFormat="1">
      <c r="A77" s="691" t="s">
        <v>3524</v>
      </c>
      <c r="B77" s="691" t="s">
        <v>3525</v>
      </c>
      <c r="C77" s="694" t="s">
        <v>3526</v>
      </c>
      <c r="D77" s="730">
        <v>709.41448000000003</v>
      </c>
      <c r="E77" s="730">
        <v>0</v>
      </c>
      <c r="F77" s="730">
        <v>709.41448000000003</v>
      </c>
      <c r="G77" s="730">
        <v>727.41439000000003</v>
      </c>
    </row>
    <row r="78" spans="1:7" s="743" customFormat="1">
      <c r="A78" s="727" t="s">
        <v>3527</v>
      </c>
      <c r="B78" s="747" t="s">
        <v>3528</v>
      </c>
      <c r="C78" s="748" t="s">
        <v>3529</v>
      </c>
      <c r="D78" s="749">
        <v>32.215260000000001</v>
      </c>
      <c r="E78" s="749"/>
      <c r="F78" s="749">
        <v>32.215260000000001</v>
      </c>
      <c r="G78" s="749">
        <v>31.12576</v>
      </c>
    </row>
    <row r="79" spans="1:7" s="743" customFormat="1">
      <c r="A79" s="717" t="s">
        <v>3530</v>
      </c>
      <c r="B79" s="717" t="s">
        <v>3531</v>
      </c>
      <c r="C79" s="718" t="s">
        <v>269</v>
      </c>
      <c r="D79" s="719">
        <v>189213.79371</v>
      </c>
      <c r="E79" s="719">
        <v>0</v>
      </c>
      <c r="F79" s="719">
        <v>189213.79371</v>
      </c>
      <c r="G79" s="719">
        <v>198210.08987999998</v>
      </c>
    </row>
    <row r="80" spans="1:7" s="743" customFormat="1">
      <c r="A80" s="727" t="s">
        <v>3532</v>
      </c>
      <c r="B80" s="727" t="s">
        <v>3533</v>
      </c>
      <c r="C80" s="728" t="s">
        <v>3534</v>
      </c>
      <c r="D80" s="729"/>
      <c r="E80" s="729"/>
      <c r="F80" s="729"/>
      <c r="G80" s="729"/>
    </row>
    <row r="81" spans="1:7" s="679" customFormat="1">
      <c r="A81" s="691" t="s">
        <v>3535</v>
      </c>
      <c r="B81" s="691" t="s">
        <v>3536</v>
      </c>
      <c r="C81" s="694" t="s">
        <v>3537</v>
      </c>
      <c r="D81" s="729"/>
      <c r="E81" s="729"/>
      <c r="F81" s="729"/>
      <c r="G81" s="729"/>
    </row>
    <row r="82" spans="1:7" s="679" customFormat="1">
      <c r="A82" s="691" t="s">
        <v>3538</v>
      </c>
      <c r="B82" s="691" t="s">
        <v>3539</v>
      </c>
      <c r="C82" s="694" t="s">
        <v>3540</v>
      </c>
      <c r="D82" s="729"/>
      <c r="E82" s="729"/>
      <c r="F82" s="729"/>
      <c r="G82" s="729"/>
    </row>
    <row r="83" spans="1:7" s="679" customFormat="1">
      <c r="A83" s="691" t="s">
        <v>3541</v>
      </c>
      <c r="B83" s="691" t="s">
        <v>3542</v>
      </c>
      <c r="C83" s="694" t="s">
        <v>3543</v>
      </c>
      <c r="D83" s="729"/>
      <c r="E83" s="729"/>
      <c r="F83" s="729"/>
      <c r="G83" s="729"/>
    </row>
    <row r="84" spans="1:7" s="679" customFormat="1">
      <c r="A84" s="691" t="s">
        <v>3544</v>
      </c>
      <c r="B84" s="691" t="s">
        <v>3545</v>
      </c>
      <c r="C84" s="694" t="s">
        <v>3546</v>
      </c>
      <c r="D84" s="729"/>
      <c r="E84" s="729"/>
      <c r="F84" s="729"/>
      <c r="G84" s="729"/>
    </row>
    <row r="85" spans="1:7" s="679" customFormat="1">
      <c r="A85" s="691" t="s">
        <v>3547</v>
      </c>
      <c r="B85" s="691" t="s">
        <v>3548</v>
      </c>
      <c r="C85" s="694" t="s">
        <v>3549</v>
      </c>
      <c r="D85" s="729">
        <v>188608.85996999999</v>
      </c>
      <c r="E85" s="729"/>
      <c r="F85" s="729">
        <v>188608.85996999999</v>
      </c>
      <c r="G85" s="729">
        <v>197510.83702000001</v>
      </c>
    </row>
    <row r="86" spans="1:7" s="679" customFormat="1">
      <c r="A86" s="691" t="s">
        <v>3550</v>
      </c>
      <c r="B86" s="691" t="s">
        <v>3551</v>
      </c>
      <c r="C86" s="694" t="s">
        <v>3552</v>
      </c>
      <c r="D86" s="729">
        <v>421.51074</v>
      </c>
      <c r="E86" s="729"/>
      <c r="F86" s="729">
        <v>421.51074</v>
      </c>
      <c r="G86" s="729">
        <v>516.88886000000002</v>
      </c>
    </row>
    <row r="87" spans="1:7" s="679" customFormat="1">
      <c r="A87" s="691" t="s">
        <v>3559</v>
      </c>
      <c r="B87" s="691" t="s">
        <v>3560</v>
      </c>
      <c r="C87" s="694" t="s">
        <v>3561</v>
      </c>
      <c r="D87" s="729">
        <v>7.92</v>
      </c>
      <c r="E87" s="729"/>
      <c r="F87" s="729">
        <v>7.92</v>
      </c>
      <c r="G87" s="729">
        <v>14.58</v>
      </c>
    </row>
    <row r="88" spans="1:7" s="679" customFormat="1">
      <c r="A88" s="691" t="s">
        <v>3562</v>
      </c>
      <c r="B88" s="691" t="s">
        <v>3563</v>
      </c>
      <c r="C88" s="694" t="s">
        <v>3564</v>
      </c>
      <c r="D88" s="729"/>
      <c r="E88" s="729"/>
      <c r="F88" s="729"/>
      <c r="G88" s="729"/>
    </row>
    <row r="89" spans="1:7" s="679" customFormat="1">
      <c r="A89" s="695" t="s">
        <v>3565</v>
      </c>
      <c r="B89" s="695" t="s">
        <v>3566</v>
      </c>
      <c r="C89" s="696" t="s">
        <v>3567</v>
      </c>
      <c r="D89" s="749">
        <v>175.50299999999999</v>
      </c>
      <c r="E89" s="749"/>
      <c r="F89" s="749">
        <v>175.50299999999999</v>
      </c>
      <c r="G89" s="749">
        <v>167.78399999999999</v>
      </c>
    </row>
    <row r="90" spans="1:7" s="753" customFormat="1">
      <c r="A90" s="750"/>
      <c r="B90" s="750"/>
      <c r="C90" s="750"/>
      <c r="D90" s="751"/>
      <c r="E90" s="752"/>
      <c r="F90" s="751"/>
      <c r="G90" s="751"/>
    </row>
    <row r="91" spans="1:7" s="753" customFormat="1">
      <c r="A91" s="750"/>
      <c r="B91" s="750"/>
      <c r="C91" s="750"/>
      <c r="D91" s="751"/>
      <c r="E91" s="752"/>
      <c r="F91" s="751"/>
      <c r="G91" s="751"/>
    </row>
    <row r="92" spans="1:7" ht="12.75" customHeight="1">
      <c r="A92" s="734"/>
      <c r="B92" s="735"/>
      <c r="C92" s="736"/>
      <c r="D92" s="754">
        <v>1</v>
      </c>
      <c r="E92" s="754">
        <v>2</v>
      </c>
      <c r="F92" s="755"/>
      <c r="G92" s="756"/>
    </row>
    <row r="93" spans="1:7" s="686" customFormat="1" ht="14.25" customHeight="1">
      <c r="A93" s="1390" t="s">
        <v>3286</v>
      </c>
      <c r="B93" s="1391"/>
      <c r="C93" s="1396" t="s">
        <v>3287</v>
      </c>
      <c r="D93" s="1412" t="s">
        <v>3288</v>
      </c>
      <c r="E93" s="1412"/>
      <c r="F93" s="755"/>
      <c r="G93" s="756"/>
    </row>
    <row r="94" spans="1:7" s="686" customFormat="1">
      <c r="A94" s="1394"/>
      <c r="B94" s="1395"/>
      <c r="C94" s="1411"/>
      <c r="D94" s="757" t="s">
        <v>3289</v>
      </c>
      <c r="E94" s="739" t="s">
        <v>3290</v>
      </c>
      <c r="F94" s="755"/>
      <c r="G94" s="756"/>
    </row>
    <row r="95" spans="1:7" s="743" customFormat="1">
      <c r="A95" s="717"/>
      <c r="B95" s="717" t="s">
        <v>3569</v>
      </c>
      <c r="C95" s="718" t="s">
        <v>269</v>
      </c>
      <c r="D95" s="719">
        <v>19622882.69348</v>
      </c>
      <c r="E95" s="719">
        <v>18281342.512249999</v>
      </c>
      <c r="F95" s="758"/>
      <c r="G95" s="759"/>
    </row>
    <row r="96" spans="1:7" s="743" customFormat="1">
      <c r="A96" s="717" t="s">
        <v>3570</v>
      </c>
      <c r="B96" s="717" t="s">
        <v>3571</v>
      </c>
      <c r="C96" s="718" t="s">
        <v>269</v>
      </c>
      <c r="D96" s="719">
        <v>19530752.397659998</v>
      </c>
      <c r="E96" s="719">
        <v>18142146.616319999</v>
      </c>
      <c r="F96" s="758"/>
      <c r="G96" s="759"/>
    </row>
    <row r="97" spans="1:7" s="743" customFormat="1">
      <c r="A97" s="717" t="s">
        <v>3572</v>
      </c>
      <c r="B97" s="717" t="s">
        <v>3573</v>
      </c>
      <c r="C97" s="718" t="s">
        <v>269</v>
      </c>
      <c r="D97" s="719">
        <v>19295254.64237</v>
      </c>
      <c r="E97" s="719">
        <v>17924231.248490002</v>
      </c>
      <c r="F97" s="758"/>
      <c r="G97" s="759"/>
    </row>
    <row r="98" spans="1:7" s="679" customFormat="1">
      <c r="A98" s="691" t="s">
        <v>3574</v>
      </c>
      <c r="B98" s="691" t="s">
        <v>3575</v>
      </c>
      <c r="C98" s="694" t="s">
        <v>3576</v>
      </c>
      <c r="D98" s="729">
        <v>16721412.49965</v>
      </c>
      <c r="E98" s="729">
        <v>16321762.54291</v>
      </c>
      <c r="F98" s="755"/>
      <c r="G98" s="756"/>
    </row>
    <row r="99" spans="1:7" s="679" customFormat="1">
      <c r="A99" s="691" t="s">
        <v>3577</v>
      </c>
      <c r="B99" s="691" t="s">
        <v>3578</v>
      </c>
      <c r="C99" s="694" t="s">
        <v>3579</v>
      </c>
      <c r="D99" s="730">
        <v>2573842.1427199999</v>
      </c>
      <c r="E99" s="730">
        <v>1602468.7055799998</v>
      </c>
      <c r="F99" s="755"/>
      <c r="G99" s="760"/>
    </row>
    <row r="100" spans="1:7" s="679" customFormat="1">
      <c r="A100" s="691" t="s">
        <v>3580</v>
      </c>
      <c r="B100" s="691" t="s">
        <v>3581</v>
      </c>
      <c r="C100" s="694" t="s">
        <v>3582</v>
      </c>
      <c r="D100" s="730">
        <v>0</v>
      </c>
      <c r="E100" s="730">
        <v>0</v>
      </c>
      <c r="F100" s="761"/>
      <c r="G100" s="760"/>
    </row>
    <row r="101" spans="1:7" s="679" customFormat="1">
      <c r="A101" s="691" t="s">
        <v>3583</v>
      </c>
      <c r="B101" s="691" t="s">
        <v>3584</v>
      </c>
      <c r="C101" s="694" t="s">
        <v>3585</v>
      </c>
      <c r="D101" s="730">
        <v>0</v>
      </c>
      <c r="E101" s="730">
        <v>0</v>
      </c>
      <c r="F101" s="761"/>
      <c r="G101" s="760"/>
    </row>
    <row r="102" spans="1:7" s="679" customFormat="1">
      <c r="A102" s="691" t="s">
        <v>3586</v>
      </c>
      <c r="B102" s="691" t="s">
        <v>3587</v>
      </c>
      <c r="C102" s="694" t="s">
        <v>3588</v>
      </c>
      <c r="D102" s="730">
        <v>0</v>
      </c>
      <c r="E102" s="730">
        <v>0</v>
      </c>
      <c r="F102" s="761"/>
      <c r="G102" s="760"/>
    </row>
    <row r="103" spans="1:7" s="679" customFormat="1">
      <c r="A103" s="691" t="s">
        <v>3589</v>
      </c>
      <c r="B103" s="691" t="s">
        <v>3590</v>
      </c>
      <c r="C103" s="694" t="s">
        <v>3591</v>
      </c>
      <c r="D103" s="749"/>
      <c r="E103" s="749"/>
      <c r="F103" s="761"/>
      <c r="G103" s="760"/>
    </row>
    <row r="104" spans="1:7" s="743" customFormat="1">
      <c r="A104" s="717" t="s">
        <v>3592</v>
      </c>
      <c r="B104" s="717" t="s">
        <v>3593</v>
      </c>
      <c r="C104" s="718" t="s">
        <v>269</v>
      </c>
      <c r="D104" s="719">
        <v>230971.34900999998</v>
      </c>
      <c r="E104" s="719">
        <v>216192.17144000001</v>
      </c>
      <c r="F104" s="758"/>
      <c r="G104" s="759"/>
    </row>
    <row r="105" spans="1:7" s="679" customFormat="1">
      <c r="A105" s="691" t="s">
        <v>3594</v>
      </c>
      <c r="B105" s="691" t="s">
        <v>3595</v>
      </c>
      <c r="C105" s="694" t="s">
        <v>3596</v>
      </c>
      <c r="D105" s="729">
        <v>13562.965</v>
      </c>
      <c r="E105" s="729">
        <v>13562.965</v>
      </c>
      <c r="F105" s="755"/>
      <c r="G105" s="756"/>
    </row>
    <row r="106" spans="1:7" s="679" customFormat="1">
      <c r="A106" s="691" t="s">
        <v>3597</v>
      </c>
      <c r="B106" s="691" t="s">
        <v>3598</v>
      </c>
      <c r="C106" s="694" t="s">
        <v>3599</v>
      </c>
      <c r="D106" s="730">
        <v>405.43648999999999</v>
      </c>
      <c r="E106" s="730">
        <v>440.05422999999996</v>
      </c>
      <c r="F106" s="755"/>
      <c r="G106" s="756"/>
    </row>
    <row r="107" spans="1:7" s="679" customFormat="1" ht="13.5" customHeight="1">
      <c r="A107" s="691" t="s">
        <v>3600</v>
      </c>
      <c r="B107" s="691" t="s">
        <v>3601</v>
      </c>
      <c r="C107" s="694" t="s">
        <v>3602</v>
      </c>
      <c r="D107" s="730">
        <v>16289.980210000002</v>
      </c>
      <c r="E107" s="730">
        <v>14566.783820000001</v>
      </c>
      <c r="F107" s="755"/>
      <c r="G107" s="756"/>
    </row>
    <row r="108" spans="1:7" s="679" customFormat="1">
      <c r="A108" s="691" t="s">
        <v>3603</v>
      </c>
      <c r="B108" s="691" t="s">
        <v>3604</v>
      </c>
      <c r="C108" s="694" t="s">
        <v>3605</v>
      </c>
      <c r="D108" s="730">
        <v>0</v>
      </c>
      <c r="E108" s="730">
        <v>0</v>
      </c>
      <c r="F108" s="761"/>
      <c r="G108" s="760"/>
    </row>
    <row r="109" spans="1:7" s="679" customFormat="1">
      <c r="A109" s="691" t="s">
        <v>3606</v>
      </c>
      <c r="B109" s="691" t="s">
        <v>3607</v>
      </c>
      <c r="C109" s="694" t="s">
        <v>3608</v>
      </c>
      <c r="D109" s="730">
        <v>200712.96731000001</v>
      </c>
      <c r="E109" s="730">
        <v>187622.36838999999</v>
      </c>
      <c r="F109" s="755"/>
      <c r="G109" s="756"/>
    </row>
    <row r="110" spans="1:7" s="743" customFormat="1">
      <c r="A110" s="717" t="s">
        <v>3612</v>
      </c>
      <c r="B110" s="717" t="s">
        <v>3613</v>
      </c>
      <c r="C110" s="718" t="s">
        <v>269</v>
      </c>
      <c r="D110" s="719">
        <v>4526.4062800000002</v>
      </c>
      <c r="E110" s="719">
        <v>1723.1963899999998</v>
      </c>
      <c r="F110" s="758"/>
      <c r="G110" s="759"/>
    </row>
    <row r="111" spans="1:7" s="679" customFormat="1">
      <c r="A111" s="691" t="s">
        <v>3614</v>
      </c>
      <c r="B111" s="691" t="s">
        <v>3615</v>
      </c>
      <c r="C111" s="694" t="s">
        <v>3616</v>
      </c>
      <c r="D111" s="729">
        <v>4526.4062800000002</v>
      </c>
      <c r="E111" s="729"/>
      <c r="F111" s="755"/>
      <c r="G111" s="760"/>
    </row>
    <row r="112" spans="1:7" s="679" customFormat="1">
      <c r="A112" s="691" t="s">
        <v>3617</v>
      </c>
      <c r="B112" s="691" t="s">
        <v>3618</v>
      </c>
      <c r="C112" s="694" t="s">
        <v>3619</v>
      </c>
      <c r="D112" s="730">
        <v>0</v>
      </c>
      <c r="E112" s="730">
        <v>1723.1963899999998</v>
      </c>
      <c r="F112" s="761"/>
      <c r="G112" s="756"/>
    </row>
    <row r="113" spans="1:7" s="679" customFormat="1">
      <c r="A113" s="691" t="s">
        <v>3620</v>
      </c>
      <c r="B113" s="691" t="s">
        <v>3621</v>
      </c>
      <c r="C113" s="694" t="s">
        <v>3622</v>
      </c>
      <c r="D113" s="730">
        <v>0</v>
      </c>
      <c r="E113" s="730">
        <v>0</v>
      </c>
      <c r="F113" s="761"/>
      <c r="G113" s="760"/>
    </row>
    <row r="114" spans="1:7" s="743" customFormat="1">
      <c r="A114" s="717" t="s">
        <v>3623</v>
      </c>
      <c r="B114" s="717" t="s">
        <v>3624</v>
      </c>
      <c r="C114" s="718" t="s">
        <v>269</v>
      </c>
      <c r="D114" s="719">
        <v>92130.295819999999</v>
      </c>
      <c r="E114" s="719">
        <v>139195.89593</v>
      </c>
      <c r="F114" s="758"/>
      <c r="G114" s="759"/>
    </row>
    <row r="115" spans="1:7" s="743" customFormat="1">
      <c r="A115" s="717" t="s">
        <v>3625</v>
      </c>
      <c r="B115" s="717" t="s">
        <v>3626</v>
      </c>
      <c r="C115" s="718" t="s">
        <v>269</v>
      </c>
      <c r="D115" s="719">
        <v>0</v>
      </c>
      <c r="E115" s="719">
        <v>0</v>
      </c>
      <c r="F115" s="758"/>
      <c r="G115" s="759"/>
    </row>
    <row r="116" spans="1:7" s="679" customFormat="1">
      <c r="A116" s="691" t="s">
        <v>3627</v>
      </c>
      <c r="B116" s="691" t="s">
        <v>3626</v>
      </c>
      <c r="C116" s="694" t="s">
        <v>3628</v>
      </c>
      <c r="D116" s="730">
        <v>0</v>
      </c>
      <c r="E116" s="730">
        <v>0</v>
      </c>
      <c r="F116" s="761"/>
      <c r="G116" s="760"/>
    </row>
    <row r="117" spans="1:7" s="743" customFormat="1">
      <c r="A117" s="717" t="s">
        <v>3629</v>
      </c>
      <c r="B117" s="717" t="s">
        <v>3630</v>
      </c>
      <c r="C117" s="718" t="s">
        <v>269</v>
      </c>
      <c r="D117" s="719">
        <v>0</v>
      </c>
      <c r="E117" s="719">
        <v>0</v>
      </c>
      <c r="F117" s="758"/>
      <c r="G117" s="759"/>
    </row>
    <row r="118" spans="1:7" s="679" customFormat="1">
      <c r="A118" s="691" t="s">
        <v>3631</v>
      </c>
      <c r="B118" s="691" t="s">
        <v>3632</v>
      </c>
      <c r="C118" s="694" t="s">
        <v>3633</v>
      </c>
      <c r="D118" s="730">
        <v>0</v>
      </c>
      <c r="E118" s="730">
        <v>0</v>
      </c>
      <c r="F118" s="761"/>
      <c r="G118" s="760"/>
    </row>
    <row r="119" spans="1:7" s="679" customFormat="1">
      <c r="A119" s="691" t="s">
        <v>3634</v>
      </c>
      <c r="B119" s="691" t="s">
        <v>3635</v>
      </c>
      <c r="C119" s="694" t="s">
        <v>3636</v>
      </c>
      <c r="D119" s="730">
        <v>0</v>
      </c>
      <c r="E119" s="730">
        <v>0</v>
      </c>
      <c r="F119" s="761"/>
      <c r="G119" s="760"/>
    </row>
    <row r="120" spans="1:7" s="679" customFormat="1">
      <c r="A120" s="691" t="s">
        <v>3640</v>
      </c>
      <c r="B120" s="691" t="s">
        <v>3641</v>
      </c>
      <c r="C120" s="694" t="s">
        <v>3642</v>
      </c>
      <c r="D120" s="730">
        <v>0</v>
      </c>
      <c r="E120" s="730">
        <v>0</v>
      </c>
      <c r="F120" s="761"/>
      <c r="G120" s="760"/>
    </row>
    <row r="121" spans="1:7" s="679" customFormat="1">
      <c r="A121" s="691" t="s">
        <v>3649</v>
      </c>
      <c r="B121" s="691" t="s">
        <v>3650</v>
      </c>
      <c r="C121" s="694" t="s">
        <v>3651</v>
      </c>
      <c r="D121" s="730">
        <v>0</v>
      </c>
      <c r="E121" s="730">
        <v>0</v>
      </c>
      <c r="F121" s="761"/>
      <c r="G121" s="760"/>
    </row>
    <row r="122" spans="1:7" s="679" customFormat="1">
      <c r="A122" s="691" t="s">
        <v>3652</v>
      </c>
      <c r="B122" s="691" t="s">
        <v>3653</v>
      </c>
      <c r="C122" s="694" t="s">
        <v>3654</v>
      </c>
      <c r="D122" s="730">
        <v>0</v>
      </c>
      <c r="E122" s="730">
        <v>0</v>
      </c>
      <c r="F122" s="761"/>
      <c r="G122" s="760"/>
    </row>
    <row r="123" spans="1:7" s="679" customFormat="1">
      <c r="A123" s="691" t="s">
        <v>3655</v>
      </c>
      <c r="B123" s="691" t="s">
        <v>3656</v>
      </c>
      <c r="C123" s="694" t="s">
        <v>3657</v>
      </c>
      <c r="D123" s="730">
        <v>0</v>
      </c>
      <c r="E123" s="730">
        <v>0</v>
      </c>
      <c r="F123" s="761"/>
      <c r="G123" s="760"/>
    </row>
    <row r="124" spans="1:7" s="743" customFormat="1">
      <c r="A124" s="717" t="s">
        <v>3658</v>
      </c>
      <c r="B124" s="717" t="s">
        <v>3659</v>
      </c>
      <c r="C124" s="718" t="s">
        <v>269</v>
      </c>
      <c r="D124" s="719">
        <v>92130.295819999999</v>
      </c>
      <c r="E124" s="719">
        <v>139195.89593</v>
      </c>
      <c r="F124" s="758"/>
      <c r="G124" s="759"/>
    </row>
    <row r="125" spans="1:7" s="679" customFormat="1">
      <c r="A125" s="691" t="s">
        <v>3660</v>
      </c>
      <c r="B125" s="691" t="s">
        <v>3661</v>
      </c>
      <c r="C125" s="694" t="s">
        <v>3662</v>
      </c>
      <c r="D125" s="730">
        <v>0</v>
      </c>
      <c r="E125" s="730">
        <v>0</v>
      </c>
      <c r="F125" s="761"/>
      <c r="G125" s="760"/>
    </row>
    <row r="126" spans="1:7" s="679" customFormat="1">
      <c r="A126" s="691" t="s">
        <v>3669</v>
      </c>
      <c r="B126" s="691" t="s">
        <v>3670</v>
      </c>
      <c r="C126" s="694" t="s">
        <v>3671</v>
      </c>
      <c r="D126" s="730">
        <v>0</v>
      </c>
      <c r="E126" s="730">
        <v>0</v>
      </c>
      <c r="F126" s="761"/>
      <c r="G126" s="760"/>
    </row>
    <row r="127" spans="1:7" s="679" customFormat="1">
      <c r="A127" s="691" t="s">
        <v>3672</v>
      </c>
      <c r="B127" s="691" t="s">
        <v>3673</v>
      </c>
      <c r="C127" s="694" t="s">
        <v>3674</v>
      </c>
      <c r="D127" s="730">
        <v>64519.46344</v>
      </c>
      <c r="E127" s="730">
        <v>111482.80258</v>
      </c>
      <c r="F127" s="755"/>
      <c r="G127" s="756"/>
    </row>
    <row r="128" spans="1:7" s="679" customFormat="1">
      <c r="A128" s="691" t="s">
        <v>3678</v>
      </c>
      <c r="B128" s="691" t="s">
        <v>3679</v>
      </c>
      <c r="C128" s="694" t="s">
        <v>3680</v>
      </c>
      <c r="D128" s="730">
        <v>935.17872</v>
      </c>
      <c r="E128" s="730">
        <v>753.98471999999992</v>
      </c>
      <c r="F128" s="755"/>
      <c r="G128" s="756"/>
    </row>
    <row r="129" spans="1:7" s="679" customFormat="1">
      <c r="A129" s="691" t="s">
        <v>3684</v>
      </c>
      <c r="B129" s="691" t="s">
        <v>3685</v>
      </c>
      <c r="C129" s="694" t="s">
        <v>3686</v>
      </c>
      <c r="D129" s="730">
        <v>0</v>
      </c>
      <c r="E129" s="730">
        <v>0</v>
      </c>
      <c r="F129" s="761"/>
      <c r="G129" s="760"/>
    </row>
    <row r="130" spans="1:7" s="679" customFormat="1" ht="12.75" customHeight="1">
      <c r="A130" s="691" t="s">
        <v>3687</v>
      </c>
      <c r="B130" s="691" t="s">
        <v>3688</v>
      </c>
      <c r="C130" s="694" t="s">
        <v>3689</v>
      </c>
      <c r="D130" s="730">
        <v>2428.84</v>
      </c>
      <c r="E130" s="730">
        <v>2422.3649999999998</v>
      </c>
      <c r="F130" s="755"/>
      <c r="G130" s="756"/>
    </row>
    <row r="131" spans="1:7" s="679" customFormat="1" ht="12.75" customHeight="1">
      <c r="A131" s="691" t="s">
        <v>3690</v>
      </c>
      <c r="B131" s="691" t="s">
        <v>3691</v>
      </c>
      <c r="C131" s="694" t="s">
        <v>3692</v>
      </c>
      <c r="D131" s="730">
        <v>9703.2060000000001</v>
      </c>
      <c r="E131" s="730">
        <v>8434.8760000000002</v>
      </c>
      <c r="F131" s="755"/>
      <c r="G131" s="756"/>
    </row>
    <row r="132" spans="1:7" s="679" customFormat="1" ht="12.75" customHeight="1">
      <c r="A132" s="691" t="s">
        <v>3693</v>
      </c>
      <c r="B132" s="691" t="s">
        <v>3475</v>
      </c>
      <c r="C132" s="694" t="s">
        <v>3476</v>
      </c>
      <c r="D132" s="730">
        <v>4847.9660000000003</v>
      </c>
      <c r="E132" s="730">
        <v>4236.03</v>
      </c>
      <c r="F132" s="755"/>
      <c r="G132" s="756"/>
    </row>
    <row r="133" spans="1:7" s="679" customFormat="1" ht="12.75" customHeight="1">
      <c r="A133" s="691" t="s">
        <v>3694</v>
      </c>
      <c r="B133" s="691" t="s">
        <v>3478</v>
      </c>
      <c r="C133" s="694" t="s">
        <v>3479</v>
      </c>
      <c r="D133" s="730">
        <v>2090.556</v>
      </c>
      <c r="E133" s="730">
        <v>1827.8119999999999</v>
      </c>
      <c r="F133" s="755"/>
      <c r="G133" s="756"/>
    </row>
    <row r="134" spans="1:7" s="679" customFormat="1" ht="12.75" customHeight="1">
      <c r="A134" s="691" t="s">
        <v>3695</v>
      </c>
      <c r="B134" s="691" t="s">
        <v>3481</v>
      </c>
      <c r="C134" s="694" t="s">
        <v>3482</v>
      </c>
      <c r="D134" s="730">
        <v>4.9969999999999999</v>
      </c>
      <c r="E134" s="730">
        <v>3.778</v>
      </c>
      <c r="F134" s="755"/>
      <c r="G134" s="756"/>
    </row>
    <row r="135" spans="1:7" s="679" customFormat="1" ht="12.75" customHeight="1">
      <c r="A135" s="691" t="s">
        <v>3696</v>
      </c>
      <c r="B135" s="691" t="s">
        <v>3484</v>
      </c>
      <c r="C135" s="694" t="s">
        <v>3485</v>
      </c>
      <c r="D135" s="730">
        <v>0</v>
      </c>
      <c r="E135" s="730">
        <v>585.23</v>
      </c>
      <c r="F135" s="761"/>
      <c r="G135" s="760"/>
    </row>
    <row r="136" spans="1:7" s="679" customFormat="1" ht="12.75" customHeight="1">
      <c r="A136" s="691" t="s">
        <v>3697</v>
      </c>
      <c r="B136" s="691" t="s">
        <v>3487</v>
      </c>
      <c r="C136" s="694" t="s">
        <v>3488</v>
      </c>
      <c r="D136" s="730">
        <v>1705.7149999999999</v>
      </c>
      <c r="E136" s="730">
        <v>1299.259</v>
      </c>
      <c r="F136" s="755"/>
      <c r="G136" s="756"/>
    </row>
    <row r="137" spans="1:7" s="679" customFormat="1" ht="12.75" customHeight="1">
      <c r="A137" s="691" t="s">
        <v>3698</v>
      </c>
      <c r="B137" s="691" t="s">
        <v>281</v>
      </c>
      <c r="C137" s="694" t="s">
        <v>3490</v>
      </c>
      <c r="D137" s="730">
        <v>3314.7515600000002</v>
      </c>
      <c r="E137" s="730">
        <v>2417.4279999999999</v>
      </c>
      <c r="F137" s="761"/>
      <c r="G137" s="760"/>
    </row>
    <row r="138" spans="1:7" s="679" customFormat="1" ht="12.75" customHeight="1">
      <c r="A138" s="691" t="s">
        <v>3699</v>
      </c>
      <c r="B138" s="691" t="s">
        <v>3492</v>
      </c>
      <c r="C138" s="694" t="s">
        <v>3493</v>
      </c>
      <c r="D138" s="730">
        <v>0</v>
      </c>
      <c r="E138" s="730">
        <v>0</v>
      </c>
      <c r="F138" s="755"/>
      <c r="G138" s="756"/>
    </row>
    <row r="139" spans="1:7" s="679" customFormat="1" ht="12.75" customHeight="1">
      <c r="A139" s="691" t="s">
        <v>3700</v>
      </c>
      <c r="B139" s="691" t="s">
        <v>3701</v>
      </c>
      <c r="C139" s="694" t="s">
        <v>3702</v>
      </c>
      <c r="D139" s="730">
        <v>0</v>
      </c>
      <c r="E139" s="730">
        <v>0</v>
      </c>
      <c r="F139" s="761"/>
      <c r="G139" s="760"/>
    </row>
    <row r="140" spans="1:7" s="679" customFormat="1" ht="12.75" customHeight="1">
      <c r="A140" s="691" t="s">
        <v>3703</v>
      </c>
      <c r="B140" s="691" t="s">
        <v>3704</v>
      </c>
      <c r="C140" s="694" t="s">
        <v>3705</v>
      </c>
      <c r="D140" s="730">
        <v>0</v>
      </c>
      <c r="E140" s="730">
        <v>0</v>
      </c>
      <c r="F140" s="755"/>
      <c r="G140" s="756"/>
    </row>
    <row r="141" spans="1:7" s="679" customFormat="1" ht="12.75" customHeight="1">
      <c r="A141" s="691" t="s">
        <v>3706</v>
      </c>
      <c r="B141" s="691" t="s">
        <v>3740</v>
      </c>
      <c r="C141" s="694" t="s">
        <v>3708</v>
      </c>
      <c r="D141" s="730">
        <v>0</v>
      </c>
      <c r="E141" s="730">
        <v>0</v>
      </c>
      <c r="F141" s="761"/>
      <c r="G141" s="760"/>
    </row>
    <row r="142" spans="1:7" s="679" customFormat="1">
      <c r="A142" s="691" t="s">
        <v>3719</v>
      </c>
      <c r="B142" s="691" t="s">
        <v>3720</v>
      </c>
      <c r="C142" s="694" t="s">
        <v>3721</v>
      </c>
      <c r="D142" s="730">
        <v>0</v>
      </c>
      <c r="E142" s="730">
        <v>0</v>
      </c>
      <c r="F142" s="761"/>
      <c r="G142" s="760"/>
    </row>
    <row r="143" spans="1:7" s="679" customFormat="1" ht="12.75" customHeight="1">
      <c r="A143" s="691" t="s">
        <v>3722</v>
      </c>
      <c r="B143" s="691" t="s">
        <v>3723</v>
      </c>
      <c r="C143" s="694" t="s">
        <v>3724</v>
      </c>
      <c r="D143" s="730">
        <v>0</v>
      </c>
      <c r="E143" s="730">
        <v>0</v>
      </c>
      <c r="F143" s="755"/>
      <c r="G143" s="756"/>
    </row>
    <row r="144" spans="1:7" s="679" customFormat="1" ht="12.75" customHeight="1">
      <c r="A144" s="691" t="s">
        <v>3725</v>
      </c>
      <c r="B144" s="691" t="s">
        <v>3726</v>
      </c>
      <c r="C144" s="694" t="s">
        <v>3727</v>
      </c>
      <c r="D144" s="730">
        <v>0</v>
      </c>
      <c r="E144" s="730">
        <v>1.968</v>
      </c>
      <c r="F144" s="761"/>
      <c r="G144" s="760"/>
    </row>
    <row r="145" spans="1:7" s="679" customFormat="1" ht="12.75" customHeight="1">
      <c r="A145" s="691" t="s">
        <v>3728</v>
      </c>
      <c r="B145" s="691" t="s">
        <v>3729</v>
      </c>
      <c r="C145" s="694" t="s">
        <v>3730</v>
      </c>
      <c r="D145" s="730">
        <v>1746.34041</v>
      </c>
      <c r="E145" s="730">
        <v>2647.11807</v>
      </c>
      <c r="F145" s="755"/>
      <c r="G145" s="756"/>
    </row>
    <row r="146" spans="1:7" s="679" customFormat="1" ht="12.75" customHeight="1">
      <c r="A146" s="691" t="s">
        <v>3731</v>
      </c>
      <c r="B146" s="691" t="s">
        <v>3732</v>
      </c>
      <c r="C146" s="694" t="s">
        <v>3733</v>
      </c>
      <c r="D146" s="730">
        <v>744.20668999999998</v>
      </c>
      <c r="E146" s="730">
        <v>3020.0935600000003</v>
      </c>
      <c r="F146" s="761"/>
      <c r="G146" s="760"/>
    </row>
    <row r="147" spans="1:7" s="679" customFormat="1" ht="12.75" customHeight="1">
      <c r="A147" s="695" t="s">
        <v>3734</v>
      </c>
      <c r="B147" s="695" t="s">
        <v>3735</v>
      </c>
      <c r="C147" s="696" t="s">
        <v>3736</v>
      </c>
      <c r="D147" s="762">
        <v>89.075000000000003</v>
      </c>
      <c r="E147" s="762">
        <v>63.151000000000003</v>
      </c>
      <c r="F147" s="681"/>
      <c r="G147" s="681"/>
    </row>
    <row r="148" spans="1:7" s="679" customFormat="1">
      <c r="C148" s="680"/>
      <c r="D148" s="681"/>
      <c r="E148" s="681"/>
      <c r="F148" s="681"/>
      <c r="G148" s="681"/>
    </row>
    <row r="149" spans="1:7" s="679" customFormat="1">
      <c r="C149" s="680"/>
      <c r="D149" s="681"/>
      <c r="E149" s="681"/>
      <c r="F149" s="681"/>
      <c r="G149" s="681"/>
    </row>
    <row r="150" spans="1:7" s="679" customFormat="1">
      <c r="C150" s="680"/>
      <c r="D150" s="681"/>
      <c r="E150" s="681"/>
      <c r="F150" s="681"/>
      <c r="G150" s="681"/>
    </row>
    <row r="151" spans="1:7" s="679" customFormat="1">
      <c r="C151" s="680"/>
      <c r="D151" s="681"/>
      <c r="E151" s="681"/>
      <c r="F151" s="681"/>
      <c r="G151" s="681"/>
    </row>
    <row r="152" spans="1:7" s="679" customFormat="1">
      <c r="C152" s="680"/>
      <c r="D152" s="681"/>
      <c r="E152" s="681"/>
      <c r="F152" s="681"/>
      <c r="G152" s="681"/>
    </row>
    <row r="153" spans="1:7" s="679" customFormat="1">
      <c r="C153" s="680"/>
      <c r="D153" s="681"/>
      <c r="E153" s="681"/>
      <c r="F153" s="681"/>
      <c r="G153" s="681"/>
    </row>
    <row r="154" spans="1:7" s="679" customFormat="1">
      <c r="C154" s="680"/>
      <c r="D154" s="681"/>
      <c r="E154" s="681"/>
      <c r="F154" s="681"/>
      <c r="G154" s="681"/>
    </row>
    <row r="155" spans="1:7" s="679" customFormat="1">
      <c r="C155" s="680"/>
      <c r="D155" s="681"/>
      <c r="E155" s="681"/>
      <c r="F155" s="681"/>
      <c r="G155" s="681"/>
    </row>
    <row r="156" spans="1:7" s="679" customFormat="1">
      <c r="C156" s="680"/>
      <c r="D156" s="681"/>
      <c r="E156" s="681"/>
      <c r="F156" s="681"/>
      <c r="G156" s="681"/>
    </row>
    <row r="157" spans="1:7" s="679" customFormat="1">
      <c r="C157" s="680"/>
      <c r="D157" s="681"/>
      <c r="E157" s="681"/>
      <c r="F157" s="681"/>
      <c r="G157" s="681"/>
    </row>
    <row r="158" spans="1:7" s="679" customFormat="1">
      <c r="C158" s="680"/>
      <c r="D158" s="681"/>
      <c r="E158" s="681"/>
      <c r="F158" s="681"/>
      <c r="G158" s="681"/>
    </row>
    <row r="159" spans="1:7" s="679" customFormat="1">
      <c r="C159" s="680"/>
      <c r="D159" s="681"/>
      <c r="E159" s="681"/>
      <c r="F159" s="681"/>
      <c r="G159" s="681"/>
    </row>
    <row r="160" spans="1:7">
      <c r="A160" s="685"/>
      <c r="D160" s="681"/>
      <c r="E160" s="681"/>
      <c r="F160" s="681"/>
      <c r="G160" s="681"/>
    </row>
    <row r="161" spans="1:7">
      <c r="A161" s="685"/>
      <c r="D161" s="681"/>
      <c r="E161" s="681"/>
      <c r="F161" s="681"/>
      <c r="G161" s="681"/>
    </row>
    <row r="162" spans="1:7">
      <c r="A162" s="685"/>
      <c r="D162" s="681"/>
      <c r="E162" s="681"/>
      <c r="F162" s="681"/>
      <c r="G162" s="681"/>
    </row>
    <row r="163" spans="1:7">
      <c r="A163" s="685"/>
      <c r="D163" s="681"/>
      <c r="E163" s="681"/>
      <c r="F163" s="681"/>
      <c r="G163" s="681"/>
    </row>
    <row r="164" spans="1:7">
      <c r="A164" s="685"/>
      <c r="D164" s="681"/>
      <c r="E164" s="681"/>
      <c r="F164" s="681"/>
      <c r="G164" s="681"/>
    </row>
    <row r="165" spans="1:7">
      <c r="A165" s="685"/>
      <c r="D165" s="681"/>
      <c r="E165" s="681"/>
      <c r="F165" s="681"/>
      <c r="G165" s="681"/>
    </row>
    <row r="166" spans="1:7">
      <c r="A166" s="685"/>
      <c r="D166" s="681"/>
      <c r="E166" s="681"/>
      <c r="F166" s="681"/>
      <c r="G166" s="681"/>
    </row>
    <row r="167" spans="1:7">
      <c r="A167" s="685"/>
      <c r="D167" s="681"/>
      <c r="E167" s="681"/>
      <c r="F167" s="681"/>
      <c r="G167" s="681"/>
    </row>
    <row r="168" spans="1:7">
      <c r="A168" s="685"/>
      <c r="D168" s="681"/>
      <c r="E168" s="681"/>
      <c r="F168" s="681"/>
      <c r="G168" s="681"/>
    </row>
    <row r="169" spans="1:7">
      <c r="A169" s="685"/>
      <c r="D169" s="681"/>
      <c r="E169" s="681"/>
      <c r="F169" s="681"/>
      <c r="G169" s="681"/>
    </row>
    <row r="170" spans="1:7">
      <c r="A170" s="685"/>
      <c r="D170" s="681"/>
      <c r="E170" s="681"/>
      <c r="F170" s="681"/>
      <c r="G170" s="681"/>
    </row>
    <row r="171" spans="1:7">
      <c r="A171" s="685"/>
      <c r="D171" s="681"/>
      <c r="E171" s="681"/>
      <c r="F171" s="681"/>
      <c r="G171" s="681"/>
    </row>
    <row r="172" spans="1:7">
      <c r="A172" s="685"/>
      <c r="D172" s="681"/>
      <c r="E172" s="681"/>
      <c r="F172" s="681"/>
      <c r="G172" s="681"/>
    </row>
    <row r="173" spans="1:7">
      <c r="A173" s="685"/>
      <c r="D173" s="681"/>
      <c r="E173" s="681"/>
      <c r="F173" s="681"/>
      <c r="G173" s="681"/>
    </row>
    <row r="174" spans="1:7">
      <c r="A174" s="685"/>
      <c r="D174" s="681"/>
      <c r="E174" s="681"/>
      <c r="F174" s="681"/>
      <c r="G174" s="681"/>
    </row>
    <row r="175" spans="1:7">
      <c r="A175" s="685"/>
      <c r="D175" s="681"/>
      <c r="E175" s="681"/>
      <c r="F175" s="681"/>
      <c r="G175" s="681"/>
    </row>
    <row r="176" spans="1:7">
      <c r="A176" s="685"/>
      <c r="D176" s="681"/>
      <c r="E176" s="681"/>
      <c r="F176" s="681"/>
      <c r="G176" s="681"/>
    </row>
    <row r="177" spans="1:7">
      <c r="A177" s="685"/>
      <c r="D177" s="681"/>
      <c r="E177" s="681"/>
      <c r="F177" s="681"/>
      <c r="G177" s="681"/>
    </row>
    <row r="178" spans="1:7">
      <c r="A178" s="685"/>
      <c r="D178" s="681"/>
      <c r="E178" s="681"/>
      <c r="F178" s="681"/>
      <c r="G178" s="681"/>
    </row>
    <row r="179" spans="1:7">
      <c r="A179" s="685"/>
      <c r="D179" s="681"/>
      <c r="E179" s="681"/>
      <c r="F179" s="681"/>
      <c r="G179" s="681"/>
    </row>
    <row r="180" spans="1:7">
      <c r="A180" s="685"/>
      <c r="D180" s="681"/>
      <c r="E180" s="681"/>
      <c r="F180" s="681"/>
      <c r="G180" s="681"/>
    </row>
    <row r="181" spans="1:7">
      <c r="A181" s="685"/>
      <c r="D181" s="681"/>
      <c r="E181" s="681"/>
      <c r="F181" s="681"/>
      <c r="G181" s="681"/>
    </row>
    <row r="182" spans="1:7">
      <c r="A182" s="685"/>
      <c r="D182" s="681"/>
      <c r="E182" s="681"/>
      <c r="F182" s="681"/>
      <c r="G182" s="681"/>
    </row>
    <row r="183" spans="1:7">
      <c r="A183" s="685"/>
      <c r="D183" s="681"/>
      <c r="E183" s="681"/>
      <c r="F183" s="681"/>
      <c r="G183" s="681"/>
    </row>
    <row r="184" spans="1:7">
      <c r="A184" s="685"/>
      <c r="D184" s="681"/>
      <c r="E184" s="681"/>
      <c r="F184" s="681"/>
      <c r="G184" s="681"/>
    </row>
    <row r="185" spans="1:7">
      <c r="A185" s="685"/>
      <c r="D185" s="681"/>
      <c r="E185" s="681"/>
      <c r="F185" s="681"/>
      <c r="G185" s="681"/>
    </row>
    <row r="186" spans="1:7">
      <c r="A186" s="685"/>
      <c r="D186" s="681"/>
      <c r="E186" s="681"/>
      <c r="F186" s="681"/>
      <c r="G186" s="681"/>
    </row>
    <row r="187" spans="1:7">
      <c r="A187" s="685"/>
      <c r="D187" s="681"/>
      <c r="E187" s="681"/>
      <c r="F187" s="681"/>
      <c r="G187" s="681"/>
    </row>
    <row r="188" spans="1:7">
      <c r="A188" s="685"/>
      <c r="D188" s="681"/>
      <c r="E188" s="681"/>
      <c r="F188" s="681"/>
      <c r="G188" s="681"/>
    </row>
    <row r="189" spans="1:7">
      <c r="A189" s="685"/>
      <c r="D189" s="681"/>
      <c r="E189" s="681"/>
      <c r="F189" s="681"/>
      <c r="G189" s="681"/>
    </row>
    <row r="190" spans="1:7">
      <c r="A190" s="685"/>
      <c r="D190" s="681"/>
      <c r="E190" s="681"/>
      <c r="F190" s="681"/>
      <c r="G190" s="681"/>
    </row>
    <row r="191" spans="1:7">
      <c r="A191" s="685"/>
      <c r="D191" s="681"/>
      <c r="E191" s="681"/>
      <c r="F191" s="681"/>
      <c r="G191" s="681"/>
    </row>
    <row r="192" spans="1:7">
      <c r="A192" s="685"/>
      <c r="D192" s="681"/>
      <c r="E192" s="681"/>
      <c r="F192" s="681"/>
      <c r="G192" s="681"/>
    </row>
    <row r="193" spans="1:7">
      <c r="A193" s="685"/>
      <c r="D193" s="681"/>
      <c r="E193" s="681"/>
      <c r="F193" s="681"/>
      <c r="G193" s="681"/>
    </row>
    <row r="194" spans="1:7">
      <c r="A194" s="685"/>
      <c r="D194" s="681"/>
      <c r="E194" s="681"/>
      <c r="F194" s="681"/>
      <c r="G194" s="681"/>
    </row>
    <row r="195" spans="1:7">
      <c r="A195" s="685"/>
      <c r="D195" s="681"/>
      <c r="E195" s="681"/>
      <c r="F195" s="681"/>
      <c r="G195" s="681"/>
    </row>
    <row r="196" spans="1:7">
      <c r="A196" s="685"/>
      <c r="D196" s="681"/>
      <c r="E196" s="681"/>
      <c r="F196" s="681"/>
      <c r="G196" s="681"/>
    </row>
    <row r="197" spans="1:7">
      <c r="A197" s="685"/>
      <c r="D197" s="681"/>
      <c r="E197" s="681"/>
      <c r="F197" s="681"/>
      <c r="G197" s="681"/>
    </row>
    <row r="198" spans="1:7">
      <c r="A198" s="685"/>
      <c r="D198" s="681"/>
      <c r="E198" s="681"/>
      <c r="F198" s="681"/>
      <c r="G198" s="681"/>
    </row>
    <row r="199" spans="1:7">
      <c r="A199" s="685"/>
      <c r="D199" s="681"/>
      <c r="E199" s="681"/>
      <c r="F199" s="681"/>
      <c r="G199" s="681"/>
    </row>
    <row r="200" spans="1:7">
      <c r="A200" s="685"/>
      <c r="D200" s="681"/>
      <c r="E200" s="681"/>
      <c r="F200" s="681"/>
      <c r="G200" s="681"/>
    </row>
    <row r="201" spans="1:7">
      <c r="A201" s="685"/>
      <c r="D201" s="681"/>
      <c r="E201" s="681"/>
      <c r="F201" s="681"/>
      <c r="G201" s="681"/>
    </row>
    <row r="202" spans="1:7">
      <c r="A202" s="685"/>
      <c r="D202" s="681"/>
      <c r="E202" s="681"/>
      <c r="F202" s="681"/>
      <c r="G202" s="681"/>
    </row>
    <row r="203" spans="1:7">
      <c r="A203" s="685"/>
      <c r="D203" s="681"/>
      <c r="E203" s="681"/>
      <c r="F203" s="681"/>
      <c r="G203" s="681"/>
    </row>
    <row r="204" spans="1:7">
      <c r="A204" s="685"/>
      <c r="D204" s="681"/>
      <c r="E204" s="681"/>
      <c r="F204" s="681"/>
      <c r="G204" s="681"/>
    </row>
    <row r="205" spans="1:7">
      <c r="A205" s="685"/>
      <c r="D205" s="681"/>
      <c r="E205" s="681"/>
      <c r="F205" s="681"/>
      <c r="G205" s="681"/>
    </row>
    <row r="206" spans="1:7">
      <c r="A206" s="685"/>
      <c r="D206" s="681"/>
      <c r="E206" s="681"/>
      <c r="F206" s="681"/>
      <c r="G206" s="681"/>
    </row>
    <row r="207" spans="1:7">
      <c r="A207" s="685"/>
      <c r="D207" s="681"/>
      <c r="E207" s="681"/>
      <c r="F207" s="681"/>
      <c r="G207" s="681"/>
    </row>
    <row r="208" spans="1:7">
      <c r="A208" s="685"/>
      <c r="D208" s="681"/>
      <c r="E208" s="681"/>
      <c r="F208" s="681"/>
      <c r="G208" s="681"/>
    </row>
    <row r="209" spans="1:7">
      <c r="A209" s="685"/>
      <c r="D209" s="681"/>
      <c r="E209" s="681"/>
      <c r="F209" s="681"/>
      <c r="G209" s="681"/>
    </row>
    <row r="210" spans="1:7">
      <c r="A210" s="685"/>
      <c r="D210" s="681"/>
      <c r="E210" s="681"/>
      <c r="F210" s="681"/>
      <c r="G210" s="681"/>
    </row>
    <row r="211" spans="1:7">
      <c r="A211" s="685"/>
      <c r="D211" s="681"/>
      <c r="E211" s="681"/>
      <c r="F211" s="681"/>
      <c r="G211" s="681"/>
    </row>
    <row r="212" spans="1:7">
      <c r="A212" s="685"/>
      <c r="D212" s="681"/>
      <c r="E212" s="681"/>
      <c r="F212" s="681"/>
      <c r="G212" s="681"/>
    </row>
    <row r="213" spans="1:7">
      <c r="A213" s="685"/>
      <c r="D213" s="681"/>
      <c r="E213" s="681"/>
      <c r="F213" s="681"/>
      <c r="G213" s="681"/>
    </row>
    <row r="214" spans="1:7">
      <c r="A214" s="685"/>
      <c r="D214" s="681"/>
      <c r="E214" s="681"/>
      <c r="F214" s="681"/>
      <c r="G214" s="681"/>
    </row>
    <row r="215" spans="1:7">
      <c r="A215" s="685"/>
      <c r="D215" s="681"/>
      <c r="E215" s="681"/>
      <c r="F215" s="681"/>
      <c r="G215" s="681"/>
    </row>
    <row r="216" spans="1:7">
      <c r="A216" s="685"/>
      <c r="D216" s="681"/>
      <c r="E216" s="681"/>
      <c r="F216" s="681"/>
      <c r="G216" s="681"/>
    </row>
    <row r="217" spans="1:7">
      <c r="A217" s="685"/>
      <c r="D217" s="681"/>
      <c r="E217" s="681"/>
      <c r="F217" s="681"/>
      <c r="G217" s="681"/>
    </row>
    <row r="218" spans="1:7">
      <c r="A218" s="685"/>
      <c r="D218" s="681"/>
      <c r="E218" s="681"/>
      <c r="F218" s="681"/>
      <c r="G218" s="681"/>
    </row>
  </sheetData>
  <customSheetViews>
    <customSheetView guid="{53E72506-0B1D-4F4A-A157-6DE69D2E678D}" showPageBreaks="1" showGridLines="0" printArea="1" view="pageBreakPreview">
      <selection activeCell="A146" sqref="A146:XFD146"/>
      <rowBreaks count="1" manualBreakCount="1">
        <brk id="78" max="6" man="1"/>
      </rowBreaks>
      <pageMargins left="0.39370078740157483" right="0.39370078740157483" top="0.59055118110236227" bottom="0.39370078740157483" header="0.31496062992125984" footer="0.11811023622047245"/>
      <printOptions horizontalCentered="1"/>
      <pageSetup paperSize="9" scale="75" firstPageNumber="449" fitToHeight="2" orientation="portrait" useFirstPageNumber="1" r:id="rId1"/>
      <headerFooter alignWithMargins="0">
        <oddHeader>&amp;L&amp;"Tahoma,Kurzíva"Závěrečný účet za rok 2014&amp;R&amp;"Tahoma,Kurzíva"Tabulka č. 34</oddHeader>
        <oddFooter>&amp;C&amp;"Tahoma,Obyčejné"&amp;P</oddFooter>
      </headerFooter>
    </customSheetView>
  </customSheetViews>
  <mergeCells count="10">
    <mergeCell ref="A93:B94"/>
    <mergeCell ref="C93:C94"/>
    <mergeCell ref="D93:E93"/>
    <mergeCell ref="A1:G1"/>
    <mergeCell ref="A2:G2"/>
    <mergeCell ref="A5:B7"/>
    <mergeCell ref="C5:C7"/>
    <mergeCell ref="D5:G5"/>
    <mergeCell ref="D6:F6"/>
    <mergeCell ref="G6:G7"/>
  </mergeCells>
  <printOptions horizontalCentered="1"/>
  <pageMargins left="0.39370078740157483" right="0.39370078740157483" top="0.59055118110236227" bottom="0.39370078740157483" header="0.31496062992125984" footer="0.11811023622047245"/>
  <pageSetup paperSize="9" scale="75" firstPageNumber="449" fitToHeight="2" orientation="portrait" useFirstPageNumber="1" r:id="rId2"/>
  <headerFooter alignWithMargins="0">
    <oddHeader>&amp;L&amp;"Tahoma,Kurzíva"Závěrečný účet za rok 2014&amp;R&amp;"Tahoma,Kurzíva"Tabulka č. 34</oddHeader>
    <oddFooter>&amp;C&amp;"Tahoma,Obyčejné"&amp;P</oddFooter>
  </headerFooter>
  <rowBreaks count="1" manualBreakCount="1">
    <brk id="78" max="6"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83"/>
  <sheetViews>
    <sheetView showGridLines="0" view="pageBreakPreview" zoomScaleNormal="100" zoomScaleSheetLayoutView="100" workbookViewId="0">
      <selection activeCell="A146" sqref="A146:XFD146"/>
    </sheetView>
  </sheetViews>
  <sheetFormatPr defaultRowHeight="12.75"/>
  <cols>
    <col min="1" max="1" width="6.7109375" style="21" customWidth="1"/>
    <col min="2" max="2" width="58.42578125" style="21" customWidth="1"/>
    <col min="3" max="3" width="8.5703125" style="774" customWidth="1"/>
    <col min="4" max="7" width="15.42578125" style="21" customWidth="1"/>
    <col min="8" max="16384" width="9.140625" style="21"/>
  </cols>
  <sheetData>
    <row r="1" spans="1:7" s="765" customFormat="1" ht="18" customHeight="1">
      <c r="A1" s="1388" t="s">
        <v>3284</v>
      </c>
      <c r="B1" s="1388"/>
      <c r="C1" s="1388"/>
      <c r="D1" s="1388"/>
      <c r="E1" s="1388"/>
      <c r="F1" s="1388"/>
      <c r="G1" s="1388"/>
    </row>
    <row r="2" spans="1:7" s="766" customFormat="1" ht="18" customHeight="1">
      <c r="A2" s="1388" t="s">
        <v>3921</v>
      </c>
      <c r="B2" s="1388"/>
      <c r="C2" s="1388"/>
      <c r="D2" s="1388"/>
      <c r="E2" s="1388"/>
      <c r="F2" s="1388"/>
      <c r="G2" s="1388"/>
    </row>
    <row r="4" spans="1:7" ht="12.75" customHeight="1">
      <c r="A4" s="767"/>
      <c r="B4" s="768"/>
      <c r="C4" s="769"/>
      <c r="D4" s="770">
        <v>1</v>
      </c>
      <c r="E4" s="770">
        <v>2</v>
      </c>
      <c r="F4" s="770">
        <v>3</v>
      </c>
      <c r="G4" s="770">
        <v>4</v>
      </c>
    </row>
    <row r="5" spans="1:7" s="771" customFormat="1">
      <c r="A5" s="1414" t="s">
        <v>3286</v>
      </c>
      <c r="B5" s="1415"/>
      <c r="C5" s="1418" t="s">
        <v>3287</v>
      </c>
      <c r="D5" s="1420" t="s">
        <v>3742</v>
      </c>
      <c r="E5" s="1420"/>
      <c r="F5" s="1420" t="s">
        <v>3743</v>
      </c>
      <c r="G5" s="1420"/>
    </row>
    <row r="6" spans="1:7" s="771" customFormat="1" ht="21">
      <c r="A6" s="1416"/>
      <c r="B6" s="1417"/>
      <c r="C6" s="1419"/>
      <c r="D6" s="772" t="s">
        <v>3744</v>
      </c>
      <c r="E6" s="772" t="s">
        <v>3745</v>
      </c>
      <c r="F6" s="773" t="s">
        <v>3744</v>
      </c>
      <c r="G6" s="773" t="s">
        <v>3745</v>
      </c>
    </row>
    <row r="7" spans="1:7" s="771" customFormat="1">
      <c r="A7" s="717" t="s">
        <v>3295</v>
      </c>
      <c r="B7" s="717" t="s">
        <v>3746</v>
      </c>
      <c r="C7" s="718" t="s">
        <v>269</v>
      </c>
      <c r="D7" s="719">
        <v>655297.67472999997</v>
      </c>
      <c r="E7" s="719">
        <v>109199.3024</v>
      </c>
      <c r="F7" s="719">
        <v>761022.6307000001</v>
      </c>
      <c r="G7" s="719">
        <v>136334.93031999998</v>
      </c>
    </row>
    <row r="8" spans="1:7">
      <c r="A8" s="688" t="s">
        <v>3297</v>
      </c>
      <c r="B8" s="688" t="s">
        <v>3747</v>
      </c>
      <c r="C8" s="725" t="s">
        <v>269</v>
      </c>
      <c r="D8" s="708">
        <v>654081.06772000005</v>
      </c>
      <c r="E8" s="708">
        <v>104453.82340000001</v>
      </c>
      <c r="F8" s="708">
        <v>759860.49670000002</v>
      </c>
      <c r="G8" s="708">
        <v>131001.27432</v>
      </c>
    </row>
    <row r="9" spans="1:7">
      <c r="A9" s="745" t="s">
        <v>3299</v>
      </c>
      <c r="B9" s="745" t="s">
        <v>3748</v>
      </c>
      <c r="C9" s="746" t="s">
        <v>3749</v>
      </c>
      <c r="D9" s="720">
        <v>106947.02205</v>
      </c>
      <c r="E9" s="720">
        <v>33746.244850000003</v>
      </c>
      <c r="F9" s="720">
        <v>145639.91663999998</v>
      </c>
      <c r="G9" s="720">
        <v>61621.708210000004</v>
      </c>
    </row>
    <row r="10" spans="1:7">
      <c r="A10" s="691" t="s">
        <v>3302</v>
      </c>
      <c r="B10" s="691" t="s">
        <v>3750</v>
      </c>
      <c r="C10" s="694" t="s">
        <v>3751</v>
      </c>
      <c r="D10" s="720">
        <v>8094.3648400000002</v>
      </c>
      <c r="E10" s="720">
        <v>1911.3395</v>
      </c>
      <c r="F10" s="720">
        <v>10033.418669999999</v>
      </c>
      <c r="G10" s="720">
        <v>2325.6502799999998</v>
      </c>
    </row>
    <row r="11" spans="1:7">
      <c r="A11" s="691" t="s">
        <v>3305</v>
      </c>
      <c r="B11" s="691" t="s">
        <v>3752</v>
      </c>
      <c r="C11" s="694" t="s">
        <v>3753</v>
      </c>
      <c r="D11" s="720">
        <v>1611.4921200000001</v>
      </c>
      <c r="E11" s="720">
        <v>377.70597999999995</v>
      </c>
      <c r="F11" s="720">
        <v>1693.5546100000001</v>
      </c>
      <c r="G11" s="720">
        <v>353.01542000000001</v>
      </c>
    </row>
    <row r="12" spans="1:7">
      <c r="A12" s="691" t="s">
        <v>3307</v>
      </c>
      <c r="B12" s="691" t="s">
        <v>3754</v>
      </c>
      <c r="C12" s="694" t="s">
        <v>3755</v>
      </c>
      <c r="D12" s="720"/>
      <c r="E12" s="720">
        <v>8.9946000000000002</v>
      </c>
      <c r="F12" s="720"/>
      <c r="G12" s="720"/>
    </row>
    <row r="13" spans="1:7">
      <c r="A13" s="691" t="s">
        <v>3310</v>
      </c>
      <c r="B13" s="691" t="s">
        <v>3756</v>
      </c>
      <c r="C13" s="694" t="s">
        <v>3757</v>
      </c>
      <c r="D13" s="720">
        <v>-11087.900099999999</v>
      </c>
      <c r="E13" s="720"/>
      <c r="F13" s="720">
        <v>-10008.904960000002</v>
      </c>
      <c r="G13" s="720"/>
    </row>
    <row r="14" spans="1:7">
      <c r="A14" s="691" t="s">
        <v>3313</v>
      </c>
      <c r="B14" s="691" t="s">
        <v>3758</v>
      </c>
      <c r="C14" s="694" t="s">
        <v>3759</v>
      </c>
      <c r="D14" s="720">
        <v>-2389.9208199999998</v>
      </c>
      <c r="E14" s="720"/>
      <c r="F14" s="720">
        <v>-6725.5736500000003</v>
      </c>
      <c r="G14" s="720"/>
    </row>
    <row r="15" spans="1:7">
      <c r="A15" s="691" t="s">
        <v>3316</v>
      </c>
      <c r="B15" s="691" t="s">
        <v>3760</v>
      </c>
      <c r="C15" s="694" t="s">
        <v>3761</v>
      </c>
      <c r="D15" s="720"/>
      <c r="E15" s="720"/>
      <c r="F15" s="720"/>
      <c r="G15" s="720"/>
    </row>
    <row r="16" spans="1:7">
      <c r="A16" s="691" t="s">
        <v>3319</v>
      </c>
      <c r="B16" s="691" t="s">
        <v>180</v>
      </c>
      <c r="C16" s="694" t="s">
        <v>3762</v>
      </c>
      <c r="D16" s="720">
        <v>174015.86443000002</v>
      </c>
      <c r="E16" s="720">
        <v>8250.9366499999996</v>
      </c>
      <c r="F16" s="720">
        <v>265901.39996000001</v>
      </c>
      <c r="G16" s="720">
        <v>11829.21357</v>
      </c>
    </row>
    <row r="17" spans="1:7">
      <c r="A17" s="691" t="s">
        <v>3322</v>
      </c>
      <c r="B17" s="691" t="s">
        <v>3763</v>
      </c>
      <c r="C17" s="694" t="s">
        <v>3764</v>
      </c>
      <c r="D17" s="720">
        <v>2751.4882799999996</v>
      </c>
      <c r="E17" s="720">
        <v>711.20971999999995</v>
      </c>
      <c r="F17" s="720">
        <v>2260.3960899999997</v>
      </c>
      <c r="G17" s="720">
        <v>529.84991000000002</v>
      </c>
    </row>
    <row r="18" spans="1:7">
      <c r="A18" s="691" t="s">
        <v>3325</v>
      </c>
      <c r="B18" s="691" t="s">
        <v>3765</v>
      </c>
      <c r="C18" s="694" t="s">
        <v>3766</v>
      </c>
      <c r="D18" s="720">
        <v>90.801000000000002</v>
      </c>
      <c r="E18" s="720"/>
      <c r="F18" s="720">
        <v>99.811999999999998</v>
      </c>
      <c r="G18" s="720"/>
    </row>
    <row r="19" spans="1:7">
      <c r="A19" s="691" t="s">
        <v>3767</v>
      </c>
      <c r="B19" s="691" t="s">
        <v>3768</v>
      </c>
      <c r="C19" s="694" t="s">
        <v>3769</v>
      </c>
      <c r="D19" s="720">
        <v>-13063.647349999999</v>
      </c>
      <c r="E19" s="720"/>
      <c r="F19" s="720">
        <v>-20247.774079999999</v>
      </c>
      <c r="G19" s="720"/>
    </row>
    <row r="20" spans="1:7">
      <c r="A20" s="691" t="s">
        <v>3770</v>
      </c>
      <c r="B20" s="691" t="s">
        <v>3771</v>
      </c>
      <c r="C20" s="694" t="s">
        <v>3772</v>
      </c>
      <c r="D20" s="720">
        <v>20765.005539999998</v>
      </c>
      <c r="E20" s="720">
        <v>4062.2206499999998</v>
      </c>
      <c r="F20" s="720">
        <v>20285.510859999999</v>
      </c>
      <c r="G20" s="720">
        <v>3209.77693</v>
      </c>
    </row>
    <row r="21" spans="1:7">
      <c r="A21" s="691" t="s">
        <v>3773</v>
      </c>
      <c r="B21" s="691" t="s">
        <v>3774</v>
      </c>
      <c r="C21" s="694" t="s">
        <v>3775</v>
      </c>
      <c r="D21" s="720">
        <v>120591.32426000001</v>
      </c>
      <c r="E21" s="720">
        <v>30877.677239999997</v>
      </c>
      <c r="F21" s="720">
        <v>123876.57051999999</v>
      </c>
      <c r="G21" s="720">
        <v>27663.856480000002</v>
      </c>
    </row>
    <row r="22" spans="1:7">
      <c r="A22" s="691" t="s">
        <v>3776</v>
      </c>
      <c r="B22" s="691" t="s">
        <v>3777</v>
      </c>
      <c r="C22" s="694" t="s">
        <v>3778</v>
      </c>
      <c r="D22" s="720">
        <v>40995.411770000006</v>
      </c>
      <c r="E22" s="720">
        <v>10493.095230000001</v>
      </c>
      <c r="F22" s="720">
        <v>42009.378669999998</v>
      </c>
      <c r="G22" s="720">
        <v>9377.7443299999995</v>
      </c>
    </row>
    <row r="23" spans="1:7">
      <c r="A23" s="691" t="s">
        <v>3779</v>
      </c>
      <c r="B23" s="691" t="s">
        <v>3780</v>
      </c>
      <c r="C23" s="694" t="s">
        <v>3781</v>
      </c>
      <c r="D23" s="720">
        <v>656.13020999999992</v>
      </c>
      <c r="E23" s="720">
        <v>169.58579</v>
      </c>
      <c r="F23" s="720">
        <v>699.4855500000001</v>
      </c>
      <c r="G23" s="720">
        <v>163.96345000000002</v>
      </c>
    </row>
    <row r="24" spans="1:7">
      <c r="A24" s="691" t="s">
        <v>3782</v>
      </c>
      <c r="B24" s="691" t="s">
        <v>3783</v>
      </c>
      <c r="C24" s="694" t="s">
        <v>3784</v>
      </c>
      <c r="D24" s="720">
        <v>3526.65607</v>
      </c>
      <c r="E24" s="720">
        <v>924.47708999999998</v>
      </c>
      <c r="F24" s="720">
        <v>3651.3402000000001</v>
      </c>
      <c r="G24" s="720">
        <v>869.01936000000001</v>
      </c>
    </row>
    <row r="25" spans="1:7">
      <c r="A25" s="691" t="s">
        <v>3785</v>
      </c>
      <c r="B25" s="691" t="s">
        <v>3786</v>
      </c>
      <c r="C25" s="694" t="s">
        <v>3787</v>
      </c>
      <c r="D25" s="720"/>
      <c r="E25" s="720"/>
      <c r="F25" s="720"/>
      <c r="G25" s="720"/>
    </row>
    <row r="26" spans="1:7">
      <c r="A26" s="691" t="s">
        <v>3788</v>
      </c>
      <c r="B26" s="691" t="s">
        <v>3789</v>
      </c>
      <c r="C26" s="694" t="s">
        <v>3790</v>
      </c>
      <c r="D26" s="720"/>
      <c r="E26" s="720">
        <v>228.17400000000001</v>
      </c>
      <c r="F26" s="720"/>
      <c r="G26" s="720">
        <v>247.512</v>
      </c>
    </row>
    <row r="27" spans="1:7">
      <c r="A27" s="691" t="s">
        <v>3791</v>
      </c>
      <c r="B27" s="691" t="s">
        <v>3792</v>
      </c>
      <c r="C27" s="694" t="s">
        <v>3793</v>
      </c>
      <c r="D27" s="720"/>
      <c r="E27" s="720"/>
      <c r="F27" s="720"/>
      <c r="G27" s="720"/>
    </row>
    <row r="28" spans="1:7">
      <c r="A28" s="691" t="s">
        <v>3794</v>
      </c>
      <c r="B28" s="691" t="s">
        <v>3492</v>
      </c>
      <c r="C28" s="694" t="s">
        <v>3795</v>
      </c>
      <c r="D28" s="720">
        <v>336.43970000000002</v>
      </c>
      <c r="E28" s="720">
        <v>71.747919999999993</v>
      </c>
      <c r="F28" s="720">
        <v>537.61128000000008</v>
      </c>
      <c r="G28" s="720">
        <v>114.35406</v>
      </c>
    </row>
    <row r="29" spans="1:7">
      <c r="A29" s="691" t="s">
        <v>3796</v>
      </c>
      <c r="B29" s="691" t="s">
        <v>3797</v>
      </c>
      <c r="C29" s="694" t="s">
        <v>3798</v>
      </c>
      <c r="D29" s="720">
        <v>0.48604000000000003</v>
      </c>
      <c r="E29" s="720"/>
      <c r="F29" s="720">
        <v>1.3640000000000001</v>
      </c>
      <c r="G29" s="720"/>
    </row>
    <row r="30" spans="1:7">
      <c r="A30" s="691" t="s">
        <v>3799</v>
      </c>
      <c r="B30" s="691" t="s">
        <v>3800</v>
      </c>
      <c r="C30" s="694" t="s">
        <v>3801</v>
      </c>
      <c r="D30" s="720"/>
      <c r="E30" s="720"/>
      <c r="F30" s="720"/>
      <c r="G30" s="720"/>
    </row>
    <row r="31" spans="1:7">
      <c r="A31" s="691" t="s">
        <v>3802</v>
      </c>
      <c r="B31" s="691" t="s">
        <v>3803</v>
      </c>
      <c r="C31" s="694" t="s">
        <v>3804</v>
      </c>
      <c r="D31" s="720"/>
      <c r="E31" s="720"/>
      <c r="F31" s="720"/>
      <c r="G31" s="720"/>
    </row>
    <row r="32" spans="1:7">
      <c r="A32" s="691" t="s">
        <v>3805</v>
      </c>
      <c r="B32" s="691" t="s">
        <v>3806</v>
      </c>
      <c r="C32" s="694" t="s">
        <v>3807</v>
      </c>
      <c r="D32" s="720">
        <v>32.383749999999999</v>
      </c>
      <c r="E32" s="720"/>
      <c r="F32" s="720">
        <v>23.09198</v>
      </c>
      <c r="G32" s="720"/>
    </row>
    <row r="33" spans="1:7">
      <c r="A33" s="691" t="s">
        <v>3808</v>
      </c>
      <c r="B33" s="691" t="s">
        <v>3809</v>
      </c>
      <c r="C33" s="694" t="s">
        <v>3810</v>
      </c>
      <c r="D33" s="720">
        <v>1.8729200000000001</v>
      </c>
      <c r="E33" s="720"/>
      <c r="F33" s="720">
        <v>52.70608</v>
      </c>
      <c r="G33" s="720"/>
    </row>
    <row r="34" spans="1:7">
      <c r="A34" s="691" t="s">
        <v>3811</v>
      </c>
      <c r="B34" s="691" t="s">
        <v>3812</v>
      </c>
      <c r="C34" s="694" t="s">
        <v>3813</v>
      </c>
      <c r="D34" s="720">
        <v>814.38729000000001</v>
      </c>
      <c r="E34" s="720"/>
      <c r="F34" s="720">
        <v>81.283450000000002</v>
      </c>
      <c r="G34" s="720"/>
    </row>
    <row r="35" spans="1:7">
      <c r="A35" s="691" t="s">
        <v>3814</v>
      </c>
      <c r="B35" s="691" t="s">
        <v>3815</v>
      </c>
      <c r="C35" s="694" t="s">
        <v>3816</v>
      </c>
      <c r="D35" s="720">
        <v>197505.66279</v>
      </c>
      <c r="E35" s="720">
        <v>12130.21831</v>
      </c>
      <c r="F35" s="720">
        <v>178323.40519999998</v>
      </c>
      <c r="G35" s="720">
        <v>12238.808000000001</v>
      </c>
    </row>
    <row r="36" spans="1:7">
      <c r="A36" s="691" t="s">
        <v>3817</v>
      </c>
      <c r="B36" s="691" t="s">
        <v>3818</v>
      </c>
      <c r="C36" s="694" t="s">
        <v>3819</v>
      </c>
      <c r="D36" s="720"/>
      <c r="E36" s="720"/>
      <c r="F36" s="720"/>
      <c r="G36" s="720"/>
    </row>
    <row r="37" spans="1:7">
      <c r="A37" s="691" t="s">
        <v>3820</v>
      </c>
      <c r="B37" s="691" t="s">
        <v>3821</v>
      </c>
      <c r="C37" s="694" t="s">
        <v>3822</v>
      </c>
      <c r="D37" s="720"/>
      <c r="E37" s="720"/>
      <c r="F37" s="720"/>
      <c r="G37" s="720"/>
    </row>
    <row r="38" spans="1:7">
      <c r="A38" s="691" t="s">
        <v>3823</v>
      </c>
      <c r="B38" s="691" t="s">
        <v>3824</v>
      </c>
      <c r="C38" s="694" t="s">
        <v>3825</v>
      </c>
      <c r="D38" s="720"/>
      <c r="E38" s="720"/>
      <c r="F38" s="720"/>
      <c r="G38" s="720"/>
    </row>
    <row r="39" spans="1:7">
      <c r="A39" s="691" t="s">
        <v>3826</v>
      </c>
      <c r="B39" s="691" t="s">
        <v>3827</v>
      </c>
      <c r="C39" s="694" t="s">
        <v>3828</v>
      </c>
      <c r="D39" s="720"/>
      <c r="E39" s="720"/>
      <c r="F39" s="720"/>
      <c r="G39" s="720"/>
    </row>
    <row r="40" spans="1:7">
      <c r="A40" s="691" t="s">
        <v>3829</v>
      </c>
      <c r="B40" s="691" t="s">
        <v>3830</v>
      </c>
      <c r="C40" s="694" t="s">
        <v>3831</v>
      </c>
      <c r="D40" s="720"/>
      <c r="E40" s="720"/>
      <c r="F40" s="720"/>
      <c r="G40" s="720"/>
    </row>
    <row r="41" spans="1:7">
      <c r="A41" s="691" t="s">
        <v>3832</v>
      </c>
      <c r="B41" s="691" t="s">
        <v>3833</v>
      </c>
      <c r="C41" s="694" t="s">
        <v>3834</v>
      </c>
      <c r="D41" s="720"/>
      <c r="E41" s="720"/>
      <c r="F41" s="720"/>
      <c r="G41" s="720"/>
    </row>
    <row r="42" spans="1:7">
      <c r="A42" s="691" t="s">
        <v>3835</v>
      </c>
      <c r="B42" s="691" t="s">
        <v>3836</v>
      </c>
      <c r="C42" s="694" t="s">
        <v>3837</v>
      </c>
      <c r="D42" s="720">
        <v>1847.95921</v>
      </c>
      <c r="E42" s="720">
        <v>490.19587000000001</v>
      </c>
      <c r="F42" s="720">
        <v>1617.9031599999998</v>
      </c>
      <c r="G42" s="720">
        <v>456.61243000000002</v>
      </c>
    </row>
    <row r="43" spans="1:7">
      <c r="A43" s="691" t="s">
        <v>3838</v>
      </c>
      <c r="B43" s="691" t="s">
        <v>3839</v>
      </c>
      <c r="C43" s="694" t="s">
        <v>3840</v>
      </c>
      <c r="D43" s="720">
        <v>37.783720000000002</v>
      </c>
      <c r="E43" s="720"/>
      <c r="F43" s="720">
        <v>54.600470000000001</v>
      </c>
      <c r="G43" s="720">
        <v>0.18988999999999998</v>
      </c>
    </row>
    <row r="44" spans="1:7">
      <c r="A44" s="688" t="s">
        <v>3328</v>
      </c>
      <c r="B44" s="688" t="s">
        <v>3841</v>
      </c>
      <c r="C44" s="725" t="s">
        <v>269</v>
      </c>
      <c r="D44" s="690">
        <v>0</v>
      </c>
      <c r="E44" s="690">
        <v>0</v>
      </c>
      <c r="F44" s="690">
        <v>0</v>
      </c>
      <c r="G44" s="690">
        <v>0</v>
      </c>
    </row>
    <row r="45" spans="1:7">
      <c r="A45" s="691" t="s">
        <v>3330</v>
      </c>
      <c r="B45" s="691" t="s">
        <v>3842</v>
      </c>
      <c r="C45" s="694" t="s">
        <v>3843</v>
      </c>
      <c r="D45" s="720"/>
      <c r="E45" s="720"/>
      <c r="F45" s="720"/>
      <c r="G45" s="720"/>
    </row>
    <row r="46" spans="1:7">
      <c r="A46" s="691" t="s">
        <v>3332</v>
      </c>
      <c r="B46" s="691" t="s">
        <v>3844</v>
      </c>
      <c r="C46" s="694" t="s">
        <v>3845</v>
      </c>
      <c r="D46" s="720"/>
      <c r="E46" s="720"/>
      <c r="F46" s="720"/>
      <c r="G46" s="720"/>
    </row>
    <row r="47" spans="1:7">
      <c r="A47" s="691" t="s">
        <v>3335</v>
      </c>
      <c r="B47" s="691" t="s">
        <v>3846</v>
      </c>
      <c r="C47" s="694" t="s">
        <v>3847</v>
      </c>
      <c r="D47" s="720"/>
      <c r="E47" s="720"/>
      <c r="F47" s="720"/>
      <c r="G47" s="720"/>
    </row>
    <row r="48" spans="1:7">
      <c r="A48" s="691" t="s">
        <v>3338</v>
      </c>
      <c r="B48" s="691" t="s">
        <v>3848</v>
      </c>
      <c r="C48" s="694" t="s">
        <v>3849</v>
      </c>
      <c r="D48" s="720"/>
      <c r="E48" s="720"/>
      <c r="F48" s="720"/>
      <c r="G48" s="720"/>
    </row>
    <row r="49" spans="1:7">
      <c r="A49" s="691" t="s">
        <v>3341</v>
      </c>
      <c r="B49" s="691" t="s">
        <v>3850</v>
      </c>
      <c r="C49" s="694" t="s">
        <v>3851</v>
      </c>
      <c r="D49" s="720"/>
      <c r="E49" s="720"/>
      <c r="F49" s="720"/>
      <c r="G49" s="720"/>
    </row>
    <row r="50" spans="1:7">
      <c r="A50" s="688" t="s">
        <v>3362</v>
      </c>
      <c r="B50" s="688" t="s">
        <v>3852</v>
      </c>
      <c r="C50" s="725" t="s">
        <v>269</v>
      </c>
      <c r="D50" s="690">
        <v>0</v>
      </c>
      <c r="E50" s="690">
        <v>0</v>
      </c>
      <c r="F50" s="690">
        <v>0</v>
      </c>
      <c r="G50" s="690">
        <v>0</v>
      </c>
    </row>
    <row r="51" spans="1:7">
      <c r="A51" s="691" t="s">
        <v>3364</v>
      </c>
      <c r="B51" s="691" t="s">
        <v>3853</v>
      </c>
      <c r="C51" s="694" t="s">
        <v>3854</v>
      </c>
      <c r="D51" s="720"/>
      <c r="E51" s="720"/>
      <c r="F51" s="720"/>
      <c r="G51" s="720"/>
    </row>
    <row r="52" spans="1:7">
      <c r="A52" s="691" t="s">
        <v>3367</v>
      </c>
      <c r="B52" s="691" t="s">
        <v>3855</v>
      </c>
      <c r="C52" s="694" t="s">
        <v>3856</v>
      </c>
      <c r="D52" s="720"/>
      <c r="E52" s="720"/>
      <c r="F52" s="720"/>
      <c r="G52" s="720"/>
    </row>
    <row r="53" spans="1:7">
      <c r="A53" s="688" t="s">
        <v>3857</v>
      </c>
      <c r="B53" s="688" t="s">
        <v>3484</v>
      </c>
      <c r="C53" s="725" t="s">
        <v>269</v>
      </c>
      <c r="D53" s="708">
        <v>1216.6070099999999</v>
      </c>
      <c r="E53" s="726">
        <v>4745.4790000000003</v>
      </c>
      <c r="F53" s="708">
        <v>1162.134</v>
      </c>
      <c r="G53" s="726">
        <v>5333.6559999999999</v>
      </c>
    </row>
    <row r="54" spans="1:7">
      <c r="A54" s="691" t="s">
        <v>3858</v>
      </c>
      <c r="B54" s="691" t="s">
        <v>3484</v>
      </c>
      <c r="C54" s="694" t="s">
        <v>3859</v>
      </c>
      <c r="D54" s="720">
        <v>1216.6070099999999</v>
      </c>
      <c r="E54" s="720">
        <v>4745.4790000000003</v>
      </c>
      <c r="F54" s="720">
        <v>1162.134</v>
      </c>
      <c r="G54" s="720">
        <v>5333.6559999999999</v>
      </c>
    </row>
    <row r="55" spans="1:7">
      <c r="A55" s="691" t="s">
        <v>3860</v>
      </c>
      <c r="B55" s="691" t="s">
        <v>3861</v>
      </c>
      <c r="C55" s="694" t="s">
        <v>3862</v>
      </c>
      <c r="D55" s="720"/>
      <c r="E55" s="720"/>
      <c r="F55" s="720"/>
      <c r="G55" s="720"/>
    </row>
    <row r="56" spans="1:7">
      <c r="A56" s="688" t="s">
        <v>3411</v>
      </c>
      <c r="B56" s="688" t="s">
        <v>3863</v>
      </c>
      <c r="C56" s="725" t="s">
        <v>269</v>
      </c>
      <c r="D56" s="708">
        <v>648915.42648999998</v>
      </c>
      <c r="E56" s="726">
        <v>120107.95692</v>
      </c>
      <c r="F56" s="708">
        <v>749229.68515999999</v>
      </c>
      <c r="G56" s="726">
        <v>149851.07225</v>
      </c>
    </row>
    <row r="57" spans="1:7">
      <c r="A57" s="688" t="s">
        <v>3413</v>
      </c>
      <c r="B57" s="688" t="s">
        <v>3864</v>
      </c>
      <c r="C57" s="725" t="s">
        <v>269</v>
      </c>
      <c r="D57" s="708">
        <v>12109.294890000001</v>
      </c>
      <c r="E57" s="726">
        <v>120107.95692</v>
      </c>
      <c r="F57" s="708">
        <v>10689.347699999998</v>
      </c>
      <c r="G57" s="726">
        <v>149851.07225</v>
      </c>
    </row>
    <row r="58" spans="1:7">
      <c r="A58" s="691" t="s">
        <v>3415</v>
      </c>
      <c r="B58" s="691" t="s">
        <v>3865</v>
      </c>
      <c r="C58" s="694" t="s">
        <v>3866</v>
      </c>
      <c r="D58" s="720"/>
      <c r="E58" s="720"/>
      <c r="F58" s="720"/>
      <c r="G58" s="720"/>
    </row>
    <row r="59" spans="1:7">
      <c r="A59" s="691" t="s">
        <v>3418</v>
      </c>
      <c r="B59" s="691" t="s">
        <v>3867</v>
      </c>
      <c r="C59" s="694" t="s">
        <v>3868</v>
      </c>
      <c r="D59" s="720"/>
      <c r="E59" s="720">
        <v>120085.86492000001</v>
      </c>
      <c r="F59" s="720"/>
      <c r="G59" s="720">
        <v>149851.07225</v>
      </c>
    </row>
    <row r="60" spans="1:7">
      <c r="A60" s="691" t="s">
        <v>3421</v>
      </c>
      <c r="B60" s="691" t="s">
        <v>3869</v>
      </c>
      <c r="C60" s="694" t="s">
        <v>3870</v>
      </c>
      <c r="D60" s="720">
        <v>5862.0425100000002</v>
      </c>
      <c r="E60" s="720"/>
      <c r="F60" s="720">
        <v>6350.8650399999997</v>
      </c>
      <c r="G60" s="720"/>
    </row>
    <row r="61" spans="1:7">
      <c r="A61" s="691" t="s">
        <v>3424</v>
      </c>
      <c r="B61" s="691" t="s">
        <v>3871</v>
      </c>
      <c r="C61" s="694" t="s">
        <v>3872</v>
      </c>
      <c r="D61" s="720"/>
      <c r="E61" s="720">
        <v>22.091999999999999</v>
      </c>
      <c r="F61" s="720"/>
      <c r="G61" s="720"/>
    </row>
    <row r="62" spans="1:7">
      <c r="A62" s="691" t="s">
        <v>3436</v>
      </c>
      <c r="B62" s="691" t="s">
        <v>3873</v>
      </c>
      <c r="C62" s="694" t="s">
        <v>3874</v>
      </c>
      <c r="D62" s="720"/>
      <c r="E62" s="720"/>
      <c r="F62" s="720"/>
      <c r="G62" s="720"/>
    </row>
    <row r="63" spans="1:7">
      <c r="A63" s="691" t="s">
        <v>3439</v>
      </c>
      <c r="B63" s="691" t="s">
        <v>3797</v>
      </c>
      <c r="C63" s="694" t="s">
        <v>3875</v>
      </c>
      <c r="D63" s="720">
        <v>323.75876</v>
      </c>
      <c r="E63" s="720"/>
      <c r="F63" s="720">
        <v>18.013000000000002</v>
      </c>
      <c r="G63" s="720"/>
    </row>
    <row r="64" spans="1:7">
      <c r="A64" s="691" t="s">
        <v>3442</v>
      </c>
      <c r="B64" s="691" t="s">
        <v>3800</v>
      </c>
      <c r="C64" s="694" t="s">
        <v>3876</v>
      </c>
      <c r="D64" s="720"/>
      <c r="E64" s="720"/>
      <c r="F64" s="720"/>
      <c r="G64" s="720"/>
    </row>
    <row r="65" spans="1:7">
      <c r="A65" s="691" t="s">
        <v>3877</v>
      </c>
      <c r="B65" s="691" t="s">
        <v>3878</v>
      </c>
      <c r="C65" s="694" t="s">
        <v>3879</v>
      </c>
      <c r="D65" s="720"/>
      <c r="E65" s="720"/>
      <c r="F65" s="720"/>
      <c r="G65" s="720"/>
    </row>
    <row r="66" spans="1:7">
      <c r="A66" s="691" t="s">
        <v>3880</v>
      </c>
      <c r="B66" s="691" t="s">
        <v>3881</v>
      </c>
      <c r="C66" s="694" t="s">
        <v>3882</v>
      </c>
      <c r="D66" s="720">
        <v>518.97327000000007</v>
      </c>
      <c r="E66" s="720"/>
      <c r="F66" s="720">
        <v>1104.7042099999999</v>
      </c>
      <c r="G66" s="720"/>
    </row>
    <row r="67" spans="1:7">
      <c r="A67" s="691" t="s">
        <v>3883</v>
      </c>
      <c r="B67" s="691" t="s">
        <v>3884</v>
      </c>
      <c r="C67" s="694" t="s">
        <v>3885</v>
      </c>
      <c r="D67" s="720"/>
      <c r="E67" s="720"/>
      <c r="F67" s="720"/>
      <c r="G67" s="720"/>
    </row>
    <row r="68" spans="1:7">
      <c r="A68" s="691" t="s">
        <v>3886</v>
      </c>
      <c r="B68" s="691" t="s">
        <v>3887</v>
      </c>
      <c r="C68" s="694" t="s">
        <v>3888</v>
      </c>
      <c r="D68" s="720">
        <v>831.12468000000001</v>
      </c>
      <c r="E68" s="720"/>
      <c r="F68" s="720">
        <v>83.449559999999991</v>
      </c>
      <c r="G68" s="720"/>
    </row>
    <row r="69" spans="1:7">
      <c r="A69" s="691" t="s">
        <v>3889</v>
      </c>
      <c r="B69" s="691" t="s">
        <v>3890</v>
      </c>
      <c r="C69" s="694" t="s">
        <v>3891</v>
      </c>
      <c r="D69" s="720"/>
      <c r="E69" s="720"/>
      <c r="F69" s="720"/>
      <c r="G69" s="720"/>
    </row>
    <row r="70" spans="1:7">
      <c r="A70" s="691" t="s">
        <v>3892</v>
      </c>
      <c r="B70" s="691" t="s">
        <v>3893</v>
      </c>
      <c r="C70" s="694" t="s">
        <v>3894</v>
      </c>
      <c r="D70" s="720">
        <v>187.35712000000001</v>
      </c>
      <c r="E70" s="720"/>
      <c r="F70" s="720">
        <v>102.05899000000001</v>
      </c>
      <c r="G70" s="720"/>
    </row>
    <row r="71" spans="1:7">
      <c r="A71" s="691" t="s">
        <v>3895</v>
      </c>
      <c r="B71" s="691" t="s">
        <v>3896</v>
      </c>
      <c r="C71" s="694" t="s">
        <v>3897</v>
      </c>
      <c r="D71" s="720">
        <v>4386.0385500000002</v>
      </c>
      <c r="E71" s="720"/>
      <c r="F71" s="720">
        <v>3030.2568999999999</v>
      </c>
      <c r="G71" s="720"/>
    </row>
    <row r="72" spans="1:7">
      <c r="A72" s="688" t="s">
        <v>3445</v>
      </c>
      <c r="B72" s="688" t="s">
        <v>3898</v>
      </c>
      <c r="C72" s="725" t="s">
        <v>269</v>
      </c>
      <c r="D72" s="708">
        <v>2291.8176000000003</v>
      </c>
      <c r="E72" s="690">
        <v>0</v>
      </c>
      <c r="F72" s="708">
        <v>5263.3614600000001</v>
      </c>
      <c r="G72" s="690">
        <v>0</v>
      </c>
    </row>
    <row r="73" spans="1:7">
      <c r="A73" s="691" t="s">
        <v>3447</v>
      </c>
      <c r="B73" s="691" t="s">
        <v>3899</v>
      </c>
      <c r="C73" s="694" t="s">
        <v>3900</v>
      </c>
      <c r="D73" s="720"/>
      <c r="E73" s="720"/>
      <c r="F73" s="720"/>
      <c r="G73" s="720"/>
    </row>
    <row r="74" spans="1:7">
      <c r="A74" s="691" t="s">
        <v>3450</v>
      </c>
      <c r="B74" s="691" t="s">
        <v>3844</v>
      </c>
      <c r="C74" s="694" t="s">
        <v>3901</v>
      </c>
      <c r="D74" s="720">
        <v>1160.5797</v>
      </c>
      <c r="E74" s="720"/>
      <c r="F74" s="720">
        <v>1314.2216599999999</v>
      </c>
      <c r="G74" s="720"/>
    </row>
    <row r="75" spans="1:7">
      <c r="A75" s="691" t="s">
        <v>3453</v>
      </c>
      <c r="B75" s="691" t="s">
        <v>3902</v>
      </c>
      <c r="C75" s="694" t="s">
        <v>3903</v>
      </c>
      <c r="D75" s="720"/>
      <c r="E75" s="720"/>
      <c r="F75" s="720"/>
      <c r="G75" s="720"/>
    </row>
    <row r="76" spans="1:7">
      <c r="A76" s="691" t="s">
        <v>3456</v>
      </c>
      <c r="B76" s="691" t="s">
        <v>3904</v>
      </c>
      <c r="C76" s="694" t="s">
        <v>3905</v>
      </c>
      <c r="D76" s="720"/>
      <c r="E76" s="720"/>
      <c r="F76" s="720"/>
      <c r="G76" s="720"/>
    </row>
    <row r="77" spans="1:7">
      <c r="A77" s="691" t="s">
        <v>3462</v>
      </c>
      <c r="B77" s="691" t="s">
        <v>3906</v>
      </c>
      <c r="C77" s="694" t="s">
        <v>3907</v>
      </c>
      <c r="D77" s="720">
        <v>1131.2378999999999</v>
      </c>
      <c r="E77" s="720"/>
      <c r="F77" s="720">
        <v>3949.1397999999999</v>
      </c>
      <c r="G77" s="720"/>
    </row>
    <row r="78" spans="1:7">
      <c r="A78" s="688" t="s">
        <v>3908</v>
      </c>
      <c r="B78" s="688" t="s">
        <v>3909</v>
      </c>
      <c r="C78" s="725" t="s">
        <v>269</v>
      </c>
      <c r="D78" s="708">
        <v>634514.31400000001</v>
      </c>
      <c r="E78" s="690">
        <v>0</v>
      </c>
      <c r="F78" s="708">
        <v>733276.97600000002</v>
      </c>
      <c r="G78" s="690">
        <v>0</v>
      </c>
    </row>
    <row r="79" spans="1:7">
      <c r="A79" s="691" t="s">
        <v>3910</v>
      </c>
      <c r="B79" s="691" t="s">
        <v>3911</v>
      </c>
      <c r="C79" s="694" t="s">
        <v>3912</v>
      </c>
      <c r="D79" s="720"/>
      <c r="E79" s="720"/>
      <c r="F79" s="720">
        <v>37651</v>
      </c>
      <c r="G79" s="720"/>
    </row>
    <row r="80" spans="1:7">
      <c r="A80" s="691" t="s">
        <v>3913</v>
      </c>
      <c r="B80" s="691" t="s">
        <v>3914</v>
      </c>
      <c r="C80" s="694" t="s">
        <v>3915</v>
      </c>
      <c r="D80" s="720">
        <v>634514.31400000001</v>
      </c>
      <c r="E80" s="720"/>
      <c r="F80" s="720">
        <v>695625.97600000002</v>
      </c>
      <c r="G80" s="720"/>
    </row>
    <row r="81" spans="1:7">
      <c r="A81" s="688" t="s">
        <v>3570</v>
      </c>
      <c r="B81" s="688" t="s">
        <v>3916</v>
      </c>
      <c r="C81" s="725" t="s">
        <v>269</v>
      </c>
      <c r="D81" s="708"/>
      <c r="E81" s="726">
        <v>0</v>
      </c>
      <c r="F81" s="708"/>
      <c r="G81" s="726">
        <v>0</v>
      </c>
    </row>
    <row r="82" spans="1:7">
      <c r="A82" s="688" t="s">
        <v>3917</v>
      </c>
      <c r="B82" s="688" t="s">
        <v>3918</v>
      </c>
      <c r="C82" s="725" t="s">
        <v>269</v>
      </c>
      <c r="D82" s="708">
        <v>-5165.6412300000002</v>
      </c>
      <c r="E82" s="726">
        <v>15654.133519999999</v>
      </c>
      <c r="F82" s="708">
        <v>-10630.811539999999</v>
      </c>
      <c r="G82" s="726">
        <v>18849.797930000001</v>
      </c>
    </row>
    <row r="83" spans="1:7">
      <c r="A83" s="688" t="s">
        <v>3919</v>
      </c>
      <c r="B83" s="688" t="s">
        <v>3615</v>
      </c>
      <c r="C83" s="725" t="s">
        <v>269</v>
      </c>
      <c r="D83" s="708">
        <v>-6382.2482399999999</v>
      </c>
      <c r="E83" s="726">
        <v>10908.65452</v>
      </c>
      <c r="F83" s="708">
        <v>-11792.945539999999</v>
      </c>
      <c r="G83" s="726">
        <v>13516.14193</v>
      </c>
    </row>
  </sheetData>
  <customSheetViews>
    <customSheetView guid="{53E72506-0B1D-4F4A-A157-6DE69D2E678D}" showPageBreaks="1" showGridLines="0" fitToPage="1" view="pageBreakPreview">
      <selection activeCell="A146" sqref="A146:XFD146"/>
      <pageMargins left="0.39370078740157483" right="0.39370078740157483" top="0.59055118110236227" bottom="0.39370078740157483" header="0.31496062992125984" footer="0.11811023622047245"/>
      <printOptions horizontalCentered="1"/>
      <pageSetup paperSize="9" scale="71" firstPageNumber="451" orientation="portrait" useFirstPageNumber="1" r:id="rId1"/>
      <headerFooter alignWithMargins="0">
        <oddHeader>&amp;L&amp;"Tahoma,Kurzíva"Závěrečný účet za rok 2014&amp;R&amp;"Tahoma,Kurzíva"Tabulka č. 35</oddHeader>
        <oddFooter>&amp;C&amp;"Tahoma,Obyčejné"&amp;P</oddFooter>
      </headerFooter>
    </customSheetView>
  </customSheetViews>
  <mergeCells count="6">
    <mergeCell ref="A1:G1"/>
    <mergeCell ref="A2:G2"/>
    <mergeCell ref="A5:B6"/>
    <mergeCell ref="C5:C6"/>
    <mergeCell ref="D5:E5"/>
    <mergeCell ref="F5:G5"/>
  </mergeCells>
  <printOptions horizontalCentered="1"/>
  <pageMargins left="0.39370078740157483" right="0.39370078740157483" top="0.59055118110236227" bottom="0.39370078740157483" header="0.31496062992125984" footer="0.11811023622047245"/>
  <pageSetup paperSize="9" scale="71" firstPageNumber="451" orientation="portrait" useFirstPageNumber="1" r:id="rId2"/>
  <headerFooter alignWithMargins="0">
    <oddHeader>&amp;L&amp;"Tahoma,Kurzíva"Závěrečný účet za rok 2014&amp;R&amp;"Tahoma,Kurzíva"Tabulka č. 35</oddHeader>
    <oddFooter>&amp;C&amp;"Tahoma,Obyčejné"&amp;P</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18"/>
  <sheetViews>
    <sheetView showGridLines="0" view="pageBreakPreview" topLeftCell="A25" zoomScaleNormal="100" zoomScaleSheetLayoutView="100" workbookViewId="0">
      <selection activeCell="A146" sqref="A146:XFD146"/>
    </sheetView>
  </sheetViews>
  <sheetFormatPr defaultRowHeight="12.75"/>
  <cols>
    <col min="1" max="1" width="7.7109375" style="764" customWidth="1"/>
    <col min="2" max="2" width="50.7109375" style="685" customWidth="1"/>
    <col min="3" max="3" width="8.5703125" style="763" customWidth="1"/>
    <col min="4" max="7" width="14.7109375" style="712" customWidth="1"/>
    <col min="8" max="8" width="9.140625" style="685" customWidth="1"/>
    <col min="9" max="16384" width="9.140625" style="685"/>
  </cols>
  <sheetData>
    <row r="1" spans="1:7" s="741" customFormat="1" ht="18" customHeight="1">
      <c r="A1" s="1388" t="s">
        <v>3284</v>
      </c>
      <c r="B1" s="1388"/>
      <c r="C1" s="1388"/>
      <c r="D1" s="1388"/>
      <c r="E1" s="1388"/>
      <c r="F1" s="1388"/>
      <c r="G1" s="1388"/>
    </row>
    <row r="2" spans="1:7" s="741" customFormat="1" ht="18" customHeight="1">
      <c r="A2" s="1389" t="s">
        <v>3922</v>
      </c>
      <c r="B2" s="1389"/>
      <c r="C2" s="1389"/>
      <c r="D2" s="1389"/>
      <c r="E2" s="1389"/>
      <c r="F2" s="1389"/>
      <c r="G2" s="1389"/>
    </row>
    <row r="3" spans="1:7" s="679" customFormat="1">
      <c r="C3" s="680"/>
      <c r="D3" s="681"/>
      <c r="E3" s="681"/>
      <c r="F3" s="681"/>
      <c r="G3" s="681"/>
    </row>
    <row r="4" spans="1:7">
      <c r="A4" s="682"/>
      <c r="B4" s="682"/>
      <c r="C4" s="683"/>
      <c r="D4" s="684">
        <v>1</v>
      </c>
      <c r="E4" s="684">
        <v>2</v>
      </c>
      <c r="F4" s="684">
        <v>3</v>
      </c>
      <c r="G4" s="684">
        <v>4</v>
      </c>
    </row>
    <row r="5" spans="1:7" s="742" customFormat="1" ht="12.75" customHeight="1">
      <c r="A5" s="1390" t="s">
        <v>3286</v>
      </c>
      <c r="B5" s="1391"/>
      <c r="C5" s="1396" t="s">
        <v>3287</v>
      </c>
      <c r="D5" s="1403" t="s">
        <v>3288</v>
      </c>
      <c r="E5" s="1404"/>
      <c r="F5" s="1404"/>
      <c r="G5" s="1405"/>
    </row>
    <row r="6" spans="1:7" s="686" customFormat="1">
      <c r="A6" s="1392"/>
      <c r="B6" s="1393"/>
      <c r="C6" s="1397"/>
      <c r="D6" s="1406" t="s">
        <v>3289</v>
      </c>
      <c r="E6" s="1407"/>
      <c r="F6" s="1408"/>
      <c r="G6" s="1409" t="s">
        <v>3290</v>
      </c>
    </row>
    <row r="7" spans="1:7" s="686" customFormat="1">
      <c r="A7" s="1394"/>
      <c r="B7" s="1395"/>
      <c r="C7" s="1411"/>
      <c r="D7" s="716" t="s">
        <v>3291</v>
      </c>
      <c r="E7" s="716" t="s">
        <v>3292</v>
      </c>
      <c r="F7" s="716" t="s">
        <v>3293</v>
      </c>
      <c r="G7" s="1413"/>
    </row>
    <row r="8" spans="1:7" s="686" customFormat="1">
      <c r="A8" s="717"/>
      <c r="B8" s="717" t="s">
        <v>3294</v>
      </c>
      <c r="C8" s="718" t="s">
        <v>269</v>
      </c>
      <c r="D8" s="719">
        <v>963785.13029999996</v>
      </c>
      <c r="E8" s="719">
        <v>230085.18334000002</v>
      </c>
      <c r="F8" s="719">
        <v>733699.94696000009</v>
      </c>
      <c r="G8" s="719">
        <v>736530.55538000003</v>
      </c>
    </row>
    <row r="9" spans="1:7" s="743" customFormat="1">
      <c r="A9" s="717" t="s">
        <v>3295</v>
      </c>
      <c r="B9" s="717" t="s">
        <v>3296</v>
      </c>
      <c r="C9" s="718" t="s">
        <v>269</v>
      </c>
      <c r="D9" s="719">
        <v>889149.10732000007</v>
      </c>
      <c r="E9" s="719">
        <v>230085.18334000002</v>
      </c>
      <c r="F9" s="719">
        <v>659063.92397999996</v>
      </c>
      <c r="G9" s="719">
        <v>661222.69937000005</v>
      </c>
    </row>
    <row r="10" spans="1:7" s="743" customFormat="1">
      <c r="A10" s="717" t="s">
        <v>3297</v>
      </c>
      <c r="B10" s="717" t="s">
        <v>3298</v>
      </c>
      <c r="C10" s="718" t="s">
        <v>269</v>
      </c>
      <c r="D10" s="719">
        <v>10735.251970000001</v>
      </c>
      <c r="E10" s="719">
        <v>8403.5107499999995</v>
      </c>
      <c r="F10" s="719">
        <v>2331.7412200000003</v>
      </c>
      <c r="G10" s="719">
        <v>3115.2839900000004</v>
      </c>
    </row>
    <row r="11" spans="1:7" s="679" customFormat="1">
      <c r="A11" s="691" t="s">
        <v>3299</v>
      </c>
      <c r="B11" s="691" t="s">
        <v>3300</v>
      </c>
      <c r="C11" s="694" t="s">
        <v>3301</v>
      </c>
      <c r="D11" s="744"/>
      <c r="E11" s="744"/>
      <c r="F11" s="744"/>
      <c r="G11" s="744"/>
    </row>
    <row r="12" spans="1:7" s="679" customFormat="1">
      <c r="A12" s="691" t="s">
        <v>3302</v>
      </c>
      <c r="B12" s="691" t="s">
        <v>3303</v>
      </c>
      <c r="C12" s="694" t="s">
        <v>3304</v>
      </c>
      <c r="D12" s="729">
        <v>7789.6433099999995</v>
      </c>
      <c r="E12" s="729">
        <v>5642.0100899999998</v>
      </c>
      <c r="F12" s="729">
        <v>2147.6332200000002</v>
      </c>
      <c r="G12" s="729">
        <v>2911.37599</v>
      </c>
    </row>
    <row r="13" spans="1:7" s="679" customFormat="1">
      <c r="A13" s="691" t="s">
        <v>3305</v>
      </c>
      <c r="B13" s="691" t="s">
        <v>239</v>
      </c>
      <c r="C13" s="694" t="s">
        <v>3306</v>
      </c>
      <c r="D13" s="730">
        <v>0</v>
      </c>
      <c r="E13" s="730">
        <v>0</v>
      </c>
      <c r="F13" s="730">
        <v>0</v>
      </c>
      <c r="G13" s="730">
        <v>0</v>
      </c>
    </row>
    <row r="14" spans="1:7" s="679" customFormat="1">
      <c r="A14" s="691" t="s">
        <v>3307</v>
      </c>
      <c r="B14" s="691" t="s">
        <v>3308</v>
      </c>
      <c r="C14" s="694" t="s">
        <v>3309</v>
      </c>
      <c r="D14" s="730">
        <v>0</v>
      </c>
      <c r="E14" s="730">
        <v>0</v>
      </c>
      <c r="F14" s="730">
        <v>0</v>
      </c>
      <c r="G14" s="730">
        <v>0</v>
      </c>
    </row>
    <row r="15" spans="1:7" s="679" customFormat="1">
      <c r="A15" s="691" t="s">
        <v>3310</v>
      </c>
      <c r="B15" s="691" t="s">
        <v>3311</v>
      </c>
      <c r="C15" s="694" t="s">
        <v>3312</v>
      </c>
      <c r="D15" s="730">
        <v>2705.8086600000001</v>
      </c>
      <c r="E15" s="730">
        <v>2705.8086600000001</v>
      </c>
      <c r="F15" s="730">
        <v>0</v>
      </c>
      <c r="G15" s="730">
        <v>0</v>
      </c>
    </row>
    <row r="16" spans="1:7" s="679" customFormat="1">
      <c r="A16" s="691" t="s">
        <v>3313</v>
      </c>
      <c r="B16" s="691" t="s">
        <v>3314</v>
      </c>
      <c r="C16" s="694" t="s">
        <v>3315</v>
      </c>
      <c r="D16" s="729">
        <v>118.8</v>
      </c>
      <c r="E16" s="729">
        <v>55.692</v>
      </c>
      <c r="F16" s="729">
        <v>63.107999999999997</v>
      </c>
      <c r="G16" s="729">
        <v>82.908000000000001</v>
      </c>
    </row>
    <row r="17" spans="1:7" s="679" customFormat="1">
      <c r="A17" s="691" t="s">
        <v>3316</v>
      </c>
      <c r="B17" s="691" t="s">
        <v>3317</v>
      </c>
      <c r="C17" s="694" t="s">
        <v>3318</v>
      </c>
      <c r="D17" s="729">
        <v>121</v>
      </c>
      <c r="E17" s="729"/>
      <c r="F17" s="729">
        <v>121</v>
      </c>
      <c r="G17" s="729">
        <v>121</v>
      </c>
    </row>
    <row r="18" spans="1:7" s="679" customFormat="1" ht="21">
      <c r="A18" s="691" t="s">
        <v>3319</v>
      </c>
      <c r="B18" s="691" t="s">
        <v>3320</v>
      </c>
      <c r="C18" s="694" t="s">
        <v>3321</v>
      </c>
      <c r="D18" s="730">
        <v>0</v>
      </c>
      <c r="E18" s="730">
        <v>0</v>
      </c>
      <c r="F18" s="730">
        <v>0</v>
      </c>
      <c r="G18" s="730">
        <v>0</v>
      </c>
    </row>
    <row r="19" spans="1:7" s="679" customFormat="1">
      <c r="A19" s="691" t="s">
        <v>3322</v>
      </c>
      <c r="B19" s="691" t="s">
        <v>3323</v>
      </c>
      <c r="C19" s="694" t="s">
        <v>3324</v>
      </c>
      <c r="D19" s="730">
        <v>0</v>
      </c>
      <c r="E19" s="729"/>
      <c r="F19" s="730">
        <v>0</v>
      </c>
      <c r="G19" s="729"/>
    </row>
    <row r="20" spans="1:7" s="679" customFormat="1">
      <c r="A20" s="691" t="s">
        <v>3325</v>
      </c>
      <c r="B20" s="691" t="s">
        <v>3326</v>
      </c>
      <c r="C20" s="694" t="s">
        <v>3327</v>
      </c>
      <c r="D20" s="730">
        <v>0</v>
      </c>
      <c r="E20" s="729"/>
      <c r="F20" s="730">
        <v>0</v>
      </c>
      <c r="G20" s="729"/>
    </row>
    <row r="21" spans="1:7" s="743" customFormat="1">
      <c r="A21" s="717" t="s">
        <v>3328</v>
      </c>
      <c r="B21" s="717" t="s">
        <v>3329</v>
      </c>
      <c r="C21" s="718" t="s">
        <v>269</v>
      </c>
      <c r="D21" s="719">
        <v>878412.85534999997</v>
      </c>
      <c r="E21" s="719">
        <v>221681.67259</v>
      </c>
      <c r="F21" s="719">
        <v>656731.18276</v>
      </c>
      <c r="G21" s="719">
        <v>658107.41538000002</v>
      </c>
    </row>
    <row r="22" spans="1:7" s="679" customFormat="1">
      <c r="A22" s="691" t="s">
        <v>3330</v>
      </c>
      <c r="B22" s="691" t="s">
        <v>255</v>
      </c>
      <c r="C22" s="694" t="s">
        <v>3331</v>
      </c>
      <c r="D22" s="729">
        <v>27186.071090000001</v>
      </c>
      <c r="E22" s="729"/>
      <c r="F22" s="729">
        <v>27186.071090000001</v>
      </c>
      <c r="G22" s="729">
        <v>27115.301090000001</v>
      </c>
    </row>
    <row r="23" spans="1:7" s="679" customFormat="1">
      <c r="A23" s="691" t="s">
        <v>3332</v>
      </c>
      <c r="B23" s="691" t="s">
        <v>3333</v>
      </c>
      <c r="C23" s="694" t="s">
        <v>3334</v>
      </c>
      <c r="D23" s="729">
        <v>880.81700000000001</v>
      </c>
      <c r="E23" s="729"/>
      <c r="F23" s="729">
        <v>880.81700000000001</v>
      </c>
      <c r="G23" s="729">
        <v>1026.4390000000001</v>
      </c>
    </row>
    <row r="24" spans="1:7" s="679" customFormat="1">
      <c r="A24" s="691" t="s">
        <v>3335</v>
      </c>
      <c r="B24" s="691" t="s">
        <v>3336</v>
      </c>
      <c r="C24" s="694" t="s">
        <v>3337</v>
      </c>
      <c r="D24" s="729">
        <v>632091.45153999992</v>
      </c>
      <c r="E24" s="729">
        <v>72129.872099999993</v>
      </c>
      <c r="F24" s="729">
        <v>559961.57944</v>
      </c>
      <c r="G24" s="729">
        <v>559405.76098000002</v>
      </c>
    </row>
    <row r="25" spans="1:7" s="679" customFormat="1">
      <c r="A25" s="691" t="s">
        <v>3338</v>
      </c>
      <c r="B25" s="691" t="s">
        <v>3339</v>
      </c>
      <c r="C25" s="694" t="s">
        <v>3340</v>
      </c>
      <c r="D25" s="729">
        <v>120882.80879000001</v>
      </c>
      <c r="E25" s="729">
        <v>88186.813430000009</v>
      </c>
      <c r="F25" s="729">
        <v>32695.995360000001</v>
      </c>
      <c r="G25" s="729">
        <v>37690.432719999997</v>
      </c>
    </row>
    <row r="26" spans="1:7" s="679" customFormat="1">
      <c r="A26" s="691" t="s">
        <v>3341</v>
      </c>
      <c r="B26" s="691" t="s">
        <v>3342</v>
      </c>
      <c r="C26" s="694" t="s">
        <v>3343</v>
      </c>
      <c r="D26" s="729"/>
      <c r="E26" s="729"/>
      <c r="F26" s="729"/>
      <c r="G26" s="729"/>
    </row>
    <row r="27" spans="1:7" s="679" customFormat="1">
      <c r="A27" s="691" t="s">
        <v>3344</v>
      </c>
      <c r="B27" s="691" t="s">
        <v>3345</v>
      </c>
      <c r="C27" s="694" t="s">
        <v>3346</v>
      </c>
      <c r="D27" s="729">
        <v>61364.987059999999</v>
      </c>
      <c r="E27" s="730">
        <v>61364.987059999999</v>
      </c>
      <c r="F27" s="729"/>
      <c r="G27" s="730"/>
    </row>
    <row r="28" spans="1:7" s="679" customFormat="1">
      <c r="A28" s="691" t="s">
        <v>3347</v>
      </c>
      <c r="B28" s="691" t="s">
        <v>3348</v>
      </c>
      <c r="C28" s="694" t="s">
        <v>3349</v>
      </c>
      <c r="D28" s="729"/>
      <c r="E28" s="729"/>
      <c r="F28" s="729"/>
      <c r="G28" s="729"/>
    </row>
    <row r="29" spans="1:7" s="679" customFormat="1">
      <c r="A29" s="691" t="s">
        <v>3350</v>
      </c>
      <c r="B29" s="691" t="s">
        <v>3351</v>
      </c>
      <c r="C29" s="694" t="s">
        <v>3352</v>
      </c>
      <c r="D29" s="729">
        <v>36006.719870000001</v>
      </c>
      <c r="E29" s="729"/>
      <c r="F29" s="729">
        <v>36006.719870000001</v>
      </c>
      <c r="G29" s="729">
        <v>32869.481590000003</v>
      </c>
    </row>
    <row r="30" spans="1:7" s="679" customFormat="1" ht="21">
      <c r="A30" s="691" t="s">
        <v>3353</v>
      </c>
      <c r="B30" s="691" t="s">
        <v>3354</v>
      </c>
      <c r="C30" s="694" t="s">
        <v>3355</v>
      </c>
      <c r="D30" s="730">
        <v>0</v>
      </c>
      <c r="E30" s="729"/>
      <c r="F30" s="730">
        <v>0</v>
      </c>
      <c r="G30" s="729"/>
    </row>
    <row r="31" spans="1:7" s="679" customFormat="1">
      <c r="A31" s="691" t="s">
        <v>3356</v>
      </c>
      <c r="B31" s="691" t="s">
        <v>3357</v>
      </c>
      <c r="C31" s="694" t="s">
        <v>3358</v>
      </c>
      <c r="D31" s="729"/>
      <c r="E31" s="729"/>
      <c r="F31" s="729"/>
      <c r="G31" s="729"/>
    </row>
    <row r="32" spans="1:7" s="679" customFormat="1">
      <c r="A32" s="691" t="s">
        <v>3359</v>
      </c>
      <c r="B32" s="691" t="s">
        <v>3360</v>
      </c>
      <c r="C32" s="694" t="s">
        <v>3361</v>
      </c>
      <c r="D32" s="729"/>
      <c r="E32" s="729"/>
      <c r="F32" s="729"/>
      <c r="G32" s="729"/>
    </row>
    <row r="33" spans="1:7" s="743" customFormat="1">
      <c r="A33" s="717" t="s">
        <v>3362</v>
      </c>
      <c r="B33" s="717" t="s">
        <v>3363</v>
      </c>
      <c r="C33" s="718" t="s">
        <v>269</v>
      </c>
      <c r="D33" s="719">
        <v>0</v>
      </c>
      <c r="E33" s="719">
        <v>0</v>
      </c>
      <c r="F33" s="719">
        <v>0</v>
      </c>
      <c r="G33" s="719">
        <v>0</v>
      </c>
    </row>
    <row r="34" spans="1:7" s="679" customFormat="1">
      <c r="A34" s="691" t="s">
        <v>3364</v>
      </c>
      <c r="B34" s="691" t="s">
        <v>3365</v>
      </c>
      <c r="C34" s="694" t="s">
        <v>3366</v>
      </c>
      <c r="D34" s="730">
        <v>0</v>
      </c>
      <c r="E34" s="730">
        <v>0</v>
      </c>
      <c r="F34" s="730">
        <v>0</v>
      </c>
      <c r="G34" s="730">
        <v>0</v>
      </c>
    </row>
    <row r="35" spans="1:7" s="679" customFormat="1">
      <c r="A35" s="691" t="s">
        <v>3367</v>
      </c>
      <c r="B35" s="691" t="s">
        <v>3368</v>
      </c>
      <c r="C35" s="694" t="s">
        <v>3369</v>
      </c>
      <c r="D35" s="730">
        <v>0</v>
      </c>
      <c r="E35" s="730">
        <v>0</v>
      </c>
      <c r="F35" s="730">
        <v>0</v>
      </c>
      <c r="G35" s="730">
        <v>0</v>
      </c>
    </row>
    <row r="36" spans="1:7" s="679" customFormat="1">
      <c r="A36" s="691" t="s">
        <v>3370</v>
      </c>
      <c r="B36" s="691" t="s">
        <v>3371</v>
      </c>
      <c r="C36" s="694" t="s">
        <v>3372</v>
      </c>
      <c r="D36" s="730">
        <v>0</v>
      </c>
      <c r="E36" s="730">
        <v>0</v>
      </c>
      <c r="F36" s="730">
        <v>0</v>
      </c>
      <c r="G36" s="730">
        <v>0</v>
      </c>
    </row>
    <row r="37" spans="1:7" s="679" customFormat="1">
      <c r="A37" s="691" t="s">
        <v>3376</v>
      </c>
      <c r="B37" s="691" t="s">
        <v>3377</v>
      </c>
      <c r="C37" s="694" t="s">
        <v>3378</v>
      </c>
      <c r="D37" s="730">
        <v>0</v>
      </c>
      <c r="E37" s="730">
        <v>0</v>
      </c>
      <c r="F37" s="730">
        <v>0</v>
      </c>
      <c r="G37" s="730">
        <v>0</v>
      </c>
    </row>
    <row r="38" spans="1:7" s="679" customFormat="1">
      <c r="A38" s="691" t="s">
        <v>3379</v>
      </c>
      <c r="B38" s="691" t="s">
        <v>3380</v>
      </c>
      <c r="C38" s="694" t="s">
        <v>3381</v>
      </c>
      <c r="D38" s="729"/>
      <c r="E38" s="729"/>
      <c r="F38" s="729"/>
      <c r="G38" s="729"/>
    </row>
    <row r="39" spans="1:7" s="743" customFormat="1">
      <c r="A39" s="717" t="s">
        <v>3388</v>
      </c>
      <c r="B39" s="717" t="s">
        <v>3389</v>
      </c>
      <c r="C39" s="718" t="s">
        <v>269</v>
      </c>
      <c r="D39" s="719">
        <v>1</v>
      </c>
      <c r="E39" s="719">
        <v>0</v>
      </c>
      <c r="F39" s="719">
        <v>1</v>
      </c>
      <c r="G39" s="719">
        <v>0</v>
      </c>
    </row>
    <row r="40" spans="1:7" s="679" customFormat="1">
      <c r="A40" s="691" t="s">
        <v>3390</v>
      </c>
      <c r="B40" s="691" t="s">
        <v>3391</v>
      </c>
      <c r="C40" s="694" t="s">
        <v>3392</v>
      </c>
      <c r="D40" s="730">
        <v>0</v>
      </c>
      <c r="E40" s="730">
        <v>0</v>
      </c>
      <c r="F40" s="730">
        <v>0</v>
      </c>
      <c r="G40" s="730">
        <v>0</v>
      </c>
    </row>
    <row r="41" spans="1:7" s="679" customFormat="1">
      <c r="A41" s="691" t="s">
        <v>3393</v>
      </c>
      <c r="B41" s="691" t="s">
        <v>3394</v>
      </c>
      <c r="C41" s="694" t="s">
        <v>3395</v>
      </c>
      <c r="D41" s="730">
        <v>0</v>
      </c>
      <c r="E41" s="730">
        <v>0</v>
      </c>
      <c r="F41" s="730">
        <v>0</v>
      </c>
      <c r="G41" s="730">
        <v>0</v>
      </c>
    </row>
    <row r="42" spans="1:7" s="679" customFormat="1">
      <c r="A42" s="691" t="s">
        <v>3396</v>
      </c>
      <c r="B42" s="691" t="s">
        <v>3397</v>
      </c>
      <c r="C42" s="694" t="s">
        <v>3398</v>
      </c>
      <c r="D42" s="730">
        <v>1</v>
      </c>
      <c r="E42" s="730">
        <v>0</v>
      </c>
      <c r="F42" s="730">
        <v>1</v>
      </c>
      <c r="G42" s="730">
        <v>0</v>
      </c>
    </row>
    <row r="43" spans="1:7" s="679" customFormat="1">
      <c r="A43" s="691" t="s">
        <v>3402</v>
      </c>
      <c r="B43" s="691" t="s">
        <v>3403</v>
      </c>
      <c r="C43" s="694" t="s">
        <v>3404</v>
      </c>
      <c r="D43" s="730">
        <v>0</v>
      </c>
      <c r="E43" s="730">
        <v>0</v>
      </c>
      <c r="F43" s="730">
        <v>0</v>
      </c>
      <c r="G43" s="730">
        <v>0</v>
      </c>
    </row>
    <row r="44" spans="1:7" s="679" customFormat="1">
      <c r="A44" s="691" t="s">
        <v>3405</v>
      </c>
      <c r="B44" s="691" t="s">
        <v>3406</v>
      </c>
      <c r="C44" s="694" t="s">
        <v>3407</v>
      </c>
      <c r="D44" s="730">
        <v>0</v>
      </c>
      <c r="E44" s="730">
        <v>0</v>
      </c>
      <c r="F44" s="730">
        <v>0</v>
      </c>
      <c r="G44" s="730">
        <v>0</v>
      </c>
    </row>
    <row r="45" spans="1:7" s="743" customFormat="1">
      <c r="A45" s="727" t="s">
        <v>3408</v>
      </c>
      <c r="B45" s="727" t="s">
        <v>3409</v>
      </c>
      <c r="C45" s="728" t="s">
        <v>3410</v>
      </c>
      <c r="D45" s="729"/>
      <c r="E45" s="729"/>
      <c r="F45" s="729"/>
      <c r="G45" s="729"/>
    </row>
    <row r="46" spans="1:7" s="743" customFormat="1">
      <c r="A46" s="717" t="s">
        <v>3411</v>
      </c>
      <c r="B46" s="717" t="s">
        <v>3412</v>
      </c>
      <c r="C46" s="718" t="s">
        <v>269</v>
      </c>
      <c r="D46" s="719">
        <v>74636.022980000009</v>
      </c>
      <c r="E46" s="719">
        <v>0</v>
      </c>
      <c r="F46" s="719">
        <v>74636.022980000009</v>
      </c>
      <c r="G46" s="719">
        <v>75307.856010000003</v>
      </c>
    </row>
    <row r="47" spans="1:7" s="679" customFormat="1">
      <c r="A47" s="688" t="s">
        <v>3413</v>
      </c>
      <c r="B47" s="688" t="s">
        <v>3414</v>
      </c>
      <c r="C47" s="725" t="s">
        <v>269</v>
      </c>
      <c r="D47" s="719">
        <v>7711.6779299999998</v>
      </c>
      <c r="E47" s="719">
        <v>0</v>
      </c>
      <c r="F47" s="719">
        <v>7711.6779299999998</v>
      </c>
      <c r="G47" s="719">
        <v>7883.1271100000004</v>
      </c>
    </row>
    <row r="48" spans="1:7" s="679" customFormat="1">
      <c r="A48" s="691" t="s">
        <v>3415</v>
      </c>
      <c r="B48" s="691" t="s">
        <v>3416</v>
      </c>
      <c r="C48" s="694" t="s">
        <v>3417</v>
      </c>
      <c r="D48" s="730">
        <v>0</v>
      </c>
      <c r="E48" s="730">
        <v>0</v>
      </c>
      <c r="F48" s="730">
        <v>0</v>
      </c>
      <c r="G48" s="730">
        <v>0</v>
      </c>
    </row>
    <row r="49" spans="1:7" s="679" customFormat="1">
      <c r="A49" s="691" t="s">
        <v>3418</v>
      </c>
      <c r="B49" s="691" t="s">
        <v>3419</v>
      </c>
      <c r="C49" s="694" t="s">
        <v>3420</v>
      </c>
      <c r="D49" s="729">
        <v>605.76837</v>
      </c>
      <c r="E49" s="729"/>
      <c r="F49" s="729">
        <v>605.76837</v>
      </c>
      <c r="G49" s="729">
        <v>715.93931999999995</v>
      </c>
    </row>
    <row r="50" spans="1:7" s="679" customFormat="1">
      <c r="A50" s="691" t="s">
        <v>3421</v>
      </c>
      <c r="B50" s="691" t="s">
        <v>3422</v>
      </c>
      <c r="C50" s="694" t="s">
        <v>3423</v>
      </c>
      <c r="D50" s="729"/>
      <c r="E50" s="729"/>
      <c r="F50" s="729"/>
      <c r="G50" s="729"/>
    </row>
    <row r="51" spans="1:7" s="679" customFormat="1">
      <c r="A51" s="691" t="s">
        <v>3424</v>
      </c>
      <c r="B51" s="691" t="s">
        <v>3425</v>
      </c>
      <c r="C51" s="694" t="s">
        <v>3426</v>
      </c>
      <c r="D51" s="729">
        <v>6.5</v>
      </c>
      <c r="E51" s="729"/>
      <c r="F51" s="729">
        <v>6.5</v>
      </c>
      <c r="G51" s="729">
        <v>8.58</v>
      </c>
    </row>
    <row r="52" spans="1:7" s="679" customFormat="1">
      <c r="A52" s="691" t="s">
        <v>3427</v>
      </c>
      <c r="B52" s="691" t="s">
        <v>3428</v>
      </c>
      <c r="C52" s="694" t="s">
        <v>3429</v>
      </c>
      <c r="D52" s="730">
        <v>0</v>
      </c>
      <c r="E52" s="730"/>
      <c r="F52" s="730">
        <v>0</v>
      </c>
      <c r="G52" s="730">
        <v>0</v>
      </c>
    </row>
    <row r="53" spans="1:7" s="679" customFormat="1">
      <c r="A53" s="691" t="s">
        <v>3430</v>
      </c>
      <c r="B53" s="691" t="s">
        <v>3431</v>
      </c>
      <c r="C53" s="694" t="s">
        <v>3432</v>
      </c>
      <c r="D53" s="729">
        <v>1790.6660200000001</v>
      </c>
      <c r="E53" s="729"/>
      <c r="F53" s="729">
        <v>1790.6660200000001</v>
      </c>
      <c r="G53" s="729">
        <v>1845.44463</v>
      </c>
    </row>
    <row r="54" spans="1:7" s="679" customFormat="1">
      <c r="A54" s="691" t="s">
        <v>3433</v>
      </c>
      <c r="B54" s="691" t="s">
        <v>3434</v>
      </c>
      <c r="C54" s="694" t="s">
        <v>3435</v>
      </c>
      <c r="D54" s="730">
        <v>0</v>
      </c>
      <c r="E54" s="730"/>
      <c r="F54" s="730">
        <v>0</v>
      </c>
      <c r="G54" s="730">
        <v>0</v>
      </c>
    </row>
    <row r="55" spans="1:7" s="679" customFormat="1">
      <c r="A55" s="691" t="s">
        <v>3436</v>
      </c>
      <c r="B55" s="691" t="s">
        <v>3437</v>
      </c>
      <c r="C55" s="694" t="s">
        <v>3438</v>
      </c>
      <c r="D55" s="729">
        <v>5308.7435400000004</v>
      </c>
      <c r="E55" s="729"/>
      <c r="F55" s="729">
        <v>5308.7435400000004</v>
      </c>
      <c r="G55" s="729">
        <v>5313.1631600000001</v>
      </c>
    </row>
    <row r="56" spans="1:7" s="679" customFormat="1">
      <c r="A56" s="691" t="s">
        <v>3439</v>
      </c>
      <c r="B56" s="691" t="s">
        <v>3440</v>
      </c>
      <c r="C56" s="694" t="s">
        <v>3441</v>
      </c>
      <c r="D56" s="729"/>
      <c r="E56" s="729"/>
      <c r="F56" s="729"/>
      <c r="G56" s="729"/>
    </row>
    <row r="57" spans="1:7" s="743" customFormat="1">
      <c r="A57" s="727" t="s">
        <v>3442</v>
      </c>
      <c r="B57" s="727" t="s">
        <v>3443</v>
      </c>
      <c r="C57" s="728" t="s">
        <v>3444</v>
      </c>
      <c r="D57" s="729"/>
      <c r="E57" s="729"/>
      <c r="F57" s="729"/>
      <c r="G57" s="729"/>
    </row>
    <row r="58" spans="1:7" s="679" customFormat="1">
      <c r="A58" s="688" t="s">
        <v>3445</v>
      </c>
      <c r="B58" s="688" t="s">
        <v>3446</v>
      </c>
      <c r="C58" s="725" t="s">
        <v>269</v>
      </c>
      <c r="D58" s="719">
        <v>6442.6895199999999</v>
      </c>
      <c r="E58" s="719">
        <v>0</v>
      </c>
      <c r="F58" s="719">
        <v>6442.6895199999999</v>
      </c>
      <c r="G58" s="719">
        <v>7464.6920799999998</v>
      </c>
    </row>
    <row r="59" spans="1:7" s="679" customFormat="1">
      <c r="A59" s="745" t="s">
        <v>3447</v>
      </c>
      <c r="B59" s="745" t="s">
        <v>3448</v>
      </c>
      <c r="C59" s="746" t="s">
        <v>3449</v>
      </c>
      <c r="D59" s="744">
        <v>634.08825000000002</v>
      </c>
      <c r="E59" s="744"/>
      <c r="F59" s="744">
        <v>634.08825000000002</v>
      </c>
      <c r="G59" s="744">
        <v>636.8538299999999</v>
      </c>
    </row>
    <row r="60" spans="1:7" s="679" customFormat="1">
      <c r="A60" s="691" t="s">
        <v>3456</v>
      </c>
      <c r="B60" s="691" t="s">
        <v>3457</v>
      </c>
      <c r="C60" s="694" t="s">
        <v>3458</v>
      </c>
      <c r="D60" s="729">
        <v>2803.2262099999998</v>
      </c>
      <c r="E60" s="729"/>
      <c r="F60" s="729">
        <v>2803.2262099999998</v>
      </c>
      <c r="G60" s="729">
        <v>2707.48252</v>
      </c>
    </row>
    <row r="61" spans="1:7" s="679" customFormat="1">
      <c r="A61" s="691" t="s">
        <v>3459</v>
      </c>
      <c r="B61" s="691" t="s">
        <v>3460</v>
      </c>
      <c r="C61" s="694" t="s">
        <v>3461</v>
      </c>
      <c r="D61" s="729"/>
      <c r="E61" s="729"/>
      <c r="F61" s="729"/>
      <c r="G61" s="729"/>
    </row>
    <row r="62" spans="1:7" s="679" customFormat="1">
      <c r="A62" s="691" t="s">
        <v>3462</v>
      </c>
      <c r="B62" s="691" t="s">
        <v>3463</v>
      </c>
      <c r="C62" s="694" t="s">
        <v>3464</v>
      </c>
      <c r="D62" s="730">
        <v>0</v>
      </c>
      <c r="E62" s="730"/>
      <c r="F62" s="730">
        <v>0</v>
      </c>
      <c r="G62" s="730">
        <v>0</v>
      </c>
    </row>
    <row r="63" spans="1:7" s="679" customFormat="1">
      <c r="A63" s="691" t="s">
        <v>3471</v>
      </c>
      <c r="B63" s="691" t="s">
        <v>3472</v>
      </c>
      <c r="C63" s="694" t="s">
        <v>3473</v>
      </c>
      <c r="D63" s="730">
        <v>110.5365</v>
      </c>
      <c r="E63" s="730"/>
      <c r="F63" s="730">
        <v>110.5365</v>
      </c>
      <c r="G63" s="730">
        <v>121.2825</v>
      </c>
    </row>
    <row r="64" spans="1:7" s="679" customFormat="1">
      <c r="A64" s="691" t="s">
        <v>3474</v>
      </c>
      <c r="B64" s="691" t="s">
        <v>3475</v>
      </c>
      <c r="C64" s="694" t="s">
        <v>3476</v>
      </c>
      <c r="D64" s="729"/>
      <c r="E64" s="729"/>
      <c r="F64" s="729"/>
      <c r="G64" s="729"/>
    </row>
    <row r="65" spans="1:7" s="679" customFormat="1">
      <c r="A65" s="691" t="s">
        <v>3477</v>
      </c>
      <c r="B65" s="691" t="s">
        <v>3478</v>
      </c>
      <c r="C65" s="694" t="s">
        <v>3479</v>
      </c>
      <c r="D65" s="730">
        <v>0</v>
      </c>
      <c r="E65" s="730"/>
      <c r="F65" s="730">
        <v>0</v>
      </c>
      <c r="G65" s="730">
        <v>0</v>
      </c>
    </row>
    <row r="66" spans="1:7" s="679" customFormat="1">
      <c r="A66" s="691" t="s">
        <v>3480</v>
      </c>
      <c r="B66" s="691" t="s">
        <v>3481</v>
      </c>
      <c r="C66" s="694" t="s">
        <v>3482</v>
      </c>
      <c r="D66" s="729"/>
      <c r="E66" s="729"/>
      <c r="F66" s="729"/>
      <c r="G66" s="729"/>
    </row>
    <row r="67" spans="1:7" s="679" customFormat="1">
      <c r="A67" s="691" t="s">
        <v>3483</v>
      </c>
      <c r="B67" s="691" t="s">
        <v>3484</v>
      </c>
      <c r="C67" s="694" t="s">
        <v>3485</v>
      </c>
      <c r="D67" s="730">
        <v>198.03</v>
      </c>
      <c r="E67" s="729"/>
      <c r="F67" s="730">
        <v>198.03</v>
      </c>
      <c r="G67" s="729">
        <v>159.30000000000001</v>
      </c>
    </row>
    <row r="68" spans="1:7" s="679" customFormat="1">
      <c r="A68" s="691" t="s">
        <v>3486</v>
      </c>
      <c r="B68" s="691" t="s">
        <v>3487</v>
      </c>
      <c r="C68" s="694" t="s">
        <v>3488</v>
      </c>
      <c r="D68" s="729"/>
      <c r="E68" s="729"/>
      <c r="F68" s="729"/>
      <c r="G68" s="729"/>
    </row>
    <row r="69" spans="1:7" s="679" customFormat="1">
      <c r="A69" s="691" t="s">
        <v>3489</v>
      </c>
      <c r="B69" s="691" t="s">
        <v>281</v>
      </c>
      <c r="C69" s="694" t="s">
        <v>3490</v>
      </c>
      <c r="D69" s="729"/>
      <c r="E69" s="729"/>
      <c r="F69" s="729"/>
      <c r="G69" s="729">
        <v>955.48299999999995</v>
      </c>
    </row>
    <row r="70" spans="1:7" s="679" customFormat="1">
      <c r="A70" s="691" t="s">
        <v>3491</v>
      </c>
      <c r="B70" s="691" t="s">
        <v>3492</v>
      </c>
      <c r="C70" s="694" t="s">
        <v>3493</v>
      </c>
      <c r="D70" s="729"/>
      <c r="E70" s="729"/>
      <c r="F70" s="729"/>
      <c r="G70" s="729"/>
    </row>
    <row r="71" spans="1:7" s="679" customFormat="1">
      <c r="A71" s="691" t="s">
        <v>3494</v>
      </c>
      <c r="B71" s="691" t="s">
        <v>3495</v>
      </c>
      <c r="C71" s="694" t="s">
        <v>3496</v>
      </c>
      <c r="D71" s="729"/>
      <c r="E71" s="729"/>
      <c r="F71" s="729"/>
      <c r="G71" s="729"/>
    </row>
    <row r="72" spans="1:7" s="679" customFormat="1">
      <c r="A72" s="691" t="s">
        <v>3497</v>
      </c>
      <c r="B72" s="691" t="s">
        <v>3498</v>
      </c>
      <c r="C72" s="694" t="s">
        <v>3499</v>
      </c>
      <c r="D72" s="730">
        <v>40</v>
      </c>
      <c r="E72" s="730"/>
      <c r="F72" s="730">
        <v>40</v>
      </c>
      <c r="G72" s="730">
        <v>0</v>
      </c>
    </row>
    <row r="73" spans="1:7" s="679" customFormat="1">
      <c r="A73" s="691" t="s">
        <v>3512</v>
      </c>
      <c r="B73" s="691" t="s">
        <v>3513</v>
      </c>
      <c r="C73" s="694" t="s">
        <v>3514</v>
      </c>
      <c r="D73" s="730">
        <v>0</v>
      </c>
      <c r="E73" s="729"/>
      <c r="F73" s="730">
        <v>0</v>
      </c>
      <c r="G73" s="729"/>
    </row>
    <row r="74" spans="1:7" s="679" customFormat="1">
      <c r="A74" s="691" t="s">
        <v>3515</v>
      </c>
      <c r="B74" s="691" t="s">
        <v>3516</v>
      </c>
      <c r="C74" s="694" t="s">
        <v>3517</v>
      </c>
      <c r="D74" s="730">
        <v>0</v>
      </c>
      <c r="E74" s="730">
        <v>0</v>
      </c>
      <c r="F74" s="730">
        <v>0</v>
      </c>
      <c r="G74" s="730">
        <v>0</v>
      </c>
    </row>
    <row r="75" spans="1:7" s="679" customFormat="1">
      <c r="A75" s="691" t="s">
        <v>3518</v>
      </c>
      <c r="B75" s="691" t="s">
        <v>3519</v>
      </c>
      <c r="C75" s="694" t="s">
        <v>3520</v>
      </c>
      <c r="D75" s="730">
        <v>991.90377999999998</v>
      </c>
      <c r="E75" s="730">
        <v>0</v>
      </c>
      <c r="F75" s="730">
        <v>991.90377999999998</v>
      </c>
      <c r="G75" s="730">
        <v>1030.7416899999998</v>
      </c>
    </row>
    <row r="76" spans="1:7" s="679" customFormat="1">
      <c r="A76" s="691" t="s">
        <v>3521</v>
      </c>
      <c r="B76" s="691" t="s">
        <v>3522</v>
      </c>
      <c r="C76" s="694" t="s">
        <v>3523</v>
      </c>
      <c r="D76" s="729">
        <v>217.97092000000001</v>
      </c>
      <c r="E76" s="729"/>
      <c r="F76" s="729">
        <v>217.97092000000001</v>
      </c>
      <c r="G76" s="729">
        <v>233.35437999999999</v>
      </c>
    </row>
    <row r="77" spans="1:7" s="679" customFormat="1">
      <c r="A77" s="691" t="s">
        <v>3524</v>
      </c>
      <c r="B77" s="691" t="s">
        <v>3525</v>
      </c>
      <c r="C77" s="694" t="s">
        <v>3526</v>
      </c>
      <c r="D77" s="730">
        <v>808.85140999999999</v>
      </c>
      <c r="E77" s="730"/>
      <c r="F77" s="730">
        <v>808.85140999999999</v>
      </c>
      <c r="G77" s="730">
        <v>651.51343999999995</v>
      </c>
    </row>
    <row r="78" spans="1:7" s="743" customFormat="1">
      <c r="A78" s="727" t="s">
        <v>3527</v>
      </c>
      <c r="B78" s="747" t="s">
        <v>3528</v>
      </c>
      <c r="C78" s="748" t="s">
        <v>3529</v>
      </c>
      <c r="D78" s="749">
        <v>638.08244999999999</v>
      </c>
      <c r="E78" s="749"/>
      <c r="F78" s="749">
        <v>638.08244999999999</v>
      </c>
      <c r="G78" s="749">
        <v>968.68071999999995</v>
      </c>
    </row>
    <row r="79" spans="1:7" s="743" customFormat="1">
      <c r="A79" s="717" t="s">
        <v>3530</v>
      </c>
      <c r="B79" s="717" t="s">
        <v>3531</v>
      </c>
      <c r="C79" s="718" t="s">
        <v>269</v>
      </c>
      <c r="D79" s="719">
        <v>60481.655530000004</v>
      </c>
      <c r="E79" s="719">
        <v>0</v>
      </c>
      <c r="F79" s="719">
        <v>60481.655530000004</v>
      </c>
      <c r="G79" s="719">
        <v>59960.036820000001</v>
      </c>
    </row>
    <row r="80" spans="1:7" s="743" customFormat="1">
      <c r="A80" s="727" t="s">
        <v>3532</v>
      </c>
      <c r="B80" s="727" t="s">
        <v>3533</v>
      </c>
      <c r="C80" s="728" t="s">
        <v>3534</v>
      </c>
      <c r="D80" s="729"/>
      <c r="E80" s="729"/>
      <c r="F80" s="729"/>
      <c r="G80" s="729"/>
    </row>
    <row r="81" spans="1:7" s="679" customFormat="1">
      <c r="A81" s="691" t="s">
        <v>3535</v>
      </c>
      <c r="B81" s="691" t="s">
        <v>3536</v>
      </c>
      <c r="C81" s="694" t="s">
        <v>3537</v>
      </c>
      <c r="D81" s="729"/>
      <c r="E81" s="729"/>
      <c r="F81" s="729"/>
      <c r="G81" s="729"/>
    </row>
    <row r="82" spans="1:7" s="679" customFormat="1">
      <c r="A82" s="691" t="s">
        <v>3538</v>
      </c>
      <c r="B82" s="691" t="s">
        <v>3539</v>
      </c>
      <c r="C82" s="694" t="s">
        <v>3540</v>
      </c>
      <c r="D82" s="729"/>
      <c r="E82" s="729"/>
      <c r="F82" s="729"/>
      <c r="G82" s="729"/>
    </row>
    <row r="83" spans="1:7" s="679" customFormat="1">
      <c r="A83" s="691" t="s">
        <v>3541</v>
      </c>
      <c r="B83" s="691" t="s">
        <v>3542</v>
      </c>
      <c r="C83" s="694" t="s">
        <v>3543</v>
      </c>
      <c r="D83" s="729"/>
      <c r="E83" s="729"/>
      <c r="F83" s="729"/>
      <c r="G83" s="729"/>
    </row>
    <row r="84" spans="1:7" s="679" customFormat="1">
      <c r="A84" s="691" t="s">
        <v>3544</v>
      </c>
      <c r="B84" s="691" t="s">
        <v>3545</v>
      </c>
      <c r="C84" s="694" t="s">
        <v>3546</v>
      </c>
      <c r="D84" s="729"/>
      <c r="E84" s="729"/>
      <c r="F84" s="729"/>
      <c r="G84" s="729"/>
    </row>
    <row r="85" spans="1:7" s="679" customFormat="1">
      <c r="A85" s="691" t="s">
        <v>3547</v>
      </c>
      <c r="B85" s="691" t="s">
        <v>3548</v>
      </c>
      <c r="C85" s="694" t="s">
        <v>3549</v>
      </c>
      <c r="D85" s="729">
        <v>59001.72466</v>
      </c>
      <c r="E85" s="729"/>
      <c r="F85" s="729">
        <v>59001.72466</v>
      </c>
      <c r="G85" s="729">
        <v>58628.898259999994</v>
      </c>
    </row>
    <row r="86" spans="1:7" s="679" customFormat="1">
      <c r="A86" s="691" t="s">
        <v>3550</v>
      </c>
      <c r="B86" s="691" t="s">
        <v>3551</v>
      </c>
      <c r="C86" s="694" t="s">
        <v>3552</v>
      </c>
      <c r="D86" s="729">
        <v>718.16213000000005</v>
      </c>
      <c r="E86" s="729"/>
      <c r="F86" s="729">
        <v>718.16213000000005</v>
      </c>
      <c r="G86" s="729">
        <v>791.84690000000001</v>
      </c>
    </row>
    <row r="87" spans="1:7" s="679" customFormat="1">
      <c r="A87" s="691" t="s">
        <v>3559</v>
      </c>
      <c r="B87" s="691" t="s">
        <v>3560</v>
      </c>
      <c r="C87" s="694" t="s">
        <v>3561</v>
      </c>
      <c r="D87" s="729">
        <v>214.00166000000002</v>
      </c>
      <c r="E87" s="729"/>
      <c r="F87" s="729">
        <v>214.00166000000002</v>
      </c>
      <c r="G87" s="729">
        <v>161.13254000000001</v>
      </c>
    </row>
    <row r="88" spans="1:7" s="679" customFormat="1">
      <c r="A88" s="691" t="s">
        <v>3562</v>
      </c>
      <c r="B88" s="691" t="s">
        <v>3563</v>
      </c>
      <c r="C88" s="694" t="s">
        <v>3564</v>
      </c>
      <c r="D88" s="729"/>
      <c r="E88" s="729"/>
      <c r="F88" s="729"/>
      <c r="G88" s="729"/>
    </row>
    <row r="89" spans="1:7" s="679" customFormat="1" ht="12.75" customHeight="1">
      <c r="A89" s="695" t="s">
        <v>3565</v>
      </c>
      <c r="B89" s="695" t="s">
        <v>3566</v>
      </c>
      <c r="C89" s="696" t="s">
        <v>3567</v>
      </c>
      <c r="D89" s="749">
        <v>547.76707999999996</v>
      </c>
      <c r="E89" s="749"/>
      <c r="F89" s="749">
        <v>547.76707999999996</v>
      </c>
      <c r="G89" s="749">
        <v>378.15911999999997</v>
      </c>
    </row>
    <row r="90" spans="1:7" s="753" customFormat="1" ht="12.75" customHeight="1">
      <c r="A90" s="750"/>
      <c r="B90" s="750"/>
      <c r="C90" s="750"/>
      <c r="D90" s="751"/>
      <c r="E90" s="752"/>
      <c r="F90" s="751"/>
      <c r="G90" s="751"/>
    </row>
    <row r="91" spans="1:7" s="753" customFormat="1">
      <c r="A91" s="750"/>
      <c r="B91" s="750"/>
      <c r="C91" s="750"/>
      <c r="D91" s="751"/>
      <c r="E91" s="752"/>
      <c r="F91" s="751"/>
      <c r="G91" s="751"/>
    </row>
    <row r="92" spans="1:7">
      <c r="A92" s="734"/>
      <c r="B92" s="735"/>
      <c r="C92" s="736"/>
      <c r="D92" s="754">
        <v>1</v>
      </c>
      <c r="E92" s="754">
        <v>2</v>
      </c>
      <c r="F92" s="755"/>
      <c r="G92" s="756"/>
    </row>
    <row r="93" spans="1:7" s="686" customFormat="1" ht="12.75" customHeight="1">
      <c r="A93" s="1390" t="s">
        <v>3286</v>
      </c>
      <c r="B93" s="1391"/>
      <c r="C93" s="1396" t="s">
        <v>3287</v>
      </c>
      <c r="D93" s="1412" t="s">
        <v>3288</v>
      </c>
      <c r="E93" s="1412"/>
      <c r="F93" s="755"/>
      <c r="G93" s="756"/>
    </row>
    <row r="94" spans="1:7" s="686" customFormat="1">
      <c r="A94" s="1394"/>
      <c r="B94" s="1395"/>
      <c r="C94" s="1411"/>
      <c r="D94" s="757" t="s">
        <v>3289</v>
      </c>
      <c r="E94" s="739" t="s">
        <v>3290</v>
      </c>
      <c r="F94" s="755"/>
      <c r="G94" s="756"/>
    </row>
    <row r="95" spans="1:7" s="743" customFormat="1">
      <c r="A95" s="717"/>
      <c r="B95" s="717" t="s">
        <v>3569</v>
      </c>
      <c r="C95" s="718" t="s">
        <v>269</v>
      </c>
      <c r="D95" s="719">
        <v>733699.94696000009</v>
      </c>
      <c r="E95" s="719">
        <v>736530.55538000003</v>
      </c>
      <c r="F95" s="758"/>
      <c r="G95" s="759"/>
    </row>
    <row r="96" spans="1:7" s="743" customFormat="1">
      <c r="A96" s="717" t="s">
        <v>3570</v>
      </c>
      <c r="B96" s="717" t="s">
        <v>3571</v>
      </c>
      <c r="C96" s="718" t="s">
        <v>269</v>
      </c>
      <c r="D96" s="719">
        <v>714383.62691999995</v>
      </c>
      <c r="E96" s="719">
        <v>719486.67941999994</v>
      </c>
      <c r="F96" s="758"/>
      <c r="G96" s="759"/>
    </row>
    <row r="97" spans="1:7" s="743" customFormat="1">
      <c r="A97" s="717" t="s">
        <v>3572</v>
      </c>
      <c r="B97" s="717" t="s">
        <v>3573</v>
      </c>
      <c r="C97" s="718" t="s">
        <v>269</v>
      </c>
      <c r="D97" s="719">
        <v>661453.71759999997</v>
      </c>
      <c r="E97" s="719">
        <v>663852.07892</v>
      </c>
      <c r="F97" s="758"/>
      <c r="G97" s="759"/>
    </row>
    <row r="98" spans="1:7" s="679" customFormat="1">
      <c r="A98" s="691" t="s">
        <v>3574</v>
      </c>
      <c r="B98" s="691" t="s">
        <v>3575</v>
      </c>
      <c r="C98" s="694" t="s">
        <v>3576</v>
      </c>
      <c r="D98" s="729">
        <v>659736.26324999996</v>
      </c>
      <c r="E98" s="729">
        <v>653132.65769000002</v>
      </c>
      <c r="F98" s="755"/>
      <c r="G98" s="756"/>
    </row>
    <row r="99" spans="1:7" s="679" customFormat="1">
      <c r="A99" s="691" t="s">
        <v>3577</v>
      </c>
      <c r="B99" s="691" t="s">
        <v>3578</v>
      </c>
      <c r="C99" s="694" t="s">
        <v>3579</v>
      </c>
      <c r="D99" s="730">
        <v>2665.8633500000001</v>
      </c>
      <c r="E99" s="730">
        <v>11667.83023</v>
      </c>
      <c r="F99" s="755"/>
      <c r="G99" s="760"/>
    </row>
    <row r="100" spans="1:7" s="679" customFormat="1">
      <c r="A100" s="691" t="s">
        <v>3580</v>
      </c>
      <c r="B100" s="691" t="s">
        <v>3581</v>
      </c>
      <c r="C100" s="694" t="s">
        <v>3582</v>
      </c>
      <c r="D100" s="730">
        <v>0</v>
      </c>
      <c r="E100" s="730">
        <v>0</v>
      </c>
      <c r="F100" s="761"/>
      <c r="G100" s="760"/>
    </row>
    <row r="101" spans="1:7" s="679" customFormat="1">
      <c r="A101" s="691" t="s">
        <v>3583</v>
      </c>
      <c r="B101" s="691" t="s">
        <v>3584</v>
      </c>
      <c r="C101" s="694" t="s">
        <v>3585</v>
      </c>
      <c r="D101" s="730">
        <v>0</v>
      </c>
      <c r="E101" s="730">
        <v>0</v>
      </c>
      <c r="F101" s="761"/>
      <c r="G101" s="760"/>
    </row>
    <row r="102" spans="1:7" s="679" customFormat="1">
      <c r="A102" s="691" t="s">
        <v>3586</v>
      </c>
      <c r="B102" s="691" t="s">
        <v>3587</v>
      </c>
      <c r="C102" s="694" t="s">
        <v>3588</v>
      </c>
      <c r="D102" s="730">
        <v>0</v>
      </c>
      <c r="E102" s="730">
        <v>0</v>
      </c>
      <c r="F102" s="761"/>
      <c r="G102" s="760"/>
    </row>
    <row r="103" spans="1:7" s="679" customFormat="1">
      <c r="A103" s="691" t="s">
        <v>3589</v>
      </c>
      <c r="B103" s="691" t="s">
        <v>3590</v>
      </c>
      <c r="C103" s="694" t="s">
        <v>3591</v>
      </c>
      <c r="D103" s="749">
        <v>-948.40899999999999</v>
      </c>
      <c r="E103" s="749">
        <v>-948.40899999999999</v>
      </c>
      <c r="F103" s="761"/>
      <c r="G103" s="760"/>
    </row>
    <row r="104" spans="1:7" s="743" customFormat="1" ht="13.5" customHeight="1">
      <c r="A104" s="717" t="s">
        <v>3592</v>
      </c>
      <c r="B104" s="717" t="s">
        <v>3593</v>
      </c>
      <c r="C104" s="718" t="s">
        <v>269</v>
      </c>
      <c r="D104" s="719">
        <v>52605.256099999999</v>
      </c>
      <c r="E104" s="719">
        <v>53575.824329999996</v>
      </c>
      <c r="F104" s="758"/>
      <c r="G104" s="759"/>
    </row>
    <row r="105" spans="1:7" s="679" customFormat="1">
      <c r="A105" s="691" t="s">
        <v>3594</v>
      </c>
      <c r="B105" s="691" t="s">
        <v>3595</v>
      </c>
      <c r="C105" s="694" t="s">
        <v>3596</v>
      </c>
      <c r="D105" s="729">
        <v>2783.45424</v>
      </c>
      <c r="E105" s="729">
        <v>2941.5733500000001</v>
      </c>
      <c r="F105" s="755"/>
      <c r="G105" s="756"/>
    </row>
    <row r="106" spans="1:7" s="679" customFormat="1">
      <c r="A106" s="691" t="s">
        <v>3597</v>
      </c>
      <c r="B106" s="691" t="s">
        <v>3598</v>
      </c>
      <c r="C106" s="694" t="s">
        <v>3599</v>
      </c>
      <c r="D106" s="730">
        <v>818.77698999999996</v>
      </c>
      <c r="E106" s="730">
        <v>898.06451000000004</v>
      </c>
      <c r="F106" s="755"/>
      <c r="G106" s="756"/>
    </row>
    <row r="107" spans="1:7" s="679" customFormat="1">
      <c r="A107" s="691" t="s">
        <v>3600</v>
      </c>
      <c r="B107" s="691" t="s">
        <v>3601</v>
      </c>
      <c r="C107" s="694" t="s">
        <v>3602</v>
      </c>
      <c r="D107" s="730">
        <v>11234.68461</v>
      </c>
      <c r="E107" s="730">
        <v>11085.288759999999</v>
      </c>
      <c r="F107" s="755"/>
      <c r="G107" s="756"/>
    </row>
    <row r="108" spans="1:7" s="679" customFormat="1">
      <c r="A108" s="691" t="s">
        <v>3603</v>
      </c>
      <c r="B108" s="691" t="s">
        <v>3604</v>
      </c>
      <c r="C108" s="694" t="s">
        <v>3605</v>
      </c>
      <c r="D108" s="730">
        <v>1040.4647600000001</v>
      </c>
      <c r="E108" s="730">
        <v>1010.46476</v>
      </c>
      <c r="F108" s="761"/>
      <c r="G108" s="760"/>
    </row>
    <row r="109" spans="1:7" s="679" customFormat="1">
      <c r="A109" s="691" t="s">
        <v>3606</v>
      </c>
      <c r="B109" s="691" t="s">
        <v>3607</v>
      </c>
      <c r="C109" s="694" t="s">
        <v>3608</v>
      </c>
      <c r="D109" s="730">
        <v>36727.875500000002</v>
      </c>
      <c r="E109" s="730">
        <v>37640.432950000002</v>
      </c>
      <c r="F109" s="755"/>
      <c r="G109" s="756"/>
    </row>
    <row r="110" spans="1:7" s="743" customFormat="1">
      <c r="A110" s="717" t="s">
        <v>3612</v>
      </c>
      <c r="B110" s="717" t="s">
        <v>3613</v>
      </c>
      <c r="C110" s="718" t="s">
        <v>269</v>
      </c>
      <c r="D110" s="719">
        <v>324.65321999999998</v>
      </c>
      <c r="E110" s="719">
        <v>2058.7761700000001</v>
      </c>
      <c r="F110" s="758"/>
      <c r="G110" s="759"/>
    </row>
    <row r="111" spans="1:7" s="679" customFormat="1">
      <c r="A111" s="691" t="s">
        <v>3614</v>
      </c>
      <c r="B111" s="691" t="s">
        <v>3615</v>
      </c>
      <c r="C111" s="694" t="s">
        <v>3616</v>
      </c>
      <c r="D111" s="729">
        <v>324.65321999999998</v>
      </c>
      <c r="E111" s="729">
        <v>2058.7761700000001</v>
      </c>
      <c r="F111" s="755"/>
      <c r="G111" s="760"/>
    </row>
    <row r="112" spans="1:7" s="679" customFormat="1">
      <c r="A112" s="691" t="s">
        <v>3617</v>
      </c>
      <c r="B112" s="691" t="s">
        <v>3618</v>
      </c>
      <c r="C112" s="694" t="s">
        <v>3619</v>
      </c>
      <c r="D112" s="730">
        <v>0</v>
      </c>
      <c r="E112" s="730">
        <v>0</v>
      </c>
      <c r="F112" s="761"/>
      <c r="G112" s="756"/>
    </row>
    <row r="113" spans="1:7" s="679" customFormat="1">
      <c r="A113" s="691" t="s">
        <v>3620</v>
      </c>
      <c r="B113" s="691" t="s">
        <v>3621</v>
      </c>
      <c r="C113" s="694" t="s">
        <v>3622</v>
      </c>
      <c r="D113" s="730">
        <v>0</v>
      </c>
      <c r="E113" s="730">
        <v>0</v>
      </c>
      <c r="F113" s="761"/>
      <c r="G113" s="760"/>
    </row>
    <row r="114" spans="1:7" s="743" customFormat="1">
      <c r="A114" s="717" t="s">
        <v>3623</v>
      </c>
      <c r="B114" s="717" t="s">
        <v>3624</v>
      </c>
      <c r="C114" s="718" t="s">
        <v>269</v>
      </c>
      <c r="D114" s="719">
        <v>19316.320039999999</v>
      </c>
      <c r="E114" s="719">
        <v>17043.875960000001</v>
      </c>
      <c r="F114" s="758"/>
      <c r="G114" s="759"/>
    </row>
    <row r="115" spans="1:7" s="743" customFormat="1">
      <c r="A115" s="717" t="s">
        <v>3625</v>
      </c>
      <c r="B115" s="717" t="s">
        <v>3626</v>
      </c>
      <c r="C115" s="718" t="s">
        <v>269</v>
      </c>
      <c r="D115" s="719">
        <v>0</v>
      </c>
      <c r="E115" s="719">
        <v>0</v>
      </c>
      <c r="F115" s="758"/>
      <c r="G115" s="759"/>
    </row>
    <row r="116" spans="1:7" s="679" customFormat="1">
      <c r="A116" s="691" t="s">
        <v>3627</v>
      </c>
      <c r="B116" s="691" t="s">
        <v>3626</v>
      </c>
      <c r="C116" s="694" t="s">
        <v>3628</v>
      </c>
      <c r="D116" s="730">
        <v>0</v>
      </c>
      <c r="E116" s="730">
        <v>0</v>
      </c>
      <c r="F116" s="761"/>
      <c r="G116" s="760"/>
    </row>
    <row r="117" spans="1:7" s="743" customFormat="1">
      <c r="A117" s="717" t="s">
        <v>3629</v>
      </c>
      <c r="B117" s="717" t="s">
        <v>3630</v>
      </c>
      <c r="C117" s="718" t="s">
        <v>269</v>
      </c>
      <c r="D117" s="719">
        <v>450</v>
      </c>
      <c r="E117" s="719">
        <v>100</v>
      </c>
      <c r="F117" s="758"/>
      <c r="G117" s="759"/>
    </row>
    <row r="118" spans="1:7" s="679" customFormat="1">
      <c r="A118" s="691" t="s">
        <v>3631</v>
      </c>
      <c r="B118" s="691" t="s">
        <v>3632</v>
      </c>
      <c r="C118" s="694" t="s">
        <v>3633</v>
      </c>
      <c r="D118" s="730">
        <v>0</v>
      </c>
      <c r="E118" s="730">
        <v>0</v>
      </c>
      <c r="F118" s="761"/>
      <c r="G118" s="760"/>
    </row>
    <row r="119" spans="1:7" s="679" customFormat="1">
      <c r="A119" s="691" t="s">
        <v>3634</v>
      </c>
      <c r="B119" s="691" t="s">
        <v>3635</v>
      </c>
      <c r="C119" s="694" t="s">
        <v>3636</v>
      </c>
      <c r="D119" s="730">
        <v>0</v>
      </c>
      <c r="E119" s="730">
        <v>0</v>
      </c>
      <c r="F119" s="761"/>
      <c r="G119" s="760"/>
    </row>
    <row r="120" spans="1:7" s="679" customFormat="1">
      <c r="A120" s="691" t="s">
        <v>3640</v>
      </c>
      <c r="B120" s="691" t="s">
        <v>3641</v>
      </c>
      <c r="C120" s="694" t="s">
        <v>3642</v>
      </c>
      <c r="D120" s="730">
        <v>100</v>
      </c>
      <c r="E120" s="730">
        <v>100</v>
      </c>
      <c r="F120" s="761"/>
      <c r="G120" s="760"/>
    </row>
    <row r="121" spans="1:7" s="679" customFormat="1">
      <c r="A121" s="691" t="s">
        <v>3649</v>
      </c>
      <c r="B121" s="691" t="s">
        <v>3650</v>
      </c>
      <c r="C121" s="694" t="s">
        <v>3651</v>
      </c>
      <c r="D121" s="730">
        <v>0</v>
      </c>
      <c r="E121" s="730">
        <v>0</v>
      </c>
      <c r="F121" s="761"/>
      <c r="G121" s="760"/>
    </row>
    <row r="122" spans="1:7" s="679" customFormat="1">
      <c r="A122" s="691" t="s">
        <v>3652</v>
      </c>
      <c r="B122" s="691" t="s">
        <v>3653</v>
      </c>
      <c r="C122" s="694" t="s">
        <v>3654</v>
      </c>
      <c r="D122" s="730">
        <v>0</v>
      </c>
      <c r="E122" s="730">
        <v>0</v>
      </c>
      <c r="F122" s="761"/>
      <c r="G122" s="760"/>
    </row>
    <row r="123" spans="1:7" s="679" customFormat="1">
      <c r="A123" s="691" t="s">
        <v>3655</v>
      </c>
      <c r="B123" s="691" t="s">
        <v>3656</v>
      </c>
      <c r="C123" s="694" t="s">
        <v>3657</v>
      </c>
      <c r="D123" s="730">
        <v>350</v>
      </c>
      <c r="E123" s="730">
        <v>0</v>
      </c>
      <c r="F123" s="761"/>
      <c r="G123" s="760"/>
    </row>
    <row r="124" spans="1:7" s="743" customFormat="1">
      <c r="A124" s="717" t="s">
        <v>3658</v>
      </c>
      <c r="B124" s="717" t="s">
        <v>3659</v>
      </c>
      <c r="C124" s="718" t="s">
        <v>269</v>
      </c>
      <c r="D124" s="719">
        <v>18866.320039999999</v>
      </c>
      <c r="E124" s="719">
        <v>16943.875960000001</v>
      </c>
      <c r="F124" s="758"/>
      <c r="G124" s="759"/>
    </row>
    <row r="125" spans="1:7" s="679" customFormat="1">
      <c r="A125" s="691" t="s">
        <v>3660</v>
      </c>
      <c r="B125" s="691" t="s">
        <v>3661</v>
      </c>
      <c r="C125" s="694" t="s">
        <v>3662</v>
      </c>
      <c r="D125" s="730">
        <v>0</v>
      </c>
      <c r="E125" s="730">
        <v>0</v>
      </c>
      <c r="F125" s="761"/>
      <c r="G125" s="760"/>
    </row>
    <row r="126" spans="1:7" s="679" customFormat="1" ht="12.75" customHeight="1">
      <c r="A126" s="691" t="s">
        <v>3669</v>
      </c>
      <c r="B126" s="691" t="s">
        <v>3670</v>
      </c>
      <c r="C126" s="694" t="s">
        <v>3671</v>
      </c>
      <c r="D126" s="730">
        <v>0</v>
      </c>
      <c r="E126" s="730">
        <v>0</v>
      </c>
      <c r="F126" s="761"/>
      <c r="G126" s="760"/>
    </row>
    <row r="127" spans="1:7" s="679" customFormat="1" ht="12.75" customHeight="1">
      <c r="A127" s="691" t="s">
        <v>3672</v>
      </c>
      <c r="B127" s="691" t="s">
        <v>3673</v>
      </c>
      <c r="C127" s="694" t="s">
        <v>3674</v>
      </c>
      <c r="D127" s="730">
        <v>1506.91794</v>
      </c>
      <c r="E127" s="730">
        <v>863.31004000000007</v>
      </c>
      <c r="F127" s="755"/>
      <c r="G127" s="756"/>
    </row>
    <row r="128" spans="1:7" s="679" customFormat="1" ht="12.75" customHeight="1">
      <c r="A128" s="691" t="s">
        <v>3678</v>
      </c>
      <c r="B128" s="691" t="s">
        <v>3679</v>
      </c>
      <c r="C128" s="694" t="s">
        <v>3680</v>
      </c>
      <c r="D128" s="730">
        <v>0</v>
      </c>
      <c r="E128" s="730">
        <v>1.06</v>
      </c>
      <c r="F128" s="755"/>
      <c r="G128" s="756"/>
    </row>
    <row r="129" spans="1:7" s="679" customFormat="1" ht="12.75" customHeight="1">
      <c r="A129" s="691" t="s">
        <v>3684</v>
      </c>
      <c r="B129" s="691" t="s">
        <v>3685</v>
      </c>
      <c r="C129" s="694" t="s">
        <v>3686</v>
      </c>
      <c r="D129" s="730">
        <v>0</v>
      </c>
      <c r="E129" s="730">
        <v>0</v>
      </c>
      <c r="F129" s="761"/>
      <c r="G129" s="760"/>
    </row>
    <row r="130" spans="1:7" s="679" customFormat="1" ht="12.75" customHeight="1">
      <c r="A130" s="691" t="s">
        <v>3687</v>
      </c>
      <c r="B130" s="691" t="s">
        <v>3688</v>
      </c>
      <c r="C130" s="694" t="s">
        <v>3689</v>
      </c>
      <c r="D130" s="730">
        <v>5527.692</v>
      </c>
      <c r="E130" s="730">
        <v>5073.3389999999999</v>
      </c>
      <c r="F130" s="755"/>
      <c r="G130" s="756"/>
    </row>
    <row r="131" spans="1:7" s="679" customFormat="1" ht="12.75" customHeight="1">
      <c r="A131" s="691" t="s">
        <v>3690</v>
      </c>
      <c r="B131" s="691" t="s">
        <v>3691</v>
      </c>
      <c r="C131" s="694" t="s">
        <v>3692</v>
      </c>
      <c r="D131" s="730">
        <v>717.64099999999996</v>
      </c>
      <c r="E131" s="730">
        <v>612.14414999999997</v>
      </c>
      <c r="F131" s="755"/>
      <c r="G131" s="756"/>
    </row>
    <row r="132" spans="1:7" s="679" customFormat="1" ht="12.75" customHeight="1">
      <c r="A132" s="691" t="s">
        <v>3693</v>
      </c>
      <c r="B132" s="691" t="s">
        <v>3475</v>
      </c>
      <c r="C132" s="694" t="s">
        <v>3476</v>
      </c>
      <c r="D132" s="730">
        <v>2523.7190000000001</v>
      </c>
      <c r="E132" s="730">
        <v>3170.4450000000002</v>
      </c>
      <c r="F132" s="755"/>
      <c r="G132" s="756"/>
    </row>
    <row r="133" spans="1:7" s="679" customFormat="1" ht="12.75" customHeight="1">
      <c r="A133" s="691" t="s">
        <v>3694</v>
      </c>
      <c r="B133" s="691" t="s">
        <v>3478</v>
      </c>
      <c r="C133" s="694" t="s">
        <v>3479</v>
      </c>
      <c r="D133" s="730">
        <v>1084.317</v>
      </c>
      <c r="E133" s="730">
        <v>285.113</v>
      </c>
      <c r="F133" s="755"/>
      <c r="G133" s="756"/>
    </row>
    <row r="134" spans="1:7" s="679" customFormat="1" ht="12.75" customHeight="1">
      <c r="A134" s="691" t="s">
        <v>3695</v>
      </c>
      <c r="B134" s="691" t="s">
        <v>3481</v>
      </c>
      <c r="C134" s="694" t="s">
        <v>3482</v>
      </c>
      <c r="D134" s="730">
        <v>3.407</v>
      </c>
      <c r="E134" s="730">
        <v>0</v>
      </c>
      <c r="F134" s="755"/>
      <c r="G134" s="756"/>
    </row>
    <row r="135" spans="1:7" s="679" customFormat="1" ht="12.75" customHeight="1">
      <c r="A135" s="691" t="s">
        <v>3696</v>
      </c>
      <c r="B135" s="691" t="s">
        <v>3484</v>
      </c>
      <c r="C135" s="694" t="s">
        <v>3485</v>
      </c>
      <c r="D135" s="730">
        <v>0</v>
      </c>
      <c r="E135" s="730">
        <v>45.165999999999997</v>
      </c>
      <c r="F135" s="761"/>
      <c r="G135" s="760"/>
    </row>
    <row r="136" spans="1:7" s="679" customFormat="1" ht="12.75" customHeight="1">
      <c r="A136" s="691" t="s">
        <v>3697</v>
      </c>
      <c r="B136" s="691" t="s">
        <v>3487</v>
      </c>
      <c r="C136" s="694" t="s">
        <v>3488</v>
      </c>
      <c r="D136" s="730">
        <v>761.60299999999995</v>
      </c>
      <c r="E136" s="730">
        <v>715.97500000000002</v>
      </c>
      <c r="F136" s="755"/>
      <c r="G136" s="756"/>
    </row>
    <row r="137" spans="1:7" s="679" customFormat="1" ht="12.75" customHeight="1">
      <c r="A137" s="691" t="s">
        <v>3698</v>
      </c>
      <c r="B137" s="691" t="s">
        <v>281</v>
      </c>
      <c r="C137" s="694" t="s">
        <v>3490</v>
      </c>
      <c r="D137" s="730">
        <v>32.883000000000003</v>
      </c>
      <c r="E137" s="730">
        <v>0</v>
      </c>
      <c r="F137" s="761"/>
      <c r="G137" s="760"/>
    </row>
    <row r="138" spans="1:7" s="679" customFormat="1" ht="12.75" customHeight="1">
      <c r="A138" s="691" t="s">
        <v>3699</v>
      </c>
      <c r="B138" s="691" t="s">
        <v>3492</v>
      </c>
      <c r="C138" s="694" t="s">
        <v>3493</v>
      </c>
      <c r="D138" s="730">
        <v>0</v>
      </c>
      <c r="E138" s="730">
        <v>6.1950000000000003</v>
      </c>
      <c r="F138" s="755"/>
      <c r="G138" s="756"/>
    </row>
    <row r="139" spans="1:7" s="679" customFormat="1">
      <c r="A139" s="691" t="s">
        <v>3700</v>
      </c>
      <c r="B139" s="691" t="s">
        <v>3701</v>
      </c>
      <c r="C139" s="694" t="s">
        <v>3702</v>
      </c>
      <c r="D139" s="730">
        <v>0</v>
      </c>
      <c r="E139" s="730">
        <v>0</v>
      </c>
      <c r="F139" s="761"/>
      <c r="G139" s="760"/>
    </row>
    <row r="140" spans="1:7" s="679" customFormat="1" ht="12.75" customHeight="1">
      <c r="A140" s="691" t="s">
        <v>3703</v>
      </c>
      <c r="B140" s="691" t="s">
        <v>3704</v>
      </c>
      <c r="C140" s="694" t="s">
        <v>3705</v>
      </c>
      <c r="D140" s="730">
        <v>0</v>
      </c>
      <c r="E140" s="730">
        <v>0</v>
      </c>
      <c r="F140" s="755"/>
      <c r="G140" s="756"/>
    </row>
    <row r="141" spans="1:7" s="679" customFormat="1" ht="12.75" customHeight="1">
      <c r="A141" s="691" t="s">
        <v>3706</v>
      </c>
      <c r="B141" s="691" t="s">
        <v>3740</v>
      </c>
      <c r="C141" s="694" t="s">
        <v>3708</v>
      </c>
      <c r="D141" s="730">
        <v>0</v>
      </c>
      <c r="E141" s="730">
        <v>3.871</v>
      </c>
      <c r="F141" s="761"/>
      <c r="G141" s="760"/>
    </row>
    <row r="142" spans="1:7" s="679" customFormat="1">
      <c r="A142" s="691" t="s">
        <v>3719</v>
      </c>
      <c r="B142" s="691" t="s">
        <v>3720</v>
      </c>
      <c r="C142" s="694" t="s">
        <v>3721</v>
      </c>
      <c r="D142" s="730">
        <v>0</v>
      </c>
      <c r="E142" s="730">
        <v>0</v>
      </c>
      <c r="F142" s="761"/>
      <c r="G142" s="760"/>
    </row>
    <row r="143" spans="1:7" s="679" customFormat="1" ht="12.75" customHeight="1">
      <c r="A143" s="691" t="s">
        <v>3722</v>
      </c>
      <c r="B143" s="691" t="s">
        <v>3723</v>
      </c>
      <c r="C143" s="694" t="s">
        <v>3724</v>
      </c>
      <c r="D143" s="730">
        <v>324.89350000000002</v>
      </c>
      <c r="E143" s="730">
        <v>652.14370999999994</v>
      </c>
      <c r="F143" s="755"/>
      <c r="G143" s="756"/>
    </row>
    <row r="144" spans="1:7" s="679" customFormat="1" ht="12.75" customHeight="1">
      <c r="A144" s="691" t="s">
        <v>3725</v>
      </c>
      <c r="B144" s="691" t="s">
        <v>3726</v>
      </c>
      <c r="C144" s="694" t="s">
        <v>3727</v>
      </c>
      <c r="D144" s="730">
        <v>2875.3838999999998</v>
      </c>
      <c r="E144" s="730">
        <v>509.11541</v>
      </c>
      <c r="F144" s="761"/>
      <c r="G144" s="760"/>
    </row>
    <row r="145" spans="1:7" s="679" customFormat="1">
      <c r="A145" s="691" t="s">
        <v>3728</v>
      </c>
      <c r="B145" s="691" t="s">
        <v>3729</v>
      </c>
      <c r="C145" s="694" t="s">
        <v>3730</v>
      </c>
      <c r="D145" s="730">
        <v>1996.52009</v>
      </c>
      <c r="E145" s="730">
        <v>1414.2817600000001</v>
      </c>
      <c r="F145" s="755"/>
      <c r="G145" s="756"/>
    </row>
    <row r="146" spans="1:7" s="679" customFormat="1">
      <c r="A146" s="691" t="s">
        <v>3731</v>
      </c>
      <c r="B146" s="691" t="s">
        <v>3732</v>
      </c>
      <c r="C146" s="694" t="s">
        <v>3733</v>
      </c>
      <c r="D146" s="730">
        <v>958.68499999999995</v>
      </c>
      <c r="E146" s="730">
        <v>3078.2510899999997</v>
      </c>
      <c r="F146" s="761"/>
      <c r="G146" s="760"/>
    </row>
    <row r="147" spans="1:7" s="679" customFormat="1">
      <c r="A147" s="695" t="s">
        <v>3734</v>
      </c>
      <c r="B147" s="695" t="s">
        <v>3735</v>
      </c>
      <c r="C147" s="696" t="s">
        <v>3736</v>
      </c>
      <c r="D147" s="762">
        <v>552.65760999999998</v>
      </c>
      <c r="E147" s="762">
        <v>513.46579999999994</v>
      </c>
      <c r="F147" s="681"/>
      <c r="G147" s="681"/>
    </row>
    <row r="148" spans="1:7" s="679" customFormat="1">
      <c r="C148" s="680"/>
      <c r="D148" s="681"/>
      <c r="E148" s="681"/>
      <c r="F148" s="681"/>
      <c r="G148" s="681"/>
    </row>
    <row r="149" spans="1:7" s="679" customFormat="1">
      <c r="C149" s="680"/>
      <c r="D149" s="681"/>
      <c r="E149" s="681"/>
      <c r="F149" s="681"/>
      <c r="G149" s="681"/>
    </row>
    <row r="150" spans="1:7" s="679" customFormat="1">
      <c r="C150" s="680"/>
      <c r="D150" s="681"/>
      <c r="E150" s="681"/>
      <c r="F150" s="681"/>
      <c r="G150" s="681"/>
    </row>
    <row r="151" spans="1:7" s="679" customFormat="1">
      <c r="C151" s="680"/>
      <c r="D151" s="681"/>
      <c r="E151" s="681"/>
      <c r="F151" s="681"/>
      <c r="G151" s="681"/>
    </row>
    <row r="152" spans="1:7" s="679" customFormat="1">
      <c r="C152" s="680"/>
      <c r="D152" s="681"/>
      <c r="E152" s="681"/>
      <c r="F152" s="681"/>
      <c r="G152" s="681"/>
    </row>
    <row r="153" spans="1:7" s="679" customFormat="1">
      <c r="C153" s="680"/>
      <c r="D153" s="681"/>
      <c r="E153" s="681"/>
      <c r="F153" s="681"/>
      <c r="G153" s="681"/>
    </row>
    <row r="154" spans="1:7" s="679" customFormat="1">
      <c r="C154" s="680"/>
      <c r="D154" s="681"/>
      <c r="E154" s="681"/>
      <c r="F154" s="681"/>
      <c r="G154" s="681"/>
    </row>
    <row r="155" spans="1:7" s="679" customFormat="1">
      <c r="C155" s="680"/>
      <c r="D155" s="681"/>
      <c r="E155" s="681"/>
      <c r="F155" s="681"/>
      <c r="G155" s="681"/>
    </row>
    <row r="156" spans="1:7" s="679" customFormat="1">
      <c r="C156" s="680"/>
      <c r="D156" s="681"/>
      <c r="E156" s="681"/>
      <c r="F156" s="681"/>
      <c r="G156" s="681"/>
    </row>
    <row r="157" spans="1:7" s="679" customFormat="1">
      <c r="C157" s="680"/>
      <c r="D157" s="681"/>
      <c r="E157" s="681"/>
      <c r="F157" s="681"/>
      <c r="G157" s="681"/>
    </row>
    <row r="158" spans="1:7" s="679" customFormat="1">
      <c r="C158" s="680"/>
      <c r="D158" s="681"/>
      <c r="E158" s="681"/>
      <c r="F158" s="681"/>
      <c r="G158" s="681"/>
    </row>
    <row r="159" spans="1:7" s="679" customFormat="1">
      <c r="C159" s="680"/>
      <c r="D159" s="681"/>
      <c r="E159" s="681"/>
      <c r="F159" s="681"/>
      <c r="G159" s="681"/>
    </row>
    <row r="160" spans="1:7">
      <c r="A160" s="685"/>
      <c r="D160" s="681"/>
      <c r="E160" s="681"/>
      <c r="F160" s="681"/>
      <c r="G160" s="681"/>
    </row>
    <row r="161" spans="1:7">
      <c r="A161" s="685"/>
      <c r="D161" s="681"/>
      <c r="E161" s="681"/>
      <c r="F161" s="681"/>
      <c r="G161" s="681"/>
    </row>
    <row r="162" spans="1:7">
      <c r="A162" s="685"/>
      <c r="D162" s="681"/>
      <c r="E162" s="681"/>
      <c r="F162" s="681"/>
      <c r="G162" s="681"/>
    </row>
    <row r="163" spans="1:7">
      <c r="A163" s="685"/>
      <c r="D163" s="681"/>
      <c r="E163" s="681"/>
      <c r="F163" s="681"/>
      <c r="G163" s="681"/>
    </row>
    <row r="164" spans="1:7">
      <c r="A164" s="685"/>
      <c r="D164" s="681"/>
      <c r="E164" s="681"/>
      <c r="F164" s="681"/>
      <c r="G164" s="681"/>
    </row>
    <row r="165" spans="1:7">
      <c r="A165" s="685"/>
      <c r="D165" s="681"/>
      <c r="E165" s="681"/>
      <c r="F165" s="681"/>
      <c r="G165" s="681"/>
    </row>
    <row r="166" spans="1:7">
      <c r="A166" s="685"/>
      <c r="D166" s="681"/>
      <c r="E166" s="681"/>
      <c r="F166" s="681"/>
      <c r="G166" s="681"/>
    </row>
    <row r="167" spans="1:7">
      <c r="A167" s="685"/>
      <c r="D167" s="681"/>
      <c r="E167" s="681"/>
      <c r="F167" s="681"/>
      <c r="G167" s="681"/>
    </row>
    <row r="168" spans="1:7">
      <c r="A168" s="685"/>
      <c r="D168" s="681"/>
      <c r="E168" s="681"/>
      <c r="F168" s="681"/>
      <c r="G168" s="681"/>
    </row>
    <row r="169" spans="1:7">
      <c r="A169" s="685"/>
      <c r="D169" s="681"/>
      <c r="E169" s="681"/>
      <c r="F169" s="681"/>
      <c r="G169" s="681"/>
    </row>
    <row r="170" spans="1:7">
      <c r="A170" s="685"/>
      <c r="D170" s="681"/>
      <c r="E170" s="681"/>
      <c r="F170" s="681"/>
      <c r="G170" s="681"/>
    </row>
    <row r="171" spans="1:7">
      <c r="A171" s="685"/>
      <c r="D171" s="681"/>
      <c r="E171" s="681"/>
      <c r="F171" s="681"/>
      <c r="G171" s="681"/>
    </row>
    <row r="172" spans="1:7">
      <c r="A172" s="685"/>
      <c r="D172" s="681"/>
      <c r="E172" s="681"/>
      <c r="F172" s="681"/>
      <c r="G172" s="681"/>
    </row>
    <row r="173" spans="1:7">
      <c r="A173" s="685"/>
      <c r="D173" s="681"/>
      <c r="E173" s="681"/>
      <c r="F173" s="681"/>
      <c r="G173" s="681"/>
    </row>
    <row r="174" spans="1:7">
      <c r="A174" s="685"/>
      <c r="D174" s="681"/>
      <c r="E174" s="681"/>
      <c r="F174" s="681"/>
      <c r="G174" s="681"/>
    </row>
    <row r="175" spans="1:7">
      <c r="A175" s="685"/>
      <c r="D175" s="681"/>
      <c r="E175" s="681"/>
      <c r="F175" s="681"/>
      <c r="G175" s="681"/>
    </row>
    <row r="176" spans="1:7">
      <c r="A176" s="685"/>
      <c r="D176" s="681"/>
      <c r="E176" s="681"/>
      <c r="F176" s="681"/>
      <c r="G176" s="681"/>
    </row>
    <row r="177" spans="1:7">
      <c r="A177" s="685"/>
      <c r="D177" s="681"/>
      <c r="E177" s="681"/>
      <c r="F177" s="681"/>
      <c r="G177" s="681"/>
    </row>
    <row r="178" spans="1:7">
      <c r="A178" s="685"/>
      <c r="D178" s="681"/>
      <c r="E178" s="681"/>
      <c r="F178" s="681"/>
      <c r="G178" s="681"/>
    </row>
    <row r="179" spans="1:7">
      <c r="A179" s="685"/>
      <c r="D179" s="681"/>
      <c r="E179" s="681"/>
      <c r="F179" s="681"/>
      <c r="G179" s="681"/>
    </row>
    <row r="180" spans="1:7">
      <c r="A180" s="685"/>
      <c r="D180" s="681"/>
      <c r="E180" s="681"/>
      <c r="F180" s="681"/>
      <c r="G180" s="681"/>
    </row>
    <row r="181" spans="1:7">
      <c r="A181" s="685"/>
      <c r="D181" s="681"/>
      <c r="E181" s="681"/>
      <c r="F181" s="681"/>
      <c r="G181" s="681"/>
    </row>
    <row r="182" spans="1:7">
      <c r="A182" s="685"/>
      <c r="D182" s="681"/>
      <c r="E182" s="681"/>
      <c r="F182" s="681"/>
      <c r="G182" s="681"/>
    </row>
    <row r="183" spans="1:7">
      <c r="A183" s="685"/>
      <c r="D183" s="681"/>
      <c r="E183" s="681"/>
      <c r="F183" s="681"/>
      <c r="G183" s="681"/>
    </row>
    <row r="184" spans="1:7">
      <c r="A184" s="685"/>
      <c r="D184" s="681"/>
      <c r="E184" s="681"/>
      <c r="F184" s="681"/>
      <c r="G184" s="681"/>
    </row>
    <row r="185" spans="1:7">
      <c r="A185" s="685"/>
      <c r="D185" s="681"/>
      <c r="E185" s="681"/>
      <c r="F185" s="681"/>
      <c r="G185" s="681"/>
    </row>
    <row r="186" spans="1:7">
      <c r="A186" s="685"/>
      <c r="D186" s="681"/>
      <c r="E186" s="681"/>
      <c r="F186" s="681"/>
      <c r="G186" s="681"/>
    </row>
    <row r="187" spans="1:7">
      <c r="A187" s="685"/>
      <c r="D187" s="681"/>
      <c r="E187" s="681"/>
      <c r="F187" s="681"/>
      <c r="G187" s="681"/>
    </row>
    <row r="188" spans="1:7">
      <c r="A188" s="685"/>
      <c r="D188" s="681"/>
      <c r="E188" s="681"/>
      <c r="F188" s="681"/>
      <c r="G188" s="681"/>
    </row>
    <row r="189" spans="1:7">
      <c r="A189" s="685"/>
      <c r="D189" s="681"/>
      <c r="E189" s="681"/>
      <c r="F189" s="681"/>
      <c r="G189" s="681"/>
    </row>
    <row r="190" spans="1:7">
      <c r="A190" s="685"/>
      <c r="D190" s="681"/>
      <c r="E190" s="681"/>
      <c r="F190" s="681"/>
      <c r="G190" s="681"/>
    </row>
    <row r="191" spans="1:7">
      <c r="A191" s="685"/>
      <c r="D191" s="681"/>
      <c r="E191" s="681"/>
      <c r="F191" s="681"/>
      <c r="G191" s="681"/>
    </row>
    <row r="192" spans="1:7">
      <c r="A192" s="685"/>
      <c r="D192" s="681"/>
      <c r="E192" s="681"/>
      <c r="F192" s="681"/>
      <c r="G192" s="681"/>
    </row>
    <row r="193" spans="1:7">
      <c r="A193" s="685"/>
      <c r="D193" s="681"/>
      <c r="E193" s="681"/>
      <c r="F193" s="681"/>
      <c r="G193" s="681"/>
    </row>
    <row r="194" spans="1:7">
      <c r="A194" s="685"/>
      <c r="D194" s="681"/>
      <c r="E194" s="681"/>
      <c r="F194" s="681"/>
      <c r="G194" s="681"/>
    </row>
    <row r="195" spans="1:7">
      <c r="A195" s="685"/>
      <c r="D195" s="681"/>
      <c r="E195" s="681"/>
      <c r="F195" s="681"/>
      <c r="G195" s="681"/>
    </row>
    <row r="196" spans="1:7">
      <c r="A196" s="685"/>
      <c r="D196" s="681"/>
      <c r="E196" s="681"/>
      <c r="F196" s="681"/>
      <c r="G196" s="681"/>
    </row>
    <row r="197" spans="1:7">
      <c r="A197" s="685"/>
      <c r="D197" s="681"/>
      <c r="E197" s="681"/>
      <c r="F197" s="681"/>
      <c r="G197" s="681"/>
    </row>
    <row r="198" spans="1:7">
      <c r="A198" s="685"/>
      <c r="D198" s="681"/>
      <c r="E198" s="681"/>
      <c r="F198" s="681"/>
      <c r="G198" s="681"/>
    </row>
    <row r="199" spans="1:7">
      <c r="A199" s="685"/>
      <c r="D199" s="681"/>
      <c r="E199" s="681"/>
      <c r="F199" s="681"/>
      <c r="G199" s="681"/>
    </row>
    <row r="200" spans="1:7">
      <c r="A200" s="685"/>
      <c r="D200" s="681"/>
      <c r="E200" s="681"/>
      <c r="F200" s="681"/>
      <c r="G200" s="681"/>
    </row>
    <row r="201" spans="1:7">
      <c r="A201" s="685"/>
      <c r="D201" s="681"/>
      <c r="E201" s="681"/>
      <c r="F201" s="681"/>
      <c r="G201" s="681"/>
    </row>
    <row r="202" spans="1:7">
      <c r="A202" s="685"/>
      <c r="D202" s="681"/>
      <c r="E202" s="681"/>
      <c r="F202" s="681"/>
      <c r="G202" s="681"/>
    </row>
    <row r="203" spans="1:7">
      <c r="A203" s="685"/>
      <c r="D203" s="681"/>
      <c r="E203" s="681"/>
      <c r="F203" s="681"/>
      <c r="G203" s="681"/>
    </row>
    <row r="204" spans="1:7">
      <c r="A204" s="685"/>
      <c r="D204" s="681"/>
      <c r="E204" s="681"/>
      <c r="F204" s="681"/>
      <c r="G204" s="681"/>
    </row>
    <row r="205" spans="1:7">
      <c r="A205" s="685"/>
      <c r="D205" s="681"/>
      <c r="E205" s="681"/>
      <c r="F205" s="681"/>
      <c r="G205" s="681"/>
    </row>
    <row r="206" spans="1:7">
      <c r="A206" s="685"/>
      <c r="D206" s="681"/>
      <c r="E206" s="681"/>
      <c r="F206" s="681"/>
      <c r="G206" s="681"/>
    </row>
    <row r="207" spans="1:7">
      <c r="A207" s="685"/>
      <c r="D207" s="681"/>
      <c r="E207" s="681"/>
      <c r="F207" s="681"/>
      <c r="G207" s="681"/>
    </row>
    <row r="208" spans="1:7">
      <c r="A208" s="685"/>
      <c r="D208" s="681"/>
      <c r="E208" s="681"/>
      <c r="F208" s="681"/>
      <c r="G208" s="681"/>
    </row>
    <row r="209" spans="1:7">
      <c r="A209" s="685"/>
      <c r="D209" s="681"/>
      <c r="E209" s="681"/>
      <c r="F209" s="681"/>
      <c r="G209" s="681"/>
    </row>
    <row r="210" spans="1:7">
      <c r="A210" s="685"/>
      <c r="D210" s="681"/>
      <c r="E210" s="681"/>
      <c r="F210" s="681"/>
      <c r="G210" s="681"/>
    </row>
    <row r="211" spans="1:7">
      <c r="A211" s="685"/>
      <c r="D211" s="681"/>
      <c r="E211" s="681"/>
      <c r="F211" s="681"/>
      <c r="G211" s="681"/>
    </row>
    <row r="212" spans="1:7">
      <c r="A212" s="685"/>
      <c r="D212" s="681"/>
      <c r="E212" s="681"/>
      <c r="F212" s="681"/>
      <c r="G212" s="681"/>
    </row>
    <row r="213" spans="1:7">
      <c r="A213" s="685"/>
      <c r="D213" s="681"/>
      <c r="E213" s="681"/>
      <c r="F213" s="681"/>
      <c r="G213" s="681"/>
    </row>
    <row r="214" spans="1:7">
      <c r="A214" s="685"/>
      <c r="D214" s="681"/>
      <c r="E214" s="681"/>
      <c r="F214" s="681"/>
      <c r="G214" s="681"/>
    </row>
    <row r="215" spans="1:7">
      <c r="A215" s="685"/>
      <c r="D215" s="681"/>
      <c r="E215" s="681"/>
      <c r="F215" s="681"/>
      <c r="G215" s="681"/>
    </row>
    <row r="216" spans="1:7">
      <c r="A216" s="685"/>
      <c r="D216" s="681"/>
      <c r="E216" s="681"/>
      <c r="F216" s="681"/>
      <c r="G216" s="681"/>
    </row>
    <row r="217" spans="1:7">
      <c r="A217" s="685"/>
      <c r="D217" s="681"/>
      <c r="E217" s="681"/>
      <c r="F217" s="681"/>
      <c r="G217" s="681"/>
    </row>
    <row r="218" spans="1:7">
      <c r="A218" s="685"/>
      <c r="D218" s="681"/>
      <c r="E218" s="681"/>
      <c r="F218" s="681"/>
      <c r="G218" s="681"/>
    </row>
  </sheetData>
  <customSheetViews>
    <customSheetView guid="{53E72506-0B1D-4F4A-A157-6DE69D2E678D}" showPageBreaks="1" showGridLines="0" printArea="1" view="pageBreakPreview" topLeftCell="A25">
      <selection activeCell="A146" sqref="A146:XFD146"/>
      <rowBreaks count="1" manualBreakCount="1">
        <brk id="78" max="6" man="1"/>
      </rowBreaks>
      <pageMargins left="0.39370078740157483" right="0.39370078740157483" top="0.59055118110236227" bottom="0.39370078740157483" header="0.31496062992125984" footer="0.11811023622047245"/>
      <printOptions horizontalCentered="1"/>
      <pageSetup paperSize="9" scale="75" firstPageNumber="452" fitToHeight="2" orientation="portrait" useFirstPageNumber="1" r:id="rId1"/>
      <headerFooter alignWithMargins="0">
        <oddHeader>&amp;L&amp;"Tahoma,Kurzíva"Závěrečný účet za rok 2014&amp;R&amp;"Tahoma,Kurzíva"Tabulka č. 36</oddHeader>
        <oddFooter>&amp;C&amp;"Tahoma,Obyčejné"&amp;P</oddFooter>
      </headerFooter>
    </customSheetView>
  </customSheetViews>
  <mergeCells count="10">
    <mergeCell ref="A93:B94"/>
    <mergeCell ref="C93:C94"/>
    <mergeCell ref="D93:E93"/>
    <mergeCell ref="A1:G1"/>
    <mergeCell ref="A2:G2"/>
    <mergeCell ref="A5:B7"/>
    <mergeCell ref="C5:C7"/>
    <mergeCell ref="D5:G5"/>
    <mergeCell ref="D6:F6"/>
    <mergeCell ref="G6:G7"/>
  </mergeCells>
  <printOptions horizontalCentered="1"/>
  <pageMargins left="0.39370078740157483" right="0.39370078740157483" top="0.59055118110236227" bottom="0.39370078740157483" header="0.31496062992125984" footer="0.11811023622047245"/>
  <pageSetup paperSize="9" scale="75" firstPageNumber="452" fitToHeight="2" orientation="portrait" useFirstPageNumber="1" r:id="rId2"/>
  <headerFooter alignWithMargins="0">
    <oddHeader>&amp;L&amp;"Tahoma,Kurzíva"Závěrečný účet za rok 2014&amp;R&amp;"Tahoma,Kurzíva"Tabulka č. 36</oddHeader>
    <oddFooter>&amp;C&amp;"Tahoma,Obyčejné"&amp;P</oddFooter>
  </headerFooter>
  <rowBreaks count="1" manualBreakCount="1">
    <brk id="78" max="6" man="1"/>
  </row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83"/>
  <sheetViews>
    <sheetView showGridLines="0" view="pageBreakPreview" zoomScaleNormal="100" zoomScaleSheetLayoutView="100" workbookViewId="0">
      <selection activeCell="A146" sqref="A146:XFD146"/>
    </sheetView>
  </sheetViews>
  <sheetFormatPr defaultRowHeight="12.75"/>
  <cols>
    <col min="1" max="1" width="6.7109375" style="21" customWidth="1"/>
    <col min="2" max="2" width="58.42578125" style="21" customWidth="1"/>
    <col min="3" max="3" width="8.5703125" style="774" customWidth="1"/>
    <col min="4" max="7" width="15.42578125" style="21" customWidth="1"/>
    <col min="8" max="16384" width="9.140625" style="21"/>
  </cols>
  <sheetData>
    <row r="1" spans="1:7" s="765" customFormat="1" ht="18" customHeight="1">
      <c r="A1" s="1388" t="s">
        <v>3284</v>
      </c>
      <c r="B1" s="1388"/>
      <c r="C1" s="1388"/>
      <c r="D1" s="1388"/>
      <c r="E1" s="1388"/>
      <c r="F1" s="1388"/>
      <c r="G1" s="1388"/>
    </row>
    <row r="2" spans="1:7" s="766" customFormat="1" ht="18" customHeight="1">
      <c r="A2" s="1388" t="s">
        <v>3923</v>
      </c>
      <c r="B2" s="1388"/>
      <c r="C2" s="1388"/>
      <c r="D2" s="1388"/>
      <c r="E2" s="1388"/>
      <c r="F2" s="1388"/>
      <c r="G2" s="1388"/>
    </row>
    <row r="4" spans="1:7" ht="12.75" customHeight="1">
      <c r="A4" s="767"/>
      <c r="B4" s="768"/>
      <c r="C4" s="769"/>
      <c r="D4" s="770">
        <v>1</v>
      </c>
      <c r="E4" s="770">
        <v>2</v>
      </c>
      <c r="F4" s="770">
        <v>3</v>
      </c>
      <c r="G4" s="770">
        <v>4</v>
      </c>
    </row>
    <row r="5" spans="1:7" s="771" customFormat="1" ht="12.75" customHeight="1">
      <c r="A5" s="1414" t="s">
        <v>3286</v>
      </c>
      <c r="B5" s="1415"/>
      <c r="C5" s="1418" t="s">
        <v>3287</v>
      </c>
      <c r="D5" s="1420" t="s">
        <v>3742</v>
      </c>
      <c r="E5" s="1420"/>
      <c r="F5" s="1420" t="s">
        <v>3743</v>
      </c>
      <c r="G5" s="1420"/>
    </row>
    <row r="6" spans="1:7" s="771" customFormat="1" ht="21">
      <c r="A6" s="1416"/>
      <c r="B6" s="1417"/>
      <c r="C6" s="1419"/>
      <c r="D6" s="772" t="s">
        <v>3744</v>
      </c>
      <c r="E6" s="772" t="s">
        <v>3745</v>
      </c>
      <c r="F6" s="773" t="s">
        <v>3744</v>
      </c>
      <c r="G6" s="773" t="s">
        <v>3745</v>
      </c>
    </row>
    <row r="7" spans="1:7" s="771" customFormat="1">
      <c r="A7" s="717" t="s">
        <v>3295</v>
      </c>
      <c r="B7" s="717" t="s">
        <v>3746</v>
      </c>
      <c r="C7" s="718" t="s">
        <v>269</v>
      </c>
      <c r="D7" s="719">
        <v>220825.91595</v>
      </c>
      <c r="E7" s="719">
        <v>1098.6913100000002</v>
      </c>
      <c r="F7" s="719">
        <v>220974.92246999999</v>
      </c>
      <c r="G7" s="719">
        <v>863.58106000000009</v>
      </c>
    </row>
    <row r="8" spans="1:7">
      <c r="A8" s="688" t="s">
        <v>3297</v>
      </c>
      <c r="B8" s="688" t="s">
        <v>3747</v>
      </c>
      <c r="C8" s="725" t="s">
        <v>269</v>
      </c>
      <c r="D8" s="708">
        <v>220601.54158000002</v>
      </c>
      <c r="E8" s="708">
        <v>1094.9549500000001</v>
      </c>
      <c r="F8" s="708">
        <v>220672.6329</v>
      </c>
      <c r="G8" s="708">
        <v>861.19331000000011</v>
      </c>
    </row>
    <row r="9" spans="1:7">
      <c r="A9" s="745" t="s">
        <v>3299</v>
      </c>
      <c r="B9" s="745" t="s">
        <v>3748</v>
      </c>
      <c r="C9" s="746" t="s">
        <v>3749</v>
      </c>
      <c r="D9" s="720">
        <v>14157.76922</v>
      </c>
      <c r="E9" s="720">
        <v>3.8064</v>
      </c>
      <c r="F9" s="720">
        <v>16086.44953</v>
      </c>
      <c r="G9" s="720">
        <v>5.7151499999999995</v>
      </c>
    </row>
    <row r="10" spans="1:7">
      <c r="A10" s="691" t="s">
        <v>3302</v>
      </c>
      <c r="B10" s="691" t="s">
        <v>3750</v>
      </c>
      <c r="C10" s="694" t="s">
        <v>3751</v>
      </c>
      <c r="D10" s="720">
        <v>10297.296829999999</v>
      </c>
      <c r="E10" s="720">
        <v>53.034330000000004</v>
      </c>
      <c r="F10" s="720">
        <v>12906.53572</v>
      </c>
      <c r="G10" s="720">
        <v>54.291170000000001</v>
      </c>
    </row>
    <row r="11" spans="1:7">
      <c r="A11" s="691" t="s">
        <v>3305</v>
      </c>
      <c r="B11" s="691" t="s">
        <v>3752</v>
      </c>
      <c r="C11" s="694" t="s">
        <v>3753</v>
      </c>
      <c r="D11" s="720"/>
      <c r="E11" s="720"/>
      <c r="F11" s="720"/>
      <c r="G11" s="720"/>
    </row>
    <row r="12" spans="1:7">
      <c r="A12" s="691" t="s">
        <v>3307</v>
      </c>
      <c r="B12" s="691" t="s">
        <v>3754</v>
      </c>
      <c r="C12" s="694" t="s">
        <v>3755</v>
      </c>
      <c r="D12" s="720">
        <v>1029.6757299999999</v>
      </c>
      <c r="E12" s="720">
        <v>395.95274999999998</v>
      </c>
      <c r="F12" s="720">
        <v>940.02868999999998</v>
      </c>
      <c r="G12" s="720">
        <v>437.48311000000001</v>
      </c>
    </row>
    <row r="13" spans="1:7">
      <c r="A13" s="691" t="s">
        <v>3310</v>
      </c>
      <c r="B13" s="691" t="s">
        <v>3756</v>
      </c>
      <c r="C13" s="694" t="s">
        <v>3757</v>
      </c>
      <c r="D13" s="720">
        <v>-20.536900000000003</v>
      </c>
      <c r="E13" s="720"/>
      <c r="F13" s="720"/>
      <c r="G13" s="720"/>
    </row>
    <row r="14" spans="1:7">
      <c r="A14" s="691" t="s">
        <v>3313</v>
      </c>
      <c r="B14" s="691" t="s">
        <v>3758</v>
      </c>
      <c r="C14" s="694" t="s">
        <v>3759</v>
      </c>
      <c r="D14" s="720">
        <v>-70.122350000000012</v>
      </c>
      <c r="E14" s="720"/>
      <c r="F14" s="720">
        <v>-289.84120000000001</v>
      </c>
      <c r="G14" s="720"/>
    </row>
    <row r="15" spans="1:7">
      <c r="A15" s="691" t="s">
        <v>3316</v>
      </c>
      <c r="B15" s="691" t="s">
        <v>3760</v>
      </c>
      <c r="C15" s="694" t="s">
        <v>3761</v>
      </c>
      <c r="D15" s="720">
        <v>181.22232</v>
      </c>
      <c r="E15" s="720"/>
      <c r="F15" s="720">
        <v>-574.47483999999997</v>
      </c>
      <c r="G15" s="720"/>
    </row>
    <row r="16" spans="1:7">
      <c r="A16" s="691" t="s">
        <v>3319</v>
      </c>
      <c r="B16" s="691" t="s">
        <v>180</v>
      </c>
      <c r="C16" s="694" t="s">
        <v>3762</v>
      </c>
      <c r="D16" s="720">
        <v>15052.5239</v>
      </c>
      <c r="E16" s="720">
        <v>280.77879999999999</v>
      </c>
      <c r="F16" s="720">
        <v>14996.40819</v>
      </c>
      <c r="G16" s="720">
        <v>31.957699999999999</v>
      </c>
    </row>
    <row r="17" spans="1:7">
      <c r="A17" s="691" t="s">
        <v>3322</v>
      </c>
      <c r="B17" s="691" t="s">
        <v>3763</v>
      </c>
      <c r="C17" s="694" t="s">
        <v>3764</v>
      </c>
      <c r="D17" s="720">
        <v>925.88980000000004</v>
      </c>
      <c r="E17" s="720"/>
      <c r="F17" s="720">
        <v>1134.04684</v>
      </c>
      <c r="G17" s="720"/>
    </row>
    <row r="18" spans="1:7">
      <c r="A18" s="691" t="s">
        <v>3325</v>
      </c>
      <c r="B18" s="691" t="s">
        <v>3765</v>
      </c>
      <c r="C18" s="694" t="s">
        <v>3766</v>
      </c>
      <c r="D18" s="720">
        <v>166.08870000000002</v>
      </c>
      <c r="E18" s="720"/>
      <c r="F18" s="720">
        <v>222.27233999999999</v>
      </c>
      <c r="G18" s="720"/>
    </row>
    <row r="19" spans="1:7">
      <c r="A19" s="691" t="s">
        <v>3767</v>
      </c>
      <c r="B19" s="691" t="s">
        <v>3768</v>
      </c>
      <c r="C19" s="694" t="s">
        <v>3769</v>
      </c>
      <c r="D19" s="720"/>
      <c r="E19" s="720"/>
      <c r="F19" s="720"/>
      <c r="G19" s="720"/>
    </row>
    <row r="20" spans="1:7">
      <c r="A20" s="691" t="s">
        <v>3770</v>
      </c>
      <c r="B20" s="691" t="s">
        <v>3771</v>
      </c>
      <c r="C20" s="694" t="s">
        <v>3772</v>
      </c>
      <c r="D20" s="720">
        <v>23698.392690000001</v>
      </c>
      <c r="E20" s="720">
        <v>16.353629999999999</v>
      </c>
      <c r="F20" s="720">
        <v>25354.015620000002</v>
      </c>
      <c r="G20" s="720">
        <v>60.851910000000004</v>
      </c>
    </row>
    <row r="21" spans="1:7">
      <c r="A21" s="691" t="s">
        <v>3773</v>
      </c>
      <c r="B21" s="691" t="s">
        <v>3774</v>
      </c>
      <c r="C21" s="694" t="s">
        <v>3775</v>
      </c>
      <c r="D21" s="720">
        <v>97985.644979999997</v>
      </c>
      <c r="E21" s="720">
        <v>222.82701999999998</v>
      </c>
      <c r="F21" s="720">
        <v>96624.653519999993</v>
      </c>
      <c r="G21" s="720">
        <v>174.36148</v>
      </c>
    </row>
    <row r="22" spans="1:7">
      <c r="A22" s="691" t="s">
        <v>3776</v>
      </c>
      <c r="B22" s="691" t="s">
        <v>3777</v>
      </c>
      <c r="C22" s="694" t="s">
        <v>3778</v>
      </c>
      <c r="D22" s="720">
        <v>31234.292590000001</v>
      </c>
      <c r="E22" s="720">
        <v>80.293410000000009</v>
      </c>
      <c r="F22" s="720">
        <v>30850.186739999997</v>
      </c>
      <c r="G22" s="720">
        <v>52.555260000000004</v>
      </c>
    </row>
    <row r="23" spans="1:7">
      <c r="A23" s="691" t="s">
        <v>3779</v>
      </c>
      <c r="B23" s="691" t="s">
        <v>3780</v>
      </c>
      <c r="C23" s="694" t="s">
        <v>3781</v>
      </c>
      <c r="D23" s="720">
        <v>345.69736999999998</v>
      </c>
      <c r="E23" s="720">
        <v>2.6629999999999997E-2</v>
      </c>
      <c r="F23" s="720">
        <v>305.36500000000001</v>
      </c>
      <c r="G23" s="720">
        <v>2.9000000000000001E-2</v>
      </c>
    </row>
    <row r="24" spans="1:7">
      <c r="A24" s="691" t="s">
        <v>3782</v>
      </c>
      <c r="B24" s="691" t="s">
        <v>3783</v>
      </c>
      <c r="C24" s="694" t="s">
        <v>3784</v>
      </c>
      <c r="D24" s="720">
        <v>3416.4165699999999</v>
      </c>
      <c r="E24" s="720">
        <v>2.2493499999999997</v>
      </c>
      <c r="F24" s="720">
        <v>3597.5322099999998</v>
      </c>
      <c r="G24" s="720">
        <v>1.228</v>
      </c>
    </row>
    <row r="25" spans="1:7">
      <c r="A25" s="691" t="s">
        <v>3785</v>
      </c>
      <c r="B25" s="691" t="s">
        <v>3786</v>
      </c>
      <c r="C25" s="694" t="s">
        <v>3787</v>
      </c>
      <c r="D25" s="720">
        <v>42.94988</v>
      </c>
      <c r="E25" s="720"/>
      <c r="F25" s="720">
        <v>82.146149999999992</v>
      </c>
      <c r="G25" s="720"/>
    </row>
    <row r="26" spans="1:7">
      <c r="A26" s="691" t="s">
        <v>3788</v>
      </c>
      <c r="B26" s="691" t="s">
        <v>3789</v>
      </c>
      <c r="C26" s="694" t="s">
        <v>3790</v>
      </c>
      <c r="D26" s="720"/>
      <c r="E26" s="720"/>
      <c r="F26" s="720">
        <v>3.96</v>
      </c>
      <c r="G26" s="720"/>
    </row>
    <row r="27" spans="1:7">
      <c r="A27" s="691" t="s">
        <v>3791</v>
      </c>
      <c r="B27" s="691" t="s">
        <v>3792</v>
      </c>
      <c r="C27" s="694" t="s">
        <v>3793</v>
      </c>
      <c r="D27" s="720">
        <v>3.3149999999999999</v>
      </c>
      <c r="E27" s="720"/>
      <c r="F27" s="720">
        <v>3.2770000000000001</v>
      </c>
      <c r="G27" s="720"/>
    </row>
    <row r="28" spans="1:7">
      <c r="A28" s="691" t="s">
        <v>3794</v>
      </c>
      <c r="B28" s="691" t="s">
        <v>3492</v>
      </c>
      <c r="C28" s="694" t="s">
        <v>3795</v>
      </c>
      <c r="D28" s="720">
        <v>317.43455999999998</v>
      </c>
      <c r="E28" s="720"/>
      <c r="F28" s="720">
        <v>165.27354</v>
      </c>
      <c r="G28" s="720"/>
    </row>
    <row r="29" spans="1:7">
      <c r="A29" s="691" t="s">
        <v>3796</v>
      </c>
      <c r="B29" s="691" t="s">
        <v>3797</v>
      </c>
      <c r="C29" s="694" t="s">
        <v>3798</v>
      </c>
      <c r="D29" s="720"/>
      <c r="E29" s="720"/>
      <c r="F29" s="720">
        <v>2.258</v>
      </c>
      <c r="G29" s="720"/>
    </row>
    <row r="30" spans="1:7">
      <c r="A30" s="691" t="s">
        <v>3799</v>
      </c>
      <c r="B30" s="691" t="s">
        <v>3800</v>
      </c>
      <c r="C30" s="694" t="s">
        <v>3801</v>
      </c>
      <c r="D30" s="720">
        <v>20.273330000000001</v>
      </c>
      <c r="E30" s="720"/>
      <c r="F30" s="720"/>
      <c r="G30" s="720"/>
    </row>
    <row r="31" spans="1:7">
      <c r="A31" s="691" t="s">
        <v>3802</v>
      </c>
      <c r="B31" s="691" t="s">
        <v>3803</v>
      </c>
      <c r="C31" s="694" t="s">
        <v>3804</v>
      </c>
      <c r="D31" s="720"/>
      <c r="E31" s="720"/>
      <c r="F31" s="720"/>
      <c r="G31" s="720"/>
    </row>
    <row r="32" spans="1:7">
      <c r="A32" s="691" t="s">
        <v>3805</v>
      </c>
      <c r="B32" s="691" t="s">
        <v>3806</v>
      </c>
      <c r="C32" s="694" t="s">
        <v>3807</v>
      </c>
      <c r="D32" s="720"/>
      <c r="E32" s="720"/>
      <c r="F32" s="720"/>
      <c r="G32" s="720"/>
    </row>
    <row r="33" spans="1:7">
      <c r="A33" s="691" t="s">
        <v>3808</v>
      </c>
      <c r="B33" s="691" t="s">
        <v>3809</v>
      </c>
      <c r="C33" s="694" t="s">
        <v>3810</v>
      </c>
      <c r="D33" s="720">
        <v>1</v>
      </c>
      <c r="E33" s="720"/>
      <c r="F33" s="720">
        <v>1.623</v>
      </c>
      <c r="G33" s="720"/>
    </row>
    <row r="34" spans="1:7">
      <c r="A34" s="691" t="s">
        <v>3811</v>
      </c>
      <c r="B34" s="691" t="s">
        <v>3812</v>
      </c>
      <c r="C34" s="694" t="s">
        <v>3813</v>
      </c>
      <c r="D34" s="720"/>
      <c r="E34" s="720"/>
      <c r="F34" s="720">
        <v>0.61499999999999999</v>
      </c>
      <c r="G34" s="720"/>
    </row>
    <row r="35" spans="1:7">
      <c r="A35" s="691" t="s">
        <v>3814</v>
      </c>
      <c r="B35" s="691" t="s">
        <v>3815</v>
      </c>
      <c r="C35" s="694" t="s">
        <v>3816</v>
      </c>
      <c r="D35" s="720">
        <v>14861.858269999999</v>
      </c>
      <c r="E35" s="720">
        <v>39.445999999999998</v>
      </c>
      <c r="F35" s="720">
        <v>14024.35368</v>
      </c>
      <c r="G35" s="720">
        <v>42.225000000000001</v>
      </c>
    </row>
    <row r="36" spans="1:7">
      <c r="A36" s="691" t="s">
        <v>3817</v>
      </c>
      <c r="B36" s="691" t="s">
        <v>3818</v>
      </c>
      <c r="C36" s="694" t="s">
        <v>3819</v>
      </c>
      <c r="D36" s="720"/>
      <c r="E36" s="720"/>
      <c r="F36" s="720"/>
      <c r="G36" s="720"/>
    </row>
    <row r="37" spans="1:7">
      <c r="A37" s="691" t="s">
        <v>3820</v>
      </c>
      <c r="B37" s="691" t="s">
        <v>3821</v>
      </c>
      <c r="C37" s="694" t="s">
        <v>3822</v>
      </c>
      <c r="D37" s="720"/>
      <c r="E37" s="720"/>
      <c r="F37" s="720">
        <v>39.384999999999998</v>
      </c>
      <c r="G37" s="720"/>
    </row>
    <row r="38" spans="1:7">
      <c r="A38" s="691" t="s">
        <v>3823</v>
      </c>
      <c r="B38" s="691" t="s">
        <v>3824</v>
      </c>
      <c r="C38" s="694" t="s">
        <v>3825</v>
      </c>
      <c r="D38" s="720"/>
      <c r="E38" s="720"/>
      <c r="F38" s="720"/>
      <c r="G38" s="720"/>
    </row>
    <row r="39" spans="1:7">
      <c r="A39" s="691" t="s">
        <v>3826</v>
      </c>
      <c r="B39" s="691" t="s">
        <v>3827</v>
      </c>
      <c r="C39" s="694" t="s">
        <v>3828</v>
      </c>
      <c r="D39" s="720"/>
      <c r="E39" s="720"/>
      <c r="F39" s="720"/>
      <c r="G39" s="720"/>
    </row>
    <row r="40" spans="1:7">
      <c r="A40" s="691" t="s">
        <v>3829</v>
      </c>
      <c r="B40" s="691" t="s">
        <v>3830</v>
      </c>
      <c r="C40" s="694" t="s">
        <v>3831</v>
      </c>
      <c r="D40" s="720"/>
      <c r="E40" s="720"/>
      <c r="F40" s="720"/>
      <c r="G40" s="720"/>
    </row>
    <row r="41" spans="1:7">
      <c r="A41" s="691" t="s">
        <v>3832</v>
      </c>
      <c r="B41" s="691" t="s">
        <v>3833</v>
      </c>
      <c r="C41" s="694" t="s">
        <v>3834</v>
      </c>
      <c r="D41" s="720">
        <v>1.242</v>
      </c>
      <c r="E41" s="720"/>
      <c r="F41" s="720">
        <v>6.6289999999999996</v>
      </c>
      <c r="G41" s="720">
        <v>0.23699999999999999</v>
      </c>
    </row>
    <row r="42" spans="1:7">
      <c r="A42" s="691" t="s">
        <v>3835</v>
      </c>
      <c r="B42" s="691" t="s">
        <v>3836</v>
      </c>
      <c r="C42" s="694" t="s">
        <v>3837</v>
      </c>
      <c r="D42" s="720">
        <v>3554.0301400000003</v>
      </c>
      <c r="E42" s="720"/>
      <c r="F42" s="720">
        <v>3550.2450299999996</v>
      </c>
      <c r="G42" s="720"/>
    </row>
    <row r="43" spans="1:7">
      <c r="A43" s="691" t="s">
        <v>3838</v>
      </c>
      <c r="B43" s="691" t="s">
        <v>3839</v>
      </c>
      <c r="C43" s="694" t="s">
        <v>3840</v>
      </c>
      <c r="D43" s="720">
        <v>3399.1869500000003</v>
      </c>
      <c r="E43" s="720">
        <v>0.18662999999999999</v>
      </c>
      <c r="F43" s="720">
        <v>639.68914000000007</v>
      </c>
      <c r="G43" s="720">
        <v>0.25852999999999998</v>
      </c>
    </row>
    <row r="44" spans="1:7">
      <c r="A44" s="688" t="s">
        <v>3328</v>
      </c>
      <c r="B44" s="688" t="s">
        <v>3841</v>
      </c>
      <c r="C44" s="725" t="s">
        <v>269</v>
      </c>
      <c r="D44" s="708">
        <v>97.875679999999988</v>
      </c>
      <c r="E44" s="726">
        <v>0.12636</v>
      </c>
      <c r="F44" s="708">
        <v>49.73357</v>
      </c>
      <c r="G44" s="726">
        <v>0.10775</v>
      </c>
    </row>
    <row r="45" spans="1:7">
      <c r="A45" s="691" t="s">
        <v>3330</v>
      </c>
      <c r="B45" s="691" t="s">
        <v>3842</v>
      </c>
      <c r="C45" s="694" t="s">
        <v>3843</v>
      </c>
      <c r="D45" s="720"/>
      <c r="E45" s="720"/>
      <c r="F45" s="720"/>
      <c r="G45" s="720"/>
    </row>
    <row r="46" spans="1:7">
      <c r="A46" s="691" t="s">
        <v>3332</v>
      </c>
      <c r="B46" s="691" t="s">
        <v>3844</v>
      </c>
      <c r="C46" s="694" t="s">
        <v>3845</v>
      </c>
      <c r="D46" s="720"/>
      <c r="E46" s="720"/>
      <c r="F46" s="720"/>
      <c r="G46" s="720"/>
    </row>
    <row r="47" spans="1:7">
      <c r="A47" s="691" t="s">
        <v>3335</v>
      </c>
      <c r="B47" s="691" t="s">
        <v>3846</v>
      </c>
      <c r="C47" s="694" t="s">
        <v>3847</v>
      </c>
      <c r="D47" s="720">
        <v>8.1842799999999993</v>
      </c>
      <c r="E47" s="720"/>
      <c r="F47" s="720">
        <v>2.3617600000000003</v>
      </c>
      <c r="G47" s="720"/>
    </row>
    <row r="48" spans="1:7">
      <c r="A48" s="691" t="s">
        <v>3338</v>
      </c>
      <c r="B48" s="691" t="s">
        <v>3848</v>
      </c>
      <c r="C48" s="694" t="s">
        <v>3849</v>
      </c>
      <c r="D48" s="720"/>
      <c r="E48" s="720"/>
      <c r="F48" s="720"/>
      <c r="G48" s="720"/>
    </row>
    <row r="49" spans="1:7">
      <c r="A49" s="691" t="s">
        <v>3341</v>
      </c>
      <c r="B49" s="691" t="s">
        <v>3850</v>
      </c>
      <c r="C49" s="694" t="s">
        <v>3851</v>
      </c>
      <c r="D49" s="720">
        <v>89.691399999999987</v>
      </c>
      <c r="E49" s="720">
        <v>0.12636</v>
      </c>
      <c r="F49" s="720">
        <v>47.371809999999996</v>
      </c>
      <c r="G49" s="720">
        <v>0.10775</v>
      </c>
    </row>
    <row r="50" spans="1:7">
      <c r="A50" s="688" t="s">
        <v>3362</v>
      </c>
      <c r="B50" s="688" t="s">
        <v>3852</v>
      </c>
      <c r="C50" s="725" t="s">
        <v>269</v>
      </c>
      <c r="D50" s="690">
        <v>0</v>
      </c>
      <c r="E50" s="690">
        <v>0</v>
      </c>
      <c r="F50" s="690">
        <v>0</v>
      </c>
      <c r="G50" s="690">
        <v>0</v>
      </c>
    </row>
    <row r="51" spans="1:7">
      <c r="A51" s="691" t="s">
        <v>3364</v>
      </c>
      <c r="B51" s="691" t="s">
        <v>3853</v>
      </c>
      <c r="C51" s="694" t="s">
        <v>3854</v>
      </c>
      <c r="D51" s="720"/>
      <c r="E51" s="720"/>
      <c r="F51" s="720"/>
      <c r="G51" s="720"/>
    </row>
    <row r="52" spans="1:7">
      <c r="A52" s="691" t="s">
        <v>3367</v>
      </c>
      <c r="B52" s="691" t="s">
        <v>3855</v>
      </c>
      <c r="C52" s="694" t="s">
        <v>3856</v>
      </c>
      <c r="D52" s="720"/>
      <c r="E52" s="720"/>
      <c r="F52" s="720"/>
      <c r="G52" s="720"/>
    </row>
    <row r="53" spans="1:7">
      <c r="A53" s="688" t="s">
        <v>3857</v>
      </c>
      <c r="B53" s="688" t="s">
        <v>3484</v>
      </c>
      <c r="C53" s="725" t="s">
        <v>269</v>
      </c>
      <c r="D53" s="708">
        <v>126.49869</v>
      </c>
      <c r="E53" s="726">
        <v>3.61</v>
      </c>
      <c r="F53" s="708">
        <v>252.55600000000001</v>
      </c>
      <c r="G53" s="726">
        <v>2.2799999999999998</v>
      </c>
    </row>
    <row r="54" spans="1:7">
      <c r="A54" s="691" t="s">
        <v>3858</v>
      </c>
      <c r="B54" s="691" t="s">
        <v>3484</v>
      </c>
      <c r="C54" s="694" t="s">
        <v>3859</v>
      </c>
      <c r="D54" s="720">
        <v>126.49869</v>
      </c>
      <c r="E54" s="720">
        <v>3.61</v>
      </c>
      <c r="F54" s="720">
        <v>252.55600000000001</v>
      </c>
      <c r="G54" s="720">
        <v>2.2799999999999998</v>
      </c>
    </row>
    <row r="55" spans="1:7">
      <c r="A55" s="691" t="s">
        <v>3860</v>
      </c>
      <c r="B55" s="691" t="s">
        <v>3861</v>
      </c>
      <c r="C55" s="694" t="s">
        <v>3862</v>
      </c>
      <c r="D55" s="720"/>
      <c r="E55" s="720"/>
      <c r="F55" s="720"/>
      <c r="G55" s="720"/>
    </row>
    <row r="56" spans="1:7">
      <c r="A56" s="688" t="s">
        <v>3411</v>
      </c>
      <c r="B56" s="688" t="s">
        <v>3863</v>
      </c>
      <c r="C56" s="725" t="s">
        <v>269</v>
      </c>
      <c r="D56" s="708">
        <v>220680.98711000002</v>
      </c>
      <c r="E56" s="726">
        <v>1568.2733700000001</v>
      </c>
      <c r="F56" s="708">
        <v>222196.70931000001</v>
      </c>
      <c r="G56" s="726">
        <v>1700.5703899999999</v>
      </c>
    </row>
    <row r="57" spans="1:7">
      <c r="A57" s="688" t="s">
        <v>3413</v>
      </c>
      <c r="B57" s="688" t="s">
        <v>3864</v>
      </c>
      <c r="C57" s="725" t="s">
        <v>269</v>
      </c>
      <c r="D57" s="708">
        <v>30689.16747</v>
      </c>
      <c r="E57" s="726">
        <v>1568.2733700000001</v>
      </c>
      <c r="F57" s="708">
        <v>28135.46774</v>
      </c>
      <c r="G57" s="726">
        <v>1700.5703899999999</v>
      </c>
    </row>
    <row r="58" spans="1:7">
      <c r="A58" s="691" t="s">
        <v>3415</v>
      </c>
      <c r="B58" s="691" t="s">
        <v>3865</v>
      </c>
      <c r="C58" s="694" t="s">
        <v>3866</v>
      </c>
      <c r="D58" s="720">
        <v>1270.326</v>
      </c>
      <c r="E58" s="720"/>
      <c r="F58" s="720">
        <v>778.91696000000002</v>
      </c>
      <c r="G58" s="720"/>
    </row>
    <row r="59" spans="1:7">
      <c r="A59" s="691" t="s">
        <v>3418</v>
      </c>
      <c r="B59" s="691" t="s">
        <v>3867</v>
      </c>
      <c r="C59" s="694" t="s">
        <v>3868</v>
      </c>
      <c r="D59" s="720">
        <v>17540.422160000002</v>
      </c>
      <c r="E59" s="720">
        <v>214.87257</v>
      </c>
      <c r="F59" s="720">
        <v>15607.92441</v>
      </c>
      <c r="G59" s="720">
        <v>189.68268</v>
      </c>
    </row>
    <row r="60" spans="1:7">
      <c r="A60" s="691" t="s">
        <v>3421</v>
      </c>
      <c r="B60" s="691" t="s">
        <v>3869</v>
      </c>
      <c r="C60" s="694" t="s">
        <v>3870</v>
      </c>
      <c r="D60" s="720">
        <v>1281.0650000000001</v>
      </c>
      <c r="E60" s="720">
        <v>858.85895999999991</v>
      </c>
      <c r="F60" s="720">
        <v>1415.4808799999998</v>
      </c>
      <c r="G60" s="720">
        <v>948.15703000000008</v>
      </c>
    </row>
    <row r="61" spans="1:7">
      <c r="A61" s="691" t="s">
        <v>3424</v>
      </c>
      <c r="B61" s="691" t="s">
        <v>3871</v>
      </c>
      <c r="C61" s="694" t="s">
        <v>3872</v>
      </c>
      <c r="D61" s="720">
        <v>223.88300000000001</v>
      </c>
      <c r="E61" s="720">
        <v>494.22500000000002</v>
      </c>
      <c r="F61" s="720">
        <v>181.37222</v>
      </c>
      <c r="G61" s="720">
        <v>559.09066000000007</v>
      </c>
    </row>
    <row r="62" spans="1:7">
      <c r="A62" s="691" t="s">
        <v>3436</v>
      </c>
      <c r="B62" s="691" t="s">
        <v>3873</v>
      </c>
      <c r="C62" s="694" t="s">
        <v>3874</v>
      </c>
      <c r="D62" s="720"/>
      <c r="E62" s="720"/>
      <c r="F62" s="720"/>
      <c r="G62" s="720"/>
    </row>
    <row r="63" spans="1:7">
      <c r="A63" s="691" t="s">
        <v>3439</v>
      </c>
      <c r="B63" s="691" t="s">
        <v>3797</v>
      </c>
      <c r="C63" s="694" t="s">
        <v>3875</v>
      </c>
      <c r="D63" s="720">
        <v>271.88590999999997</v>
      </c>
      <c r="E63" s="720">
        <v>0.35</v>
      </c>
      <c r="F63" s="720"/>
      <c r="G63" s="720"/>
    </row>
    <row r="64" spans="1:7">
      <c r="A64" s="691" t="s">
        <v>3442</v>
      </c>
      <c r="B64" s="691" t="s">
        <v>3800</v>
      </c>
      <c r="C64" s="694" t="s">
        <v>3876</v>
      </c>
      <c r="D64" s="720"/>
      <c r="E64" s="720"/>
      <c r="F64" s="720"/>
      <c r="G64" s="720"/>
    </row>
    <row r="65" spans="1:7">
      <c r="A65" s="691" t="s">
        <v>3877</v>
      </c>
      <c r="B65" s="691" t="s">
        <v>3878</v>
      </c>
      <c r="C65" s="694" t="s">
        <v>3879</v>
      </c>
      <c r="D65" s="720"/>
      <c r="E65" s="720"/>
      <c r="F65" s="720">
        <v>0.28999999999999998</v>
      </c>
      <c r="G65" s="720"/>
    </row>
    <row r="66" spans="1:7">
      <c r="A66" s="691" t="s">
        <v>3880</v>
      </c>
      <c r="B66" s="691" t="s">
        <v>3881</v>
      </c>
      <c r="C66" s="694" t="s">
        <v>3882</v>
      </c>
      <c r="D66" s="720">
        <v>0.97499999999999998</v>
      </c>
      <c r="E66" s="720"/>
      <c r="F66" s="720">
        <v>1.44</v>
      </c>
      <c r="G66" s="720"/>
    </row>
    <row r="67" spans="1:7">
      <c r="A67" s="691" t="s">
        <v>3883</v>
      </c>
      <c r="B67" s="691" t="s">
        <v>3884</v>
      </c>
      <c r="C67" s="694" t="s">
        <v>3885</v>
      </c>
      <c r="D67" s="720"/>
      <c r="E67" s="720"/>
      <c r="F67" s="720"/>
      <c r="G67" s="720"/>
    </row>
    <row r="68" spans="1:7">
      <c r="A68" s="691" t="s">
        <v>3886</v>
      </c>
      <c r="B68" s="691" t="s">
        <v>3887</v>
      </c>
      <c r="C68" s="694" t="s">
        <v>3888</v>
      </c>
      <c r="D68" s="720">
        <v>1</v>
      </c>
      <c r="E68" s="720"/>
      <c r="F68" s="720">
        <v>40</v>
      </c>
      <c r="G68" s="720"/>
    </row>
    <row r="69" spans="1:7">
      <c r="A69" s="691" t="s">
        <v>3889</v>
      </c>
      <c r="B69" s="691" t="s">
        <v>3890</v>
      </c>
      <c r="C69" s="694" t="s">
        <v>3891</v>
      </c>
      <c r="D69" s="720"/>
      <c r="E69" s="720"/>
      <c r="F69" s="720"/>
      <c r="G69" s="720"/>
    </row>
    <row r="70" spans="1:7">
      <c r="A70" s="691" t="s">
        <v>3892</v>
      </c>
      <c r="B70" s="691" t="s">
        <v>3893</v>
      </c>
      <c r="C70" s="694" t="s">
        <v>3894</v>
      </c>
      <c r="D70" s="720">
        <v>8661.8612200000007</v>
      </c>
      <c r="E70" s="720"/>
      <c r="F70" s="720">
        <v>8071.1104000000005</v>
      </c>
      <c r="G70" s="720"/>
    </row>
    <row r="71" spans="1:7">
      <c r="A71" s="691" t="s">
        <v>3895</v>
      </c>
      <c r="B71" s="691" t="s">
        <v>3896</v>
      </c>
      <c r="C71" s="694" t="s">
        <v>3897</v>
      </c>
      <c r="D71" s="720">
        <v>1437.74918</v>
      </c>
      <c r="E71" s="720">
        <v>-3.3159999999999995E-2</v>
      </c>
      <c r="F71" s="720">
        <v>2038.9328700000001</v>
      </c>
      <c r="G71" s="720">
        <v>3.6400199999999998</v>
      </c>
    </row>
    <row r="72" spans="1:7">
      <c r="A72" s="688" t="s">
        <v>3445</v>
      </c>
      <c r="B72" s="688" t="s">
        <v>3898</v>
      </c>
      <c r="C72" s="725" t="s">
        <v>269</v>
      </c>
      <c r="D72" s="708">
        <v>284.89073999999999</v>
      </c>
      <c r="E72" s="690">
        <v>0</v>
      </c>
      <c r="F72" s="708">
        <v>427.62127000000004</v>
      </c>
      <c r="G72" s="690">
        <v>0</v>
      </c>
    </row>
    <row r="73" spans="1:7">
      <c r="A73" s="691" t="s">
        <v>3447</v>
      </c>
      <c r="B73" s="691" t="s">
        <v>3899</v>
      </c>
      <c r="C73" s="694" t="s">
        <v>3900</v>
      </c>
      <c r="D73" s="720"/>
      <c r="E73" s="720"/>
      <c r="F73" s="720"/>
      <c r="G73" s="720"/>
    </row>
    <row r="74" spans="1:7">
      <c r="A74" s="691" t="s">
        <v>3450</v>
      </c>
      <c r="B74" s="691" t="s">
        <v>3844</v>
      </c>
      <c r="C74" s="694" t="s">
        <v>3901</v>
      </c>
      <c r="D74" s="720">
        <v>281.45403000000005</v>
      </c>
      <c r="E74" s="720"/>
      <c r="F74" s="720">
        <v>423.27294000000001</v>
      </c>
      <c r="G74" s="720"/>
    </row>
    <row r="75" spans="1:7">
      <c r="A75" s="691" t="s">
        <v>3453</v>
      </c>
      <c r="B75" s="691" t="s">
        <v>3902</v>
      </c>
      <c r="C75" s="694" t="s">
        <v>3903</v>
      </c>
      <c r="D75" s="720">
        <v>1.00539</v>
      </c>
      <c r="E75" s="720"/>
      <c r="F75" s="720">
        <v>2.34741</v>
      </c>
      <c r="G75" s="720"/>
    </row>
    <row r="76" spans="1:7">
      <c r="A76" s="691" t="s">
        <v>3456</v>
      </c>
      <c r="B76" s="691" t="s">
        <v>3904</v>
      </c>
      <c r="C76" s="694" t="s">
        <v>3905</v>
      </c>
      <c r="D76" s="720"/>
      <c r="E76" s="720"/>
      <c r="F76" s="720"/>
      <c r="G76" s="720"/>
    </row>
    <row r="77" spans="1:7">
      <c r="A77" s="691" t="s">
        <v>3462</v>
      </c>
      <c r="B77" s="691" t="s">
        <v>3906</v>
      </c>
      <c r="C77" s="694" t="s">
        <v>3907</v>
      </c>
      <c r="D77" s="720">
        <v>2.4313200000000004</v>
      </c>
      <c r="E77" s="720"/>
      <c r="F77" s="720">
        <v>2.0009200000000003</v>
      </c>
      <c r="G77" s="720"/>
    </row>
    <row r="78" spans="1:7">
      <c r="A78" s="688" t="s">
        <v>3908</v>
      </c>
      <c r="B78" s="688" t="s">
        <v>3909</v>
      </c>
      <c r="C78" s="725" t="s">
        <v>269</v>
      </c>
      <c r="D78" s="708">
        <v>189706.9289</v>
      </c>
      <c r="E78" s="690">
        <v>0</v>
      </c>
      <c r="F78" s="708">
        <v>193633.62030000001</v>
      </c>
      <c r="G78" s="690">
        <v>0</v>
      </c>
    </row>
    <row r="79" spans="1:7">
      <c r="A79" s="691" t="s">
        <v>3910</v>
      </c>
      <c r="B79" s="691" t="s">
        <v>3911</v>
      </c>
      <c r="C79" s="694" t="s">
        <v>3912</v>
      </c>
      <c r="D79" s="720"/>
      <c r="E79" s="720"/>
      <c r="F79" s="720"/>
      <c r="G79" s="720"/>
    </row>
    <row r="80" spans="1:7">
      <c r="A80" s="691" t="s">
        <v>3913</v>
      </c>
      <c r="B80" s="691" t="s">
        <v>3914</v>
      </c>
      <c r="C80" s="694" t="s">
        <v>3915</v>
      </c>
      <c r="D80" s="720">
        <v>189706.9289</v>
      </c>
      <c r="E80" s="720"/>
      <c r="F80" s="720">
        <v>193633.62030000001</v>
      </c>
      <c r="G80" s="720"/>
    </row>
    <row r="81" spans="1:7">
      <c r="A81" s="688" t="s">
        <v>3570</v>
      </c>
      <c r="B81" s="688" t="s">
        <v>3916</v>
      </c>
      <c r="C81" s="725" t="s">
        <v>269</v>
      </c>
      <c r="D81" s="708"/>
      <c r="E81" s="726">
        <v>0</v>
      </c>
      <c r="F81" s="708"/>
      <c r="G81" s="726">
        <v>0</v>
      </c>
    </row>
    <row r="82" spans="1:7">
      <c r="A82" s="688" t="s">
        <v>3917</v>
      </c>
      <c r="B82" s="688" t="s">
        <v>3918</v>
      </c>
      <c r="C82" s="725" t="s">
        <v>269</v>
      </c>
      <c r="D82" s="708">
        <v>-18.430150000000001</v>
      </c>
      <c r="E82" s="726">
        <v>473.19205999999997</v>
      </c>
      <c r="F82" s="708">
        <v>1474.34284</v>
      </c>
      <c r="G82" s="726">
        <v>839.26932999999997</v>
      </c>
    </row>
    <row r="83" spans="1:7">
      <c r="A83" s="688" t="s">
        <v>3919</v>
      </c>
      <c r="B83" s="688" t="s">
        <v>3615</v>
      </c>
      <c r="C83" s="725" t="s">
        <v>269</v>
      </c>
      <c r="D83" s="708">
        <v>-144.92884000000001</v>
      </c>
      <c r="E83" s="726">
        <v>469.58206000000001</v>
      </c>
      <c r="F83" s="708">
        <v>1221.78684</v>
      </c>
      <c r="G83" s="726">
        <v>836.98933</v>
      </c>
    </row>
  </sheetData>
  <customSheetViews>
    <customSheetView guid="{53E72506-0B1D-4F4A-A157-6DE69D2E678D}" showPageBreaks="1" showGridLines="0" fitToPage="1" view="pageBreakPreview">
      <selection activeCell="A146" sqref="A146:XFD146"/>
      <pageMargins left="0.39370078740157483" right="0.39370078740157483" top="0.59055118110236227" bottom="0.39370078740157483" header="0.31496062992125984" footer="0.11811023622047245"/>
      <printOptions horizontalCentered="1"/>
      <pageSetup paperSize="9" scale="71" firstPageNumber="454" orientation="portrait" useFirstPageNumber="1" r:id="rId1"/>
      <headerFooter alignWithMargins="0">
        <oddHeader>&amp;L&amp;"Tahoma,Kurzíva"Závěrečný účet za rok 2014&amp;R&amp;"Tahoma,Kurzíva"Tabulka č. 37</oddHeader>
        <oddFooter>&amp;C&amp;"Tahoma,Obyčejné"&amp;P</oddFooter>
      </headerFooter>
    </customSheetView>
  </customSheetViews>
  <mergeCells count="6">
    <mergeCell ref="A1:G1"/>
    <mergeCell ref="A2:G2"/>
    <mergeCell ref="A5:B6"/>
    <mergeCell ref="C5:C6"/>
    <mergeCell ref="D5:E5"/>
    <mergeCell ref="F5:G5"/>
  </mergeCells>
  <printOptions horizontalCentered="1"/>
  <pageMargins left="0.39370078740157483" right="0.39370078740157483" top="0.59055118110236227" bottom="0.39370078740157483" header="0.31496062992125984" footer="0.11811023622047245"/>
  <pageSetup paperSize="9" scale="71" firstPageNumber="454" orientation="portrait" useFirstPageNumber="1" r:id="rId2"/>
  <headerFooter alignWithMargins="0">
    <oddHeader>&amp;L&amp;"Tahoma,Kurzíva"Závěrečný účet za rok 2014&amp;R&amp;"Tahoma,Kurzíva"Tabulka č. 37</oddHeader>
    <oddFooter>&amp;C&amp;"Tahoma,Obyčejné"&amp;P</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18"/>
  <sheetViews>
    <sheetView showGridLines="0" view="pageBreakPreview" zoomScaleNormal="100" zoomScaleSheetLayoutView="100" workbookViewId="0">
      <selection activeCell="A146" sqref="A146:XFD146"/>
    </sheetView>
  </sheetViews>
  <sheetFormatPr defaultRowHeight="12.75"/>
  <cols>
    <col min="1" max="1" width="7.7109375" style="764" customWidth="1"/>
    <col min="2" max="2" width="50.7109375" style="685" customWidth="1"/>
    <col min="3" max="3" width="8.5703125" style="763" customWidth="1"/>
    <col min="4" max="7" width="14.7109375" style="712" customWidth="1"/>
    <col min="8" max="8" width="9.140625" style="685" customWidth="1"/>
    <col min="9" max="16384" width="9.140625" style="685"/>
  </cols>
  <sheetData>
    <row r="1" spans="1:7" s="741" customFormat="1" ht="18" customHeight="1">
      <c r="A1" s="1388" t="s">
        <v>3284</v>
      </c>
      <c r="B1" s="1388"/>
      <c r="C1" s="1388"/>
      <c r="D1" s="1388"/>
      <c r="E1" s="1388"/>
      <c r="F1" s="1388"/>
      <c r="G1" s="1388"/>
    </row>
    <row r="2" spans="1:7" s="741" customFormat="1" ht="18" customHeight="1">
      <c r="A2" s="1389" t="s">
        <v>3924</v>
      </c>
      <c r="B2" s="1389"/>
      <c r="C2" s="1389"/>
      <c r="D2" s="1389"/>
      <c r="E2" s="1389"/>
      <c r="F2" s="1389"/>
      <c r="G2" s="1389"/>
    </row>
    <row r="3" spans="1:7" s="679" customFormat="1">
      <c r="C3" s="680"/>
      <c r="D3" s="681"/>
      <c r="E3" s="681"/>
      <c r="F3" s="681"/>
      <c r="G3" s="681"/>
    </row>
    <row r="4" spans="1:7">
      <c r="A4" s="682"/>
      <c r="B4" s="682"/>
      <c r="C4" s="683"/>
      <c r="D4" s="684">
        <v>1</v>
      </c>
      <c r="E4" s="684">
        <v>2</v>
      </c>
      <c r="F4" s="684">
        <v>3</v>
      </c>
      <c r="G4" s="684">
        <v>4</v>
      </c>
    </row>
    <row r="5" spans="1:7" s="742" customFormat="1" ht="12.75" customHeight="1">
      <c r="A5" s="1390" t="s">
        <v>3286</v>
      </c>
      <c r="B5" s="1391"/>
      <c r="C5" s="1396" t="s">
        <v>3287</v>
      </c>
      <c r="D5" s="1403" t="s">
        <v>3288</v>
      </c>
      <c r="E5" s="1404"/>
      <c r="F5" s="1404"/>
      <c r="G5" s="1405"/>
    </row>
    <row r="6" spans="1:7" s="686" customFormat="1">
      <c r="A6" s="1392"/>
      <c r="B6" s="1393"/>
      <c r="C6" s="1397"/>
      <c r="D6" s="1406" t="s">
        <v>3289</v>
      </c>
      <c r="E6" s="1407"/>
      <c r="F6" s="1408"/>
      <c r="G6" s="1409" t="s">
        <v>3290</v>
      </c>
    </row>
    <row r="7" spans="1:7" s="686" customFormat="1">
      <c r="A7" s="1394"/>
      <c r="B7" s="1395"/>
      <c r="C7" s="1411"/>
      <c r="D7" s="716" t="s">
        <v>3291</v>
      </c>
      <c r="E7" s="716" t="s">
        <v>3292</v>
      </c>
      <c r="F7" s="716" t="s">
        <v>3293</v>
      </c>
      <c r="G7" s="1413"/>
    </row>
    <row r="8" spans="1:7" s="686" customFormat="1">
      <c r="A8" s="717"/>
      <c r="B8" s="717" t="s">
        <v>3294</v>
      </c>
      <c r="C8" s="718" t="s">
        <v>269</v>
      </c>
      <c r="D8" s="719">
        <v>2703483.9761000001</v>
      </c>
      <c r="E8" s="719">
        <v>753863.37036000006</v>
      </c>
      <c r="F8" s="719">
        <v>1949620.60574</v>
      </c>
      <c r="G8" s="719">
        <v>1857149.6153199999</v>
      </c>
    </row>
    <row r="9" spans="1:7" s="743" customFormat="1">
      <c r="A9" s="717" t="s">
        <v>3295</v>
      </c>
      <c r="B9" s="717" t="s">
        <v>3296</v>
      </c>
      <c r="C9" s="718" t="s">
        <v>269</v>
      </c>
      <c r="D9" s="719">
        <v>2343577.25813</v>
      </c>
      <c r="E9" s="719">
        <v>753863.37036000006</v>
      </c>
      <c r="F9" s="719">
        <v>1589713.8877699999</v>
      </c>
      <c r="G9" s="719">
        <v>1524670.18805</v>
      </c>
    </row>
    <row r="10" spans="1:7" s="743" customFormat="1">
      <c r="A10" s="717" t="s">
        <v>3297</v>
      </c>
      <c r="B10" s="717" t="s">
        <v>3298</v>
      </c>
      <c r="C10" s="718" t="s">
        <v>269</v>
      </c>
      <c r="D10" s="719">
        <v>6931.3677800000005</v>
      </c>
      <c r="E10" s="719">
        <v>6742.2639800000006</v>
      </c>
      <c r="F10" s="719">
        <v>189.10379999999998</v>
      </c>
      <c r="G10" s="719">
        <v>130.7278</v>
      </c>
    </row>
    <row r="11" spans="1:7" s="679" customFormat="1">
      <c r="A11" s="691" t="s">
        <v>3299</v>
      </c>
      <c r="B11" s="691" t="s">
        <v>3300</v>
      </c>
      <c r="C11" s="694" t="s">
        <v>3301</v>
      </c>
      <c r="D11" s="744">
        <v>70</v>
      </c>
      <c r="E11" s="744">
        <v>70</v>
      </c>
      <c r="F11" s="744"/>
      <c r="G11" s="744"/>
    </row>
    <row r="12" spans="1:7" s="679" customFormat="1">
      <c r="A12" s="691" t="s">
        <v>3302</v>
      </c>
      <c r="B12" s="691" t="s">
        <v>3303</v>
      </c>
      <c r="C12" s="694" t="s">
        <v>3304</v>
      </c>
      <c r="D12" s="729">
        <v>218.12100000000001</v>
      </c>
      <c r="E12" s="729">
        <v>128.55699999999999</v>
      </c>
      <c r="F12" s="729">
        <v>89.563999999999993</v>
      </c>
      <c r="G12" s="729"/>
    </row>
    <row r="13" spans="1:7" s="679" customFormat="1">
      <c r="A13" s="691" t="s">
        <v>3305</v>
      </c>
      <c r="B13" s="691" t="s">
        <v>239</v>
      </c>
      <c r="C13" s="694" t="s">
        <v>3306</v>
      </c>
      <c r="D13" s="730">
        <v>0</v>
      </c>
      <c r="E13" s="730">
        <v>0</v>
      </c>
      <c r="F13" s="730">
        <v>0</v>
      </c>
      <c r="G13" s="730">
        <v>0</v>
      </c>
    </row>
    <row r="14" spans="1:7" s="679" customFormat="1">
      <c r="A14" s="691" t="s">
        <v>3307</v>
      </c>
      <c r="B14" s="691" t="s">
        <v>3308</v>
      </c>
      <c r="C14" s="694" t="s">
        <v>3309</v>
      </c>
      <c r="D14" s="730">
        <v>0</v>
      </c>
      <c r="E14" s="730">
        <v>0</v>
      </c>
      <c r="F14" s="730">
        <v>0</v>
      </c>
      <c r="G14" s="730">
        <v>0</v>
      </c>
    </row>
    <row r="15" spans="1:7" s="679" customFormat="1">
      <c r="A15" s="691" t="s">
        <v>3310</v>
      </c>
      <c r="B15" s="691" t="s">
        <v>3311</v>
      </c>
      <c r="C15" s="694" t="s">
        <v>3312</v>
      </c>
      <c r="D15" s="730">
        <v>5900.0409800000007</v>
      </c>
      <c r="E15" s="730">
        <v>5900.0409800000007</v>
      </c>
      <c r="F15" s="730">
        <v>0</v>
      </c>
      <c r="G15" s="730">
        <v>0</v>
      </c>
    </row>
    <row r="16" spans="1:7" s="679" customFormat="1">
      <c r="A16" s="691" t="s">
        <v>3313</v>
      </c>
      <c r="B16" s="691" t="s">
        <v>3314</v>
      </c>
      <c r="C16" s="694" t="s">
        <v>3315</v>
      </c>
      <c r="D16" s="729">
        <v>685.20580000000007</v>
      </c>
      <c r="E16" s="729">
        <v>643.66600000000005</v>
      </c>
      <c r="F16" s="729">
        <v>41.5398</v>
      </c>
      <c r="G16" s="729">
        <v>72.727800000000002</v>
      </c>
    </row>
    <row r="17" spans="1:7" s="679" customFormat="1">
      <c r="A17" s="691" t="s">
        <v>3316</v>
      </c>
      <c r="B17" s="691" t="s">
        <v>3317</v>
      </c>
      <c r="C17" s="694" t="s">
        <v>3318</v>
      </c>
      <c r="D17" s="729">
        <v>58</v>
      </c>
      <c r="E17" s="729"/>
      <c r="F17" s="729">
        <v>58</v>
      </c>
      <c r="G17" s="729">
        <v>58</v>
      </c>
    </row>
    <row r="18" spans="1:7" s="679" customFormat="1" ht="21">
      <c r="A18" s="691" t="s">
        <v>3319</v>
      </c>
      <c r="B18" s="691" t="s">
        <v>3320</v>
      </c>
      <c r="C18" s="694" t="s">
        <v>3321</v>
      </c>
      <c r="D18" s="730">
        <v>0</v>
      </c>
      <c r="E18" s="730">
        <v>0</v>
      </c>
      <c r="F18" s="730">
        <v>0</v>
      </c>
      <c r="G18" s="730">
        <v>0</v>
      </c>
    </row>
    <row r="19" spans="1:7" s="679" customFormat="1">
      <c r="A19" s="691" t="s">
        <v>3322</v>
      </c>
      <c r="B19" s="691" t="s">
        <v>3323</v>
      </c>
      <c r="C19" s="694" t="s">
        <v>3324</v>
      </c>
      <c r="D19" s="730">
        <v>0</v>
      </c>
      <c r="E19" s="729"/>
      <c r="F19" s="730">
        <v>0</v>
      </c>
      <c r="G19" s="729"/>
    </row>
    <row r="20" spans="1:7" s="679" customFormat="1">
      <c r="A20" s="691" t="s">
        <v>3325</v>
      </c>
      <c r="B20" s="691" t="s">
        <v>3326</v>
      </c>
      <c r="C20" s="694" t="s">
        <v>3327</v>
      </c>
      <c r="D20" s="730">
        <v>0</v>
      </c>
      <c r="E20" s="729"/>
      <c r="F20" s="730">
        <v>0</v>
      </c>
      <c r="G20" s="729"/>
    </row>
    <row r="21" spans="1:7" s="743" customFormat="1">
      <c r="A21" s="717" t="s">
        <v>3328</v>
      </c>
      <c r="B21" s="717" t="s">
        <v>3329</v>
      </c>
      <c r="C21" s="718" t="s">
        <v>269</v>
      </c>
      <c r="D21" s="719">
        <v>2336500.9062700002</v>
      </c>
      <c r="E21" s="719">
        <v>747121.10638000001</v>
      </c>
      <c r="F21" s="719">
        <v>1589379.7998900001</v>
      </c>
      <c r="G21" s="719">
        <v>1524422.21053</v>
      </c>
    </row>
    <row r="22" spans="1:7" s="679" customFormat="1">
      <c r="A22" s="691" t="s">
        <v>3330</v>
      </c>
      <c r="B22" s="691" t="s">
        <v>255</v>
      </c>
      <c r="C22" s="694" t="s">
        <v>3331</v>
      </c>
      <c r="D22" s="729">
        <v>47170.518060000002</v>
      </c>
      <c r="E22" s="729"/>
      <c r="F22" s="729">
        <v>47170.518060000002</v>
      </c>
      <c r="G22" s="729">
        <v>41674.29408</v>
      </c>
    </row>
    <row r="23" spans="1:7" s="679" customFormat="1">
      <c r="A23" s="691" t="s">
        <v>3332</v>
      </c>
      <c r="B23" s="691" t="s">
        <v>3333</v>
      </c>
      <c r="C23" s="694" t="s">
        <v>3334</v>
      </c>
      <c r="D23" s="729">
        <v>817.57500000000005</v>
      </c>
      <c r="E23" s="729"/>
      <c r="F23" s="729">
        <v>817.57500000000005</v>
      </c>
      <c r="G23" s="729">
        <v>842.57500000000005</v>
      </c>
    </row>
    <row r="24" spans="1:7" s="679" customFormat="1">
      <c r="A24" s="691" t="s">
        <v>3335</v>
      </c>
      <c r="B24" s="691" t="s">
        <v>3336</v>
      </c>
      <c r="C24" s="694" t="s">
        <v>3337</v>
      </c>
      <c r="D24" s="729">
        <v>1763779.4759200001</v>
      </c>
      <c r="E24" s="729">
        <v>281960.18023</v>
      </c>
      <c r="F24" s="729">
        <v>1481819.2956900001</v>
      </c>
      <c r="G24" s="729">
        <v>1425704.0208000001</v>
      </c>
    </row>
    <row r="25" spans="1:7" s="679" customFormat="1">
      <c r="A25" s="691" t="s">
        <v>3338</v>
      </c>
      <c r="B25" s="691" t="s">
        <v>3339</v>
      </c>
      <c r="C25" s="694" t="s">
        <v>3340</v>
      </c>
      <c r="D25" s="729">
        <v>204957.90218</v>
      </c>
      <c r="E25" s="729">
        <v>162266.0588</v>
      </c>
      <c r="F25" s="729">
        <v>42691.843380000006</v>
      </c>
      <c r="G25" s="729">
        <v>44392.389649999997</v>
      </c>
    </row>
    <row r="26" spans="1:7" s="679" customFormat="1">
      <c r="A26" s="691" t="s">
        <v>3341</v>
      </c>
      <c r="B26" s="691" t="s">
        <v>3342</v>
      </c>
      <c r="C26" s="694" t="s">
        <v>3343</v>
      </c>
      <c r="D26" s="729"/>
      <c r="E26" s="729"/>
      <c r="F26" s="729"/>
      <c r="G26" s="729"/>
    </row>
    <row r="27" spans="1:7" s="679" customFormat="1">
      <c r="A27" s="691" t="s">
        <v>3344</v>
      </c>
      <c r="B27" s="691" t="s">
        <v>3345</v>
      </c>
      <c r="C27" s="694" t="s">
        <v>3346</v>
      </c>
      <c r="D27" s="729">
        <v>302867.42335</v>
      </c>
      <c r="E27" s="730">
        <v>302867.42335</v>
      </c>
      <c r="F27" s="729"/>
      <c r="G27" s="730">
        <v>0</v>
      </c>
    </row>
    <row r="28" spans="1:7" s="679" customFormat="1">
      <c r="A28" s="691" t="s">
        <v>3347</v>
      </c>
      <c r="B28" s="691" t="s">
        <v>3348</v>
      </c>
      <c r="C28" s="694" t="s">
        <v>3349</v>
      </c>
      <c r="D28" s="729">
        <v>75.962999999999994</v>
      </c>
      <c r="E28" s="729">
        <v>27.443999999999999</v>
      </c>
      <c r="F28" s="729">
        <v>48.518999999999998</v>
      </c>
      <c r="G28" s="729">
        <v>57.482999999999997</v>
      </c>
    </row>
    <row r="29" spans="1:7" s="679" customFormat="1">
      <c r="A29" s="691" t="s">
        <v>3350</v>
      </c>
      <c r="B29" s="691" t="s">
        <v>3351</v>
      </c>
      <c r="C29" s="694" t="s">
        <v>3352</v>
      </c>
      <c r="D29" s="729">
        <v>16832.048760000001</v>
      </c>
      <c r="E29" s="729"/>
      <c r="F29" s="729">
        <v>16832.048760000001</v>
      </c>
      <c r="G29" s="729">
        <v>11751.448</v>
      </c>
    </row>
    <row r="30" spans="1:7" s="679" customFormat="1" ht="21">
      <c r="A30" s="691" t="s">
        <v>3353</v>
      </c>
      <c r="B30" s="691" t="s">
        <v>3354</v>
      </c>
      <c r="C30" s="694" t="s">
        <v>3355</v>
      </c>
      <c r="D30" s="730">
        <v>0</v>
      </c>
      <c r="E30" s="729"/>
      <c r="F30" s="730">
        <v>0</v>
      </c>
      <c r="G30" s="729"/>
    </row>
    <row r="31" spans="1:7" s="679" customFormat="1">
      <c r="A31" s="691" t="s">
        <v>3356</v>
      </c>
      <c r="B31" s="691" t="s">
        <v>3357</v>
      </c>
      <c r="C31" s="694" t="s">
        <v>3358</v>
      </c>
      <c r="D31" s="729"/>
      <c r="E31" s="729"/>
      <c r="F31" s="729"/>
      <c r="G31" s="729"/>
    </row>
    <row r="32" spans="1:7" s="679" customFormat="1">
      <c r="A32" s="691" t="s">
        <v>3359</v>
      </c>
      <c r="B32" s="691" t="s">
        <v>3360</v>
      </c>
      <c r="C32" s="694" t="s">
        <v>3361</v>
      </c>
      <c r="D32" s="729"/>
      <c r="E32" s="729"/>
      <c r="F32" s="729"/>
      <c r="G32" s="729"/>
    </row>
    <row r="33" spans="1:7" s="743" customFormat="1">
      <c r="A33" s="717" t="s">
        <v>3362</v>
      </c>
      <c r="B33" s="717" t="s">
        <v>3363</v>
      </c>
      <c r="C33" s="718" t="s">
        <v>269</v>
      </c>
      <c r="D33" s="719">
        <v>144.98407999999998</v>
      </c>
      <c r="E33" s="719">
        <v>0</v>
      </c>
      <c r="F33" s="719">
        <v>144.98407999999998</v>
      </c>
      <c r="G33" s="719">
        <v>117.24972</v>
      </c>
    </row>
    <row r="34" spans="1:7" s="679" customFormat="1">
      <c r="A34" s="691" t="s">
        <v>3364</v>
      </c>
      <c r="B34" s="691" t="s">
        <v>3365</v>
      </c>
      <c r="C34" s="694" t="s">
        <v>3366</v>
      </c>
      <c r="D34" s="730">
        <v>0</v>
      </c>
      <c r="E34" s="730">
        <v>0</v>
      </c>
      <c r="F34" s="730">
        <v>0</v>
      </c>
      <c r="G34" s="730">
        <v>0</v>
      </c>
    </row>
    <row r="35" spans="1:7" s="679" customFormat="1">
      <c r="A35" s="691" t="s">
        <v>3367</v>
      </c>
      <c r="B35" s="691" t="s">
        <v>3368</v>
      </c>
      <c r="C35" s="694" t="s">
        <v>3369</v>
      </c>
      <c r="D35" s="730">
        <v>0</v>
      </c>
      <c r="E35" s="730">
        <v>0</v>
      </c>
      <c r="F35" s="730">
        <v>0</v>
      </c>
      <c r="G35" s="730">
        <v>0</v>
      </c>
    </row>
    <row r="36" spans="1:7" s="679" customFormat="1">
      <c r="A36" s="691" t="s">
        <v>3370</v>
      </c>
      <c r="B36" s="691" t="s">
        <v>3371</v>
      </c>
      <c r="C36" s="694" t="s">
        <v>3372</v>
      </c>
      <c r="D36" s="730">
        <v>0</v>
      </c>
      <c r="E36" s="730">
        <v>0</v>
      </c>
      <c r="F36" s="730">
        <v>0</v>
      </c>
      <c r="G36" s="730">
        <v>0</v>
      </c>
    </row>
    <row r="37" spans="1:7" s="679" customFormat="1">
      <c r="A37" s="691" t="s">
        <v>3376</v>
      </c>
      <c r="B37" s="691" t="s">
        <v>3377</v>
      </c>
      <c r="C37" s="694" t="s">
        <v>3378</v>
      </c>
      <c r="D37" s="730">
        <v>0</v>
      </c>
      <c r="E37" s="730">
        <v>0</v>
      </c>
      <c r="F37" s="730">
        <v>0</v>
      </c>
      <c r="G37" s="730">
        <v>0</v>
      </c>
    </row>
    <row r="38" spans="1:7" s="679" customFormat="1">
      <c r="A38" s="691" t="s">
        <v>3379</v>
      </c>
      <c r="B38" s="691" t="s">
        <v>3380</v>
      </c>
      <c r="C38" s="694" t="s">
        <v>3381</v>
      </c>
      <c r="D38" s="729">
        <v>144.98407999999998</v>
      </c>
      <c r="E38" s="729"/>
      <c r="F38" s="729">
        <v>144.98407999999998</v>
      </c>
      <c r="G38" s="729">
        <v>117.24972</v>
      </c>
    </row>
    <row r="39" spans="1:7" s="743" customFormat="1">
      <c r="A39" s="717" t="s">
        <v>3388</v>
      </c>
      <c r="B39" s="717" t="s">
        <v>3389</v>
      </c>
      <c r="C39" s="718" t="s">
        <v>269</v>
      </c>
      <c r="D39" s="719">
        <v>0</v>
      </c>
      <c r="E39" s="719">
        <v>0</v>
      </c>
      <c r="F39" s="719">
        <v>0</v>
      </c>
      <c r="G39" s="719">
        <v>0</v>
      </c>
    </row>
    <row r="40" spans="1:7" s="679" customFormat="1">
      <c r="A40" s="691" t="s">
        <v>3390</v>
      </c>
      <c r="B40" s="691" t="s">
        <v>3391</v>
      </c>
      <c r="C40" s="694" t="s">
        <v>3392</v>
      </c>
      <c r="D40" s="730">
        <v>0</v>
      </c>
      <c r="E40" s="730">
        <v>0</v>
      </c>
      <c r="F40" s="730">
        <v>0</v>
      </c>
      <c r="G40" s="730">
        <v>0</v>
      </c>
    </row>
    <row r="41" spans="1:7" s="679" customFormat="1">
      <c r="A41" s="691" t="s">
        <v>3393</v>
      </c>
      <c r="B41" s="691" t="s">
        <v>3394</v>
      </c>
      <c r="C41" s="694" t="s">
        <v>3395</v>
      </c>
      <c r="D41" s="730">
        <v>0</v>
      </c>
      <c r="E41" s="730">
        <v>0</v>
      </c>
      <c r="F41" s="730">
        <v>0</v>
      </c>
      <c r="G41" s="730">
        <v>0</v>
      </c>
    </row>
    <row r="42" spans="1:7" s="679" customFormat="1">
      <c r="A42" s="691" t="s">
        <v>3396</v>
      </c>
      <c r="B42" s="691" t="s">
        <v>3397</v>
      </c>
      <c r="C42" s="694" t="s">
        <v>3398</v>
      </c>
      <c r="D42" s="730">
        <v>0</v>
      </c>
      <c r="E42" s="730">
        <v>0</v>
      </c>
      <c r="F42" s="730">
        <v>0</v>
      </c>
      <c r="G42" s="730">
        <v>0</v>
      </c>
    </row>
    <row r="43" spans="1:7" s="679" customFormat="1">
      <c r="A43" s="691" t="s">
        <v>3402</v>
      </c>
      <c r="B43" s="691" t="s">
        <v>3403</v>
      </c>
      <c r="C43" s="694" t="s">
        <v>3404</v>
      </c>
      <c r="D43" s="730">
        <v>0</v>
      </c>
      <c r="E43" s="730">
        <v>0</v>
      </c>
      <c r="F43" s="730">
        <v>0</v>
      </c>
      <c r="G43" s="730">
        <v>0</v>
      </c>
    </row>
    <row r="44" spans="1:7" s="679" customFormat="1">
      <c r="A44" s="691" t="s">
        <v>3405</v>
      </c>
      <c r="B44" s="691" t="s">
        <v>3406</v>
      </c>
      <c r="C44" s="694" t="s">
        <v>3407</v>
      </c>
      <c r="D44" s="730">
        <v>0</v>
      </c>
      <c r="E44" s="730">
        <v>0</v>
      </c>
      <c r="F44" s="730">
        <v>0</v>
      </c>
      <c r="G44" s="730">
        <v>0</v>
      </c>
    </row>
    <row r="45" spans="1:7" s="743" customFormat="1">
      <c r="A45" s="727" t="s">
        <v>3408</v>
      </c>
      <c r="B45" s="727" t="s">
        <v>3409</v>
      </c>
      <c r="C45" s="728" t="s">
        <v>3410</v>
      </c>
      <c r="D45" s="729"/>
      <c r="E45" s="729"/>
      <c r="F45" s="729"/>
      <c r="G45" s="729"/>
    </row>
    <row r="46" spans="1:7" s="743" customFormat="1">
      <c r="A46" s="717" t="s">
        <v>3411</v>
      </c>
      <c r="B46" s="717" t="s">
        <v>3412</v>
      </c>
      <c r="C46" s="718" t="s">
        <v>269</v>
      </c>
      <c r="D46" s="719">
        <v>359906.71797000006</v>
      </c>
      <c r="E46" s="719">
        <v>0</v>
      </c>
      <c r="F46" s="719">
        <v>359906.71797000006</v>
      </c>
      <c r="G46" s="719">
        <v>332479.42726999999</v>
      </c>
    </row>
    <row r="47" spans="1:7" s="679" customFormat="1">
      <c r="A47" s="688" t="s">
        <v>3413</v>
      </c>
      <c r="B47" s="688" t="s">
        <v>3414</v>
      </c>
      <c r="C47" s="725" t="s">
        <v>269</v>
      </c>
      <c r="D47" s="719">
        <v>6622.7203200000004</v>
      </c>
      <c r="E47" s="719">
        <v>0</v>
      </c>
      <c r="F47" s="719">
        <v>6622.7203200000004</v>
      </c>
      <c r="G47" s="719">
        <v>5848.9129299999995</v>
      </c>
    </row>
    <row r="48" spans="1:7" s="679" customFormat="1">
      <c r="A48" s="691" t="s">
        <v>3415</v>
      </c>
      <c r="B48" s="691" t="s">
        <v>3416</v>
      </c>
      <c r="C48" s="694" t="s">
        <v>3417</v>
      </c>
      <c r="D48" s="730">
        <v>0</v>
      </c>
      <c r="E48" s="730">
        <v>0</v>
      </c>
      <c r="F48" s="730">
        <v>0</v>
      </c>
      <c r="G48" s="730">
        <v>0</v>
      </c>
    </row>
    <row r="49" spans="1:7" s="679" customFormat="1">
      <c r="A49" s="691" t="s">
        <v>3418</v>
      </c>
      <c r="B49" s="691" t="s">
        <v>3419</v>
      </c>
      <c r="C49" s="694" t="s">
        <v>3420</v>
      </c>
      <c r="D49" s="729">
        <v>6558.3873200000007</v>
      </c>
      <c r="E49" s="729"/>
      <c r="F49" s="729">
        <v>6558.3873200000007</v>
      </c>
      <c r="G49" s="729">
        <v>5794.8149299999995</v>
      </c>
    </row>
    <row r="50" spans="1:7" s="679" customFormat="1">
      <c r="A50" s="691" t="s">
        <v>3421</v>
      </c>
      <c r="B50" s="691" t="s">
        <v>3422</v>
      </c>
      <c r="C50" s="694" t="s">
        <v>3423</v>
      </c>
      <c r="D50" s="729"/>
      <c r="E50" s="729"/>
      <c r="F50" s="729"/>
      <c r="G50" s="729"/>
    </row>
    <row r="51" spans="1:7" s="679" customFormat="1">
      <c r="A51" s="691" t="s">
        <v>3424</v>
      </c>
      <c r="B51" s="691" t="s">
        <v>3425</v>
      </c>
      <c r="C51" s="694" t="s">
        <v>3426</v>
      </c>
      <c r="D51" s="729"/>
      <c r="E51" s="729"/>
      <c r="F51" s="729"/>
      <c r="G51" s="729"/>
    </row>
    <row r="52" spans="1:7" s="679" customFormat="1">
      <c r="A52" s="691" t="s">
        <v>3427</v>
      </c>
      <c r="B52" s="691" t="s">
        <v>3428</v>
      </c>
      <c r="C52" s="694" t="s">
        <v>3429</v>
      </c>
      <c r="D52" s="730">
        <v>0</v>
      </c>
      <c r="E52" s="730">
        <v>0</v>
      </c>
      <c r="F52" s="730">
        <v>0</v>
      </c>
      <c r="G52" s="730">
        <v>0</v>
      </c>
    </row>
    <row r="53" spans="1:7" s="679" customFormat="1">
      <c r="A53" s="691" t="s">
        <v>3430</v>
      </c>
      <c r="B53" s="691" t="s">
        <v>3431</v>
      </c>
      <c r="C53" s="694" t="s">
        <v>3432</v>
      </c>
      <c r="D53" s="729">
        <v>61.332999999999998</v>
      </c>
      <c r="E53" s="729"/>
      <c r="F53" s="729">
        <v>61.332999999999998</v>
      </c>
      <c r="G53" s="729">
        <v>50.311</v>
      </c>
    </row>
    <row r="54" spans="1:7" s="679" customFormat="1">
      <c r="A54" s="691" t="s">
        <v>3433</v>
      </c>
      <c r="B54" s="691" t="s">
        <v>3434</v>
      </c>
      <c r="C54" s="694" t="s">
        <v>3435</v>
      </c>
      <c r="D54" s="730">
        <v>0</v>
      </c>
      <c r="E54" s="730"/>
      <c r="F54" s="730">
        <v>0</v>
      </c>
      <c r="G54" s="730">
        <v>0</v>
      </c>
    </row>
    <row r="55" spans="1:7" s="679" customFormat="1">
      <c r="A55" s="691" t="s">
        <v>3436</v>
      </c>
      <c r="B55" s="691" t="s">
        <v>3437</v>
      </c>
      <c r="C55" s="694" t="s">
        <v>3438</v>
      </c>
      <c r="D55" s="729"/>
      <c r="E55" s="729"/>
      <c r="F55" s="729"/>
      <c r="G55" s="729"/>
    </row>
    <row r="56" spans="1:7" s="679" customFormat="1">
      <c r="A56" s="691" t="s">
        <v>3439</v>
      </c>
      <c r="B56" s="691" t="s">
        <v>3440</v>
      </c>
      <c r="C56" s="694" t="s">
        <v>3441</v>
      </c>
      <c r="D56" s="729"/>
      <c r="E56" s="729"/>
      <c r="F56" s="729"/>
      <c r="G56" s="729"/>
    </row>
    <row r="57" spans="1:7" s="743" customFormat="1">
      <c r="A57" s="727" t="s">
        <v>3442</v>
      </c>
      <c r="B57" s="727" t="s">
        <v>3443</v>
      </c>
      <c r="C57" s="728" t="s">
        <v>3444</v>
      </c>
      <c r="D57" s="729">
        <v>3</v>
      </c>
      <c r="E57" s="729"/>
      <c r="F57" s="729">
        <v>3</v>
      </c>
      <c r="G57" s="729">
        <v>3.7869999999999999</v>
      </c>
    </row>
    <row r="58" spans="1:7" s="679" customFormat="1">
      <c r="A58" s="688" t="s">
        <v>3445</v>
      </c>
      <c r="B58" s="688" t="s">
        <v>3446</v>
      </c>
      <c r="C58" s="725" t="s">
        <v>269</v>
      </c>
      <c r="D58" s="719">
        <v>47158.85037</v>
      </c>
      <c r="E58" s="719">
        <v>0</v>
      </c>
      <c r="F58" s="719">
        <v>47158.85037</v>
      </c>
      <c r="G58" s="719">
        <v>23483.475600000002</v>
      </c>
    </row>
    <row r="59" spans="1:7" s="679" customFormat="1">
      <c r="A59" s="745" t="s">
        <v>3447</v>
      </c>
      <c r="B59" s="745" t="s">
        <v>3448</v>
      </c>
      <c r="C59" s="746" t="s">
        <v>3449</v>
      </c>
      <c r="D59" s="744">
        <v>5183.5864900000006</v>
      </c>
      <c r="E59" s="744"/>
      <c r="F59" s="744">
        <v>5183.5864900000006</v>
      </c>
      <c r="G59" s="744">
        <v>3424.1721400000001</v>
      </c>
    </row>
    <row r="60" spans="1:7" s="679" customFormat="1">
      <c r="A60" s="691" t="s">
        <v>3456</v>
      </c>
      <c r="B60" s="691" t="s">
        <v>3457</v>
      </c>
      <c r="C60" s="694" t="s">
        <v>3458</v>
      </c>
      <c r="D60" s="729">
        <v>2222.34274</v>
      </c>
      <c r="E60" s="729"/>
      <c r="F60" s="729">
        <v>2222.34274</v>
      </c>
      <c r="G60" s="729">
        <v>3306.5369999999998</v>
      </c>
    </row>
    <row r="61" spans="1:7" s="679" customFormat="1">
      <c r="A61" s="691" t="s">
        <v>3459</v>
      </c>
      <c r="B61" s="691" t="s">
        <v>3460</v>
      </c>
      <c r="C61" s="694" t="s">
        <v>3461</v>
      </c>
      <c r="D61" s="729">
        <v>1026.30465</v>
      </c>
      <c r="E61" s="729"/>
      <c r="F61" s="729">
        <v>1026.30465</v>
      </c>
      <c r="G61" s="729">
        <v>951.88906999999995</v>
      </c>
    </row>
    <row r="62" spans="1:7" s="679" customFormat="1">
      <c r="A62" s="691" t="s">
        <v>3462</v>
      </c>
      <c r="B62" s="691" t="s">
        <v>3463</v>
      </c>
      <c r="C62" s="694" t="s">
        <v>3464</v>
      </c>
      <c r="D62" s="730">
        <v>0</v>
      </c>
      <c r="E62" s="730"/>
      <c r="F62" s="730">
        <v>0</v>
      </c>
      <c r="G62" s="730">
        <v>0</v>
      </c>
    </row>
    <row r="63" spans="1:7" s="679" customFormat="1">
      <c r="A63" s="691" t="s">
        <v>3471</v>
      </c>
      <c r="B63" s="691" t="s">
        <v>3472</v>
      </c>
      <c r="C63" s="694" t="s">
        <v>3473</v>
      </c>
      <c r="D63" s="730">
        <v>180.04300000000001</v>
      </c>
      <c r="E63" s="730"/>
      <c r="F63" s="730">
        <v>180.04300000000001</v>
      </c>
      <c r="G63" s="730">
        <v>261.78876000000002</v>
      </c>
    </row>
    <row r="64" spans="1:7" s="679" customFormat="1">
      <c r="A64" s="691" t="s">
        <v>3474</v>
      </c>
      <c r="B64" s="691" t="s">
        <v>3475</v>
      </c>
      <c r="C64" s="694" t="s">
        <v>3476</v>
      </c>
      <c r="D64" s="729"/>
      <c r="E64" s="729"/>
      <c r="F64" s="729"/>
      <c r="G64" s="729"/>
    </row>
    <row r="65" spans="1:7" s="679" customFormat="1">
      <c r="A65" s="691" t="s">
        <v>3477</v>
      </c>
      <c r="B65" s="691" t="s">
        <v>3478</v>
      </c>
      <c r="C65" s="694" t="s">
        <v>3479</v>
      </c>
      <c r="D65" s="730">
        <v>0</v>
      </c>
      <c r="E65" s="730"/>
      <c r="F65" s="730"/>
      <c r="G65" s="730"/>
    </row>
    <row r="66" spans="1:7" s="679" customFormat="1">
      <c r="A66" s="691" t="s">
        <v>3480</v>
      </c>
      <c r="B66" s="691" t="s">
        <v>3481</v>
      </c>
      <c r="C66" s="694" t="s">
        <v>3482</v>
      </c>
      <c r="D66" s="729"/>
      <c r="E66" s="729"/>
      <c r="F66" s="729"/>
      <c r="G66" s="729"/>
    </row>
    <row r="67" spans="1:7" s="679" customFormat="1">
      <c r="A67" s="691" t="s">
        <v>3483</v>
      </c>
      <c r="B67" s="691" t="s">
        <v>3484</v>
      </c>
      <c r="C67" s="694" t="s">
        <v>3485</v>
      </c>
      <c r="D67" s="730">
        <v>337.66</v>
      </c>
      <c r="E67" s="729"/>
      <c r="F67" s="730">
        <v>337.66</v>
      </c>
      <c r="G67" s="729">
        <v>250.03</v>
      </c>
    </row>
    <row r="68" spans="1:7" s="679" customFormat="1">
      <c r="A68" s="691" t="s">
        <v>3486</v>
      </c>
      <c r="B68" s="691" t="s">
        <v>3487</v>
      </c>
      <c r="C68" s="694" t="s">
        <v>3488</v>
      </c>
      <c r="D68" s="729"/>
      <c r="E68" s="729"/>
      <c r="F68" s="729"/>
      <c r="G68" s="729"/>
    </row>
    <row r="69" spans="1:7" s="679" customFormat="1">
      <c r="A69" s="691" t="s">
        <v>3489</v>
      </c>
      <c r="B69" s="691" t="s">
        <v>281</v>
      </c>
      <c r="C69" s="694" t="s">
        <v>3490</v>
      </c>
      <c r="D69" s="729"/>
      <c r="E69" s="729"/>
      <c r="F69" s="729"/>
      <c r="G69" s="729"/>
    </row>
    <row r="70" spans="1:7" s="679" customFormat="1">
      <c r="A70" s="691" t="s">
        <v>3491</v>
      </c>
      <c r="B70" s="691" t="s">
        <v>3492</v>
      </c>
      <c r="C70" s="694" t="s">
        <v>3493</v>
      </c>
      <c r="D70" s="729">
        <v>1.8380000000000001</v>
      </c>
      <c r="E70" s="729"/>
      <c r="F70" s="729">
        <v>1.8380000000000001</v>
      </c>
      <c r="G70" s="729">
        <v>5.2089999999999996</v>
      </c>
    </row>
    <row r="71" spans="1:7" s="679" customFormat="1">
      <c r="A71" s="691" t="s">
        <v>3494</v>
      </c>
      <c r="B71" s="691" t="s">
        <v>3495</v>
      </c>
      <c r="C71" s="694" t="s">
        <v>3496</v>
      </c>
      <c r="D71" s="729">
        <v>611.29270999999994</v>
      </c>
      <c r="E71" s="729"/>
      <c r="F71" s="729">
        <v>611.29270999999994</v>
      </c>
      <c r="G71" s="729">
        <v>345.28</v>
      </c>
    </row>
    <row r="72" spans="1:7" s="679" customFormat="1">
      <c r="A72" s="691" t="s">
        <v>3497</v>
      </c>
      <c r="B72" s="691" t="s">
        <v>3498</v>
      </c>
      <c r="C72" s="694" t="s">
        <v>3499</v>
      </c>
      <c r="D72" s="730">
        <v>10032.815000000001</v>
      </c>
      <c r="E72" s="730"/>
      <c r="F72" s="730">
        <v>10032.815000000001</v>
      </c>
      <c r="G72" s="730">
        <v>4227.1260000000002</v>
      </c>
    </row>
    <row r="73" spans="1:7" s="679" customFormat="1">
      <c r="A73" s="691" t="s">
        <v>3512</v>
      </c>
      <c r="B73" s="691" t="s">
        <v>3513</v>
      </c>
      <c r="C73" s="694" t="s">
        <v>3514</v>
      </c>
      <c r="D73" s="730">
        <v>0</v>
      </c>
      <c r="E73" s="729"/>
      <c r="F73" s="730">
        <v>0</v>
      </c>
      <c r="G73" s="729"/>
    </row>
    <row r="74" spans="1:7" s="679" customFormat="1">
      <c r="A74" s="691" t="s">
        <v>3515</v>
      </c>
      <c r="B74" s="691" t="s">
        <v>3516</v>
      </c>
      <c r="C74" s="694" t="s">
        <v>3517</v>
      </c>
      <c r="D74" s="730">
        <v>0</v>
      </c>
      <c r="E74" s="730">
        <v>0</v>
      </c>
      <c r="F74" s="730">
        <v>0</v>
      </c>
      <c r="G74" s="730">
        <v>0</v>
      </c>
    </row>
    <row r="75" spans="1:7" s="679" customFormat="1">
      <c r="A75" s="691" t="s">
        <v>3518</v>
      </c>
      <c r="B75" s="691" t="s">
        <v>3519</v>
      </c>
      <c r="C75" s="694" t="s">
        <v>3520</v>
      </c>
      <c r="D75" s="730">
        <v>845.70305000000008</v>
      </c>
      <c r="E75" s="730">
        <v>0</v>
      </c>
      <c r="F75" s="730">
        <v>845.70305000000008</v>
      </c>
      <c r="G75" s="730">
        <v>848.67780000000005</v>
      </c>
    </row>
    <row r="76" spans="1:7" s="679" customFormat="1">
      <c r="A76" s="691" t="s">
        <v>3521</v>
      </c>
      <c r="B76" s="691" t="s">
        <v>3522</v>
      </c>
      <c r="C76" s="694" t="s">
        <v>3523</v>
      </c>
      <c r="D76" s="729">
        <v>120.46519000000001</v>
      </c>
      <c r="E76" s="729"/>
      <c r="F76" s="729">
        <v>120.46519000000001</v>
      </c>
      <c r="G76" s="729">
        <v>305.32393999999999</v>
      </c>
    </row>
    <row r="77" spans="1:7" s="679" customFormat="1">
      <c r="A77" s="691" t="s">
        <v>3524</v>
      </c>
      <c r="B77" s="691" t="s">
        <v>3525</v>
      </c>
      <c r="C77" s="694" t="s">
        <v>3526</v>
      </c>
      <c r="D77" s="730">
        <v>25249.000670000001</v>
      </c>
      <c r="E77" s="730"/>
      <c r="F77" s="730">
        <v>25249.000670000001</v>
      </c>
      <c r="G77" s="730">
        <v>7595.6322900000005</v>
      </c>
    </row>
    <row r="78" spans="1:7" s="743" customFormat="1">
      <c r="A78" s="727" t="s">
        <v>3527</v>
      </c>
      <c r="B78" s="747" t="s">
        <v>3528</v>
      </c>
      <c r="C78" s="748" t="s">
        <v>3529</v>
      </c>
      <c r="D78" s="749">
        <v>1347.7988700000001</v>
      </c>
      <c r="E78" s="749"/>
      <c r="F78" s="749">
        <v>1347.7988700000001</v>
      </c>
      <c r="G78" s="749">
        <v>1961.8096</v>
      </c>
    </row>
    <row r="79" spans="1:7" s="743" customFormat="1">
      <c r="A79" s="717" t="s">
        <v>3530</v>
      </c>
      <c r="B79" s="717" t="s">
        <v>3531</v>
      </c>
      <c r="C79" s="718" t="s">
        <v>269</v>
      </c>
      <c r="D79" s="719">
        <v>306125.14727999998</v>
      </c>
      <c r="E79" s="719">
        <v>0</v>
      </c>
      <c r="F79" s="719">
        <v>306125.14727999998</v>
      </c>
      <c r="G79" s="719">
        <v>303147.03873999999</v>
      </c>
    </row>
    <row r="80" spans="1:7" s="743" customFormat="1">
      <c r="A80" s="727" t="s">
        <v>3532</v>
      </c>
      <c r="B80" s="727" t="s">
        <v>3533</v>
      </c>
      <c r="C80" s="728" t="s">
        <v>3534</v>
      </c>
      <c r="D80" s="729"/>
      <c r="E80" s="729"/>
      <c r="F80" s="729"/>
      <c r="G80" s="729"/>
    </row>
    <row r="81" spans="1:7" s="679" customFormat="1">
      <c r="A81" s="691" t="s">
        <v>3535</v>
      </c>
      <c r="B81" s="691" t="s">
        <v>3536</v>
      </c>
      <c r="C81" s="694" t="s">
        <v>3537</v>
      </c>
      <c r="D81" s="729"/>
      <c r="E81" s="729"/>
      <c r="F81" s="729"/>
      <c r="G81" s="729"/>
    </row>
    <row r="82" spans="1:7" s="679" customFormat="1">
      <c r="A82" s="691" t="s">
        <v>3538</v>
      </c>
      <c r="B82" s="691" t="s">
        <v>3539</v>
      </c>
      <c r="C82" s="694" t="s">
        <v>3540</v>
      </c>
      <c r="D82" s="729"/>
      <c r="E82" s="729"/>
      <c r="F82" s="729"/>
      <c r="G82" s="729"/>
    </row>
    <row r="83" spans="1:7" s="679" customFormat="1">
      <c r="A83" s="691" t="s">
        <v>3541</v>
      </c>
      <c r="B83" s="691" t="s">
        <v>3542</v>
      </c>
      <c r="C83" s="694" t="s">
        <v>3543</v>
      </c>
      <c r="D83" s="729">
        <v>15851.08539</v>
      </c>
      <c r="E83" s="729"/>
      <c r="F83" s="729">
        <v>15851.08539</v>
      </c>
      <c r="G83" s="729">
        <v>14054.497449999999</v>
      </c>
    </row>
    <row r="84" spans="1:7" s="679" customFormat="1">
      <c r="A84" s="691" t="s">
        <v>3544</v>
      </c>
      <c r="B84" s="691" t="s">
        <v>3545</v>
      </c>
      <c r="C84" s="694" t="s">
        <v>3546</v>
      </c>
      <c r="D84" s="729">
        <v>70169.973740000001</v>
      </c>
      <c r="E84" s="729"/>
      <c r="F84" s="729">
        <v>70169.973740000001</v>
      </c>
      <c r="G84" s="729">
        <v>71185.156589999999</v>
      </c>
    </row>
    <row r="85" spans="1:7" s="679" customFormat="1">
      <c r="A85" s="691" t="s">
        <v>3547</v>
      </c>
      <c r="B85" s="691" t="s">
        <v>3548</v>
      </c>
      <c r="C85" s="694" t="s">
        <v>3549</v>
      </c>
      <c r="D85" s="729">
        <v>214930.03531000001</v>
      </c>
      <c r="E85" s="729"/>
      <c r="F85" s="729">
        <v>214930.03531000001</v>
      </c>
      <c r="G85" s="729">
        <v>212833.50949</v>
      </c>
    </row>
    <row r="86" spans="1:7" s="679" customFormat="1">
      <c r="A86" s="691" t="s">
        <v>3550</v>
      </c>
      <c r="B86" s="691" t="s">
        <v>3551</v>
      </c>
      <c r="C86" s="694" t="s">
        <v>3552</v>
      </c>
      <c r="D86" s="729">
        <v>2643.0097799999999</v>
      </c>
      <c r="E86" s="729"/>
      <c r="F86" s="729">
        <v>2643.0097799999999</v>
      </c>
      <c r="G86" s="729">
        <v>2898.4551099999999</v>
      </c>
    </row>
    <row r="87" spans="1:7" s="679" customFormat="1">
      <c r="A87" s="691" t="s">
        <v>3559</v>
      </c>
      <c r="B87" s="691" t="s">
        <v>3560</v>
      </c>
      <c r="C87" s="694" t="s">
        <v>3561</v>
      </c>
      <c r="D87" s="729">
        <v>74.563999999999993</v>
      </c>
      <c r="E87" s="729"/>
      <c r="F87" s="729">
        <v>74.563999999999993</v>
      </c>
      <c r="G87" s="729">
        <v>30</v>
      </c>
    </row>
    <row r="88" spans="1:7" s="679" customFormat="1">
      <c r="A88" s="691" t="s">
        <v>3562</v>
      </c>
      <c r="B88" s="691" t="s">
        <v>3563</v>
      </c>
      <c r="C88" s="694" t="s">
        <v>3564</v>
      </c>
      <c r="D88" s="729">
        <v>0.21706</v>
      </c>
      <c r="E88" s="729"/>
      <c r="F88" s="729">
        <v>0.21706</v>
      </c>
      <c r="G88" s="729">
        <v>6.5000000000000002E-2</v>
      </c>
    </row>
    <row r="89" spans="1:7" s="679" customFormat="1" ht="12.75" customHeight="1">
      <c r="A89" s="695" t="s">
        <v>3565</v>
      </c>
      <c r="B89" s="695" t="s">
        <v>3566</v>
      </c>
      <c r="C89" s="696" t="s">
        <v>3567</v>
      </c>
      <c r="D89" s="749">
        <v>2456.2620000000002</v>
      </c>
      <c r="E89" s="749"/>
      <c r="F89" s="749">
        <v>2456.2620000000002</v>
      </c>
      <c r="G89" s="749">
        <v>2145.3551000000002</v>
      </c>
    </row>
    <row r="90" spans="1:7" s="753" customFormat="1" ht="12.75" customHeight="1">
      <c r="A90" s="750"/>
      <c r="B90" s="750"/>
      <c r="C90" s="750"/>
      <c r="D90" s="751"/>
      <c r="E90" s="752"/>
      <c r="F90" s="751"/>
      <c r="G90" s="751"/>
    </row>
    <row r="91" spans="1:7" s="753" customFormat="1">
      <c r="A91" s="750"/>
      <c r="B91" s="750"/>
      <c r="C91" s="750"/>
      <c r="D91" s="751"/>
      <c r="E91" s="752"/>
      <c r="F91" s="751"/>
      <c r="G91" s="751"/>
    </row>
    <row r="92" spans="1:7">
      <c r="A92" s="734"/>
      <c r="B92" s="735"/>
      <c r="C92" s="736"/>
      <c r="D92" s="754">
        <v>1</v>
      </c>
      <c r="E92" s="754">
        <v>2</v>
      </c>
      <c r="F92" s="755"/>
      <c r="G92" s="756"/>
    </row>
    <row r="93" spans="1:7" s="686" customFormat="1" ht="12.75" customHeight="1">
      <c r="A93" s="1390" t="s">
        <v>3286</v>
      </c>
      <c r="B93" s="1391"/>
      <c r="C93" s="1396" t="s">
        <v>3287</v>
      </c>
      <c r="D93" s="1412" t="s">
        <v>3288</v>
      </c>
      <c r="E93" s="1412"/>
      <c r="F93" s="755"/>
      <c r="G93" s="756"/>
    </row>
    <row r="94" spans="1:7" s="686" customFormat="1">
      <c r="A94" s="1394"/>
      <c r="B94" s="1395"/>
      <c r="C94" s="1411"/>
      <c r="D94" s="757" t="s">
        <v>3289</v>
      </c>
      <c r="E94" s="739" t="s">
        <v>3290</v>
      </c>
      <c r="F94" s="755"/>
      <c r="G94" s="756"/>
    </row>
    <row r="95" spans="1:7" s="743" customFormat="1">
      <c r="A95" s="717"/>
      <c r="B95" s="717" t="s">
        <v>3569</v>
      </c>
      <c r="C95" s="718" t="s">
        <v>269</v>
      </c>
      <c r="D95" s="719">
        <v>1949620.60574</v>
      </c>
      <c r="E95" s="719">
        <v>1857149.6153199999</v>
      </c>
      <c r="F95" s="758"/>
      <c r="G95" s="759"/>
    </row>
    <row r="96" spans="1:7" s="743" customFormat="1">
      <c r="A96" s="717" t="s">
        <v>3570</v>
      </c>
      <c r="B96" s="717" t="s">
        <v>3571</v>
      </c>
      <c r="C96" s="718" t="s">
        <v>269</v>
      </c>
      <c r="D96" s="719">
        <v>1774467.2007299999</v>
      </c>
      <c r="E96" s="719">
        <v>1711684.53455</v>
      </c>
      <c r="F96" s="758"/>
      <c r="G96" s="759"/>
    </row>
    <row r="97" spans="1:7" s="743" customFormat="1">
      <c r="A97" s="717" t="s">
        <v>3572</v>
      </c>
      <c r="B97" s="717" t="s">
        <v>3573</v>
      </c>
      <c r="C97" s="718" t="s">
        <v>269</v>
      </c>
      <c r="D97" s="719">
        <v>1593941.0165899999</v>
      </c>
      <c r="E97" s="719">
        <v>1535910.88904</v>
      </c>
      <c r="F97" s="758"/>
      <c r="G97" s="759"/>
    </row>
    <row r="98" spans="1:7" s="679" customFormat="1">
      <c r="A98" s="691" t="s">
        <v>3574</v>
      </c>
      <c r="B98" s="691" t="s">
        <v>3575</v>
      </c>
      <c r="C98" s="694" t="s">
        <v>3576</v>
      </c>
      <c r="D98" s="729">
        <v>1448436.3007100001</v>
      </c>
      <c r="E98" s="729">
        <v>1404026.9274500001</v>
      </c>
      <c r="F98" s="755"/>
      <c r="G98" s="756"/>
    </row>
    <row r="99" spans="1:7" s="679" customFormat="1">
      <c r="A99" s="691" t="s">
        <v>3577</v>
      </c>
      <c r="B99" s="691" t="s">
        <v>3578</v>
      </c>
      <c r="C99" s="694" t="s">
        <v>3579</v>
      </c>
      <c r="D99" s="730">
        <v>147718.24768</v>
      </c>
      <c r="E99" s="730">
        <v>134102.04449999999</v>
      </c>
      <c r="F99" s="755"/>
      <c r="G99" s="760"/>
    </row>
    <row r="100" spans="1:7" s="679" customFormat="1">
      <c r="A100" s="691" t="s">
        <v>3580</v>
      </c>
      <c r="B100" s="691" t="s">
        <v>3581</v>
      </c>
      <c r="C100" s="694" t="s">
        <v>3582</v>
      </c>
      <c r="D100" s="730">
        <v>0</v>
      </c>
      <c r="E100" s="730">
        <v>0</v>
      </c>
      <c r="F100" s="761"/>
      <c r="G100" s="760"/>
    </row>
    <row r="101" spans="1:7" s="679" customFormat="1">
      <c r="A101" s="691" t="s">
        <v>3583</v>
      </c>
      <c r="B101" s="691" t="s">
        <v>3584</v>
      </c>
      <c r="C101" s="694" t="s">
        <v>3585</v>
      </c>
      <c r="D101" s="730">
        <v>0</v>
      </c>
      <c r="E101" s="730">
        <v>0</v>
      </c>
      <c r="F101" s="761"/>
      <c r="G101" s="760"/>
    </row>
    <row r="102" spans="1:7" s="679" customFormat="1">
      <c r="A102" s="691" t="s">
        <v>3586</v>
      </c>
      <c r="B102" s="691" t="s">
        <v>3587</v>
      </c>
      <c r="C102" s="694" t="s">
        <v>3588</v>
      </c>
      <c r="D102" s="730">
        <v>0</v>
      </c>
      <c r="E102" s="730">
        <v>0</v>
      </c>
      <c r="F102" s="761"/>
      <c r="G102" s="760"/>
    </row>
    <row r="103" spans="1:7" s="679" customFormat="1">
      <c r="A103" s="691" t="s">
        <v>3589</v>
      </c>
      <c r="B103" s="691" t="s">
        <v>3590</v>
      </c>
      <c r="C103" s="694" t="s">
        <v>3591</v>
      </c>
      <c r="D103" s="749">
        <v>-2213.5317999999997</v>
      </c>
      <c r="E103" s="749">
        <v>-2218.0829100000001</v>
      </c>
      <c r="F103" s="761"/>
      <c r="G103" s="760"/>
    </row>
    <row r="104" spans="1:7" s="743" customFormat="1" ht="13.5" customHeight="1">
      <c r="A104" s="717" t="s">
        <v>3592</v>
      </c>
      <c r="B104" s="717" t="s">
        <v>3593</v>
      </c>
      <c r="C104" s="718" t="s">
        <v>269</v>
      </c>
      <c r="D104" s="719">
        <v>179792.89221000002</v>
      </c>
      <c r="E104" s="719">
        <v>175542.55502</v>
      </c>
      <c r="F104" s="758"/>
      <c r="G104" s="759"/>
    </row>
    <row r="105" spans="1:7" s="679" customFormat="1">
      <c r="A105" s="691" t="s">
        <v>3594</v>
      </c>
      <c r="B105" s="691" t="s">
        <v>3595</v>
      </c>
      <c r="C105" s="694" t="s">
        <v>3596</v>
      </c>
      <c r="D105" s="729">
        <v>8602.1790099999998</v>
      </c>
      <c r="E105" s="729">
        <v>9236.5417799999996</v>
      </c>
      <c r="F105" s="755"/>
      <c r="G105" s="756"/>
    </row>
    <row r="106" spans="1:7" s="679" customFormat="1">
      <c r="A106" s="691" t="s">
        <v>3597</v>
      </c>
      <c r="B106" s="691" t="s">
        <v>3598</v>
      </c>
      <c r="C106" s="694" t="s">
        <v>3599</v>
      </c>
      <c r="D106" s="730">
        <v>2928.43091</v>
      </c>
      <c r="E106" s="730">
        <v>3212.6747599999999</v>
      </c>
      <c r="F106" s="755"/>
      <c r="G106" s="756"/>
    </row>
    <row r="107" spans="1:7" s="679" customFormat="1">
      <c r="A107" s="691" t="s">
        <v>3600</v>
      </c>
      <c r="B107" s="691" t="s">
        <v>3601</v>
      </c>
      <c r="C107" s="694" t="s">
        <v>3602</v>
      </c>
      <c r="D107" s="730">
        <v>36568.225509999997</v>
      </c>
      <c r="E107" s="730">
        <v>36567.917649999996</v>
      </c>
      <c r="F107" s="755"/>
      <c r="G107" s="756"/>
    </row>
    <row r="108" spans="1:7" s="679" customFormat="1">
      <c r="A108" s="691" t="s">
        <v>3603</v>
      </c>
      <c r="B108" s="691" t="s">
        <v>3604</v>
      </c>
      <c r="C108" s="694" t="s">
        <v>3605</v>
      </c>
      <c r="D108" s="730">
        <v>14861.340539999999</v>
      </c>
      <c r="E108" s="730">
        <v>14601.490699999998</v>
      </c>
      <c r="F108" s="761"/>
      <c r="G108" s="760"/>
    </row>
    <row r="109" spans="1:7" s="679" customFormat="1">
      <c r="A109" s="691" t="s">
        <v>3606</v>
      </c>
      <c r="B109" s="691" t="s">
        <v>3607</v>
      </c>
      <c r="C109" s="694" t="s">
        <v>3608</v>
      </c>
      <c r="D109" s="730">
        <v>116832.71623999999</v>
      </c>
      <c r="E109" s="730">
        <v>111923.93012999999</v>
      </c>
      <c r="F109" s="755"/>
      <c r="G109" s="756"/>
    </row>
    <row r="110" spans="1:7" s="743" customFormat="1">
      <c r="A110" s="717" t="s">
        <v>3612</v>
      </c>
      <c r="B110" s="717" t="s">
        <v>3613</v>
      </c>
      <c r="C110" s="718" t="s">
        <v>269</v>
      </c>
      <c r="D110" s="719">
        <v>733.29193000000009</v>
      </c>
      <c r="E110" s="719">
        <v>231.09048999999999</v>
      </c>
      <c r="F110" s="758"/>
      <c r="G110" s="759"/>
    </row>
    <row r="111" spans="1:7" s="679" customFormat="1">
      <c r="A111" s="691" t="s">
        <v>3614</v>
      </c>
      <c r="B111" s="691" t="s">
        <v>3615</v>
      </c>
      <c r="C111" s="694" t="s">
        <v>3616</v>
      </c>
      <c r="D111" s="729">
        <v>733.29193000000009</v>
      </c>
      <c r="E111" s="729">
        <v>231.09048999999999</v>
      </c>
      <c r="F111" s="755"/>
      <c r="G111" s="760"/>
    </row>
    <row r="112" spans="1:7" s="679" customFormat="1">
      <c r="A112" s="691" t="s">
        <v>3617</v>
      </c>
      <c r="B112" s="691" t="s">
        <v>3618</v>
      </c>
      <c r="C112" s="694" t="s">
        <v>3619</v>
      </c>
      <c r="D112" s="730">
        <v>0</v>
      </c>
      <c r="E112" s="730">
        <v>0</v>
      </c>
      <c r="F112" s="761"/>
      <c r="G112" s="756"/>
    </row>
    <row r="113" spans="1:7" s="679" customFormat="1">
      <c r="A113" s="691" t="s">
        <v>3620</v>
      </c>
      <c r="B113" s="691" t="s">
        <v>3621</v>
      </c>
      <c r="C113" s="694" t="s">
        <v>3622</v>
      </c>
      <c r="D113" s="730">
        <v>0</v>
      </c>
      <c r="E113" s="730">
        <v>0</v>
      </c>
      <c r="F113" s="761"/>
      <c r="G113" s="760"/>
    </row>
    <row r="114" spans="1:7" s="743" customFormat="1">
      <c r="A114" s="717" t="s">
        <v>3623</v>
      </c>
      <c r="B114" s="717" t="s">
        <v>3624</v>
      </c>
      <c r="C114" s="718" t="s">
        <v>269</v>
      </c>
      <c r="D114" s="719">
        <v>175153.40500999999</v>
      </c>
      <c r="E114" s="719">
        <v>145465.08077</v>
      </c>
      <c r="F114" s="758"/>
      <c r="G114" s="759"/>
    </row>
    <row r="115" spans="1:7" s="743" customFormat="1">
      <c r="A115" s="717" t="s">
        <v>3625</v>
      </c>
      <c r="B115" s="717" t="s">
        <v>3626</v>
      </c>
      <c r="C115" s="718" t="s">
        <v>269</v>
      </c>
      <c r="D115" s="719">
        <v>0</v>
      </c>
      <c r="E115" s="719">
        <v>0</v>
      </c>
      <c r="F115" s="758"/>
      <c r="G115" s="759"/>
    </row>
    <row r="116" spans="1:7" s="679" customFormat="1">
      <c r="A116" s="691" t="s">
        <v>3627</v>
      </c>
      <c r="B116" s="691" t="s">
        <v>3626</v>
      </c>
      <c r="C116" s="694" t="s">
        <v>3628</v>
      </c>
      <c r="D116" s="730">
        <v>0</v>
      </c>
      <c r="E116" s="730">
        <v>0</v>
      </c>
      <c r="F116" s="761"/>
      <c r="G116" s="760"/>
    </row>
    <row r="117" spans="1:7" s="743" customFormat="1">
      <c r="A117" s="717" t="s">
        <v>3629</v>
      </c>
      <c r="B117" s="717" t="s">
        <v>3630</v>
      </c>
      <c r="C117" s="718" t="s">
        <v>269</v>
      </c>
      <c r="D117" s="719">
        <v>14811.251550000001</v>
      </c>
      <c r="E117" s="719">
        <v>5672.3073899999999</v>
      </c>
      <c r="F117" s="758"/>
      <c r="G117" s="759"/>
    </row>
    <row r="118" spans="1:7" s="679" customFormat="1">
      <c r="A118" s="691" t="s">
        <v>3631</v>
      </c>
      <c r="B118" s="691" t="s">
        <v>3632</v>
      </c>
      <c r="C118" s="694" t="s">
        <v>3633</v>
      </c>
      <c r="D118" s="730">
        <v>0</v>
      </c>
      <c r="E118" s="730">
        <v>0</v>
      </c>
      <c r="F118" s="761"/>
      <c r="G118" s="760"/>
    </row>
    <row r="119" spans="1:7" s="679" customFormat="1">
      <c r="A119" s="691" t="s">
        <v>3634</v>
      </c>
      <c r="B119" s="691" t="s">
        <v>3635</v>
      </c>
      <c r="C119" s="694" t="s">
        <v>3636</v>
      </c>
      <c r="D119" s="730">
        <v>0</v>
      </c>
      <c r="E119" s="730">
        <v>0</v>
      </c>
      <c r="F119" s="761"/>
      <c r="G119" s="760"/>
    </row>
    <row r="120" spans="1:7" s="679" customFormat="1">
      <c r="A120" s="691" t="s">
        <v>3640</v>
      </c>
      <c r="B120" s="691" t="s">
        <v>3641</v>
      </c>
      <c r="C120" s="694" t="s">
        <v>3642</v>
      </c>
      <c r="D120" s="730">
        <v>0</v>
      </c>
      <c r="E120" s="730">
        <v>0</v>
      </c>
      <c r="F120" s="761"/>
      <c r="G120" s="760"/>
    </row>
    <row r="121" spans="1:7" s="679" customFormat="1">
      <c r="A121" s="691" t="s">
        <v>3649</v>
      </c>
      <c r="B121" s="691" t="s">
        <v>3650</v>
      </c>
      <c r="C121" s="694" t="s">
        <v>3651</v>
      </c>
      <c r="D121" s="730">
        <v>0</v>
      </c>
      <c r="E121" s="730">
        <v>0</v>
      </c>
      <c r="F121" s="761"/>
      <c r="G121" s="760"/>
    </row>
    <row r="122" spans="1:7" s="679" customFormat="1">
      <c r="A122" s="691" t="s">
        <v>3652</v>
      </c>
      <c r="B122" s="691" t="s">
        <v>3653</v>
      </c>
      <c r="C122" s="694" t="s">
        <v>3654</v>
      </c>
      <c r="D122" s="730">
        <v>1022.45073</v>
      </c>
      <c r="E122" s="730">
        <v>308.09800000000001</v>
      </c>
      <c r="F122" s="761"/>
      <c r="G122" s="760"/>
    </row>
    <row r="123" spans="1:7" s="679" customFormat="1">
      <c r="A123" s="691" t="s">
        <v>3655</v>
      </c>
      <c r="B123" s="691" t="s">
        <v>3656</v>
      </c>
      <c r="C123" s="694" t="s">
        <v>3657</v>
      </c>
      <c r="D123" s="730">
        <v>13788.80082</v>
      </c>
      <c r="E123" s="730">
        <v>5364.20939</v>
      </c>
      <c r="F123" s="761"/>
      <c r="G123" s="760"/>
    </row>
    <row r="124" spans="1:7" s="743" customFormat="1">
      <c r="A124" s="717" t="s">
        <v>3658</v>
      </c>
      <c r="B124" s="717" t="s">
        <v>3659</v>
      </c>
      <c r="C124" s="718" t="s">
        <v>269</v>
      </c>
      <c r="D124" s="719">
        <v>160342.15346</v>
      </c>
      <c r="E124" s="719">
        <v>139792.77338</v>
      </c>
      <c r="F124" s="758"/>
      <c r="G124" s="759"/>
    </row>
    <row r="125" spans="1:7" s="679" customFormat="1">
      <c r="A125" s="691" t="s">
        <v>3660</v>
      </c>
      <c r="B125" s="691" t="s">
        <v>3661</v>
      </c>
      <c r="C125" s="694" t="s">
        <v>3662</v>
      </c>
      <c r="D125" s="730">
        <v>0</v>
      </c>
      <c r="E125" s="730">
        <v>0</v>
      </c>
      <c r="F125" s="761"/>
      <c r="G125" s="760"/>
    </row>
    <row r="126" spans="1:7" s="679" customFormat="1">
      <c r="A126" s="691" t="s">
        <v>3669</v>
      </c>
      <c r="B126" s="691" t="s">
        <v>3670</v>
      </c>
      <c r="C126" s="694" t="s">
        <v>3671</v>
      </c>
      <c r="D126" s="730">
        <v>0</v>
      </c>
      <c r="E126" s="730">
        <v>0</v>
      </c>
      <c r="F126" s="761"/>
      <c r="G126" s="760"/>
    </row>
    <row r="127" spans="1:7" s="679" customFormat="1">
      <c r="A127" s="691" t="s">
        <v>3672</v>
      </c>
      <c r="B127" s="691" t="s">
        <v>3673</v>
      </c>
      <c r="C127" s="694" t="s">
        <v>3674</v>
      </c>
      <c r="D127" s="730">
        <v>12733.93498</v>
      </c>
      <c r="E127" s="730">
        <v>11045.572990000001</v>
      </c>
      <c r="F127" s="755"/>
      <c r="G127" s="756"/>
    </row>
    <row r="128" spans="1:7" s="679" customFormat="1" ht="12.75" customHeight="1">
      <c r="A128" s="691" t="s">
        <v>3678</v>
      </c>
      <c r="B128" s="691" t="s">
        <v>3679</v>
      </c>
      <c r="C128" s="694" t="s">
        <v>3680</v>
      </c>
      <c r="D128" s="730">
        <v>2841.5037200000002</v>
      </c>
      <c r="E128" s="730">
        <v>2748.6844999999998</v>
      </c>
      <c r="F128" s="755"/>
      <c r="G128" s="756"/>
    </row>
    <row r="129" spans="1:7" s="679" customFormat="1" ht="12.75" customHeight="1">
      <c r="A129" s="691" t="s">
        <v>3684</v>
      </c>
      <c r="B129" s="691" t="s">
        <v>3685</v>
      </c>
      <c r="C129" s="694" t="s">
        <v>3686</v>
      </c>
      <c r="D129" s="730">
        <v>0</v>
      </c>
      <c r="E129" s="730">
        <v>0</v>
      </c>
      <c r="F129" s="761"/>
      <c r="G129" s="760"/>
    </row>
    <row r="130" spans="1:7" s="679" customFormat="1" ht="12.75" customHeight="1">
      <c r="A130" s="691" t="s">
        <v>3687</v>
      </c>
      <c r="B130" s="691" t="s">
        <v>3688</v>
      </c>
      <c r="C130" s="694" t="s">
        <v>3689</v>
      </c>
      <c r="D130" s="730">
        <v>24553.999</v>
      </c>
      <c r="E130" s="730">
        <v>22794.23</v>
      </c>
      <c r="F130" s="755"/>
      <c r="G130" s="756"/>
    </row>
    <row r="131" spans="1:7" s="679" customFormat="1" ht="12.75" customHeight="1">
      <c r="A131" s="691" t="s">
        <v>3690</v>
      </c>
      <c r="B131" s="691" t="s">
        <v>3691</v>
      </c>
      <c r="C131" s="694" t="s">
        <v>3692</v>
      </c>
      <c r="D131" s="730">
        <v>1528.5811999999999</v>
      </c>
      <c r="E131" s="730">
        <v>2716.1669999999999</v>
      </c>
      <c r="F131" s="755"/>
      <c r="G131" s="756"/>
    </row>
    <row r="132" spans="1:7" s="679" customFormat="1" ht="12.75" customHeight="1">
      <c r="A132" s="691" t="s">
        <v>3693</v>
      </c>
      <c r="B132" s="691" t="s">
        <v>3475</v>
      </c>
      <c r="C132" s="694" t="s">
        <v>3476</v>
      </c>
      <c r="D132" s="730">
        <v>11399.516</v>
      </c>
      <c r="E132" s="730">
        <v>14447.737999999999</v>
      </c>
      <c r="F132" s="755"/>
      <c r="G132" s="756"/>
    </row>
    <row r="133" spans="1:7" s="679" customFormat="1" ht="12.75" customHeight="1">
      <c r="A133" s="691" t="s">
        <v>3694</v>
      </c>
      <c r="B133" s="691" t="s">
        <v>3478</v>
      </c>
      <c r="C133" s="694" t="s">
        <v>3479</v>
      </c>
      <c r="D133" s="730">
        <v>4374.41</v>
      </c>
      <c r="E133" s="730">
        <v>618.09799999999996</v>
      </c>
      <c r="F133" s="755"/>
      <c r="G133" s="756"/>
    </row>
    <row r="134" spans="1:7" s="679" customFormat="1" ht="12.75" customHeight="1">
      <c r="A134" s="691" t="s">
        <v>3695</v>
      </c>
      <c r="B134" s="691" t="s">
        <v>3481</v>
      </c>
      <c r="C134" s="694" t="s">
        <v>3482</v>
      </c>
      <c r="D134" s="730">
        <v>24.873000000000001</v>
      </c>
      <c r="E134" s="730">
        <v>2.1349999999999998</v>
      </c>
      <c r="F134" s="755"/>
      <c r="G134" s="756"/>
    </row>
    <row r="135" spans="1:7" s="679" customFormat="1" ht="12.75" customHeight="1">
      <c r="A135" s="691" t="s">
        <v>3696</v>
      </c>
      <c r="B135" s="691" t="s">
        <v>3484</v>
      </c>
      <c r="C135" s="694" t="s">
        <v>3485</v>
      </c>
      <c r="D135" s="730">
        <v>541.40499999999997</v>
      </c>
      <c r="E135" s="730">
        <v>168.19</v>
      </c>
      <c r="F135" s="761"/>
      <c r="G135" s="760"/>
    </row>
    <row r="136" spans="1:7" s="679" customFormat="1" ht="12.75" customHeight="1">
      <c r="A136" s="691" t="s">
        <v>3697</v>
      </c>
      <c r="B136" s="691" t="s">
        <v>3487</v>
      </c>
      <c r="C136" s="694" t="s">
        <v>3488</v>
      </c>
      <c r="D136" s="730">
        <v>2761.1480000000001</v>
      </c>
      <c r="E136" s="730">
        <v>2600.221</v>
      </c>
      <c r="F136" s="755"/>
      <c r="G136" s="756"/>
    </row>
    <row r="137" spans="1:7" s="679" customFormat="1" ht="12.75" customHeight="1">
      <c r="A137" s="691" t="s">
        <v>3698</v>
      </c>
      <c r="B137" s="691" t="s">
        <v>281</v>
      </c>
      <c r="C137" s="694" t="s">
        <v>3490</v>
      </c>
      <c r="D137" s="730">
        <v>492.83364</v>
      </c>
      <c r="E137" s="730">
        <v>152.37285999999997</v>
      </c>
      <c r="F137" s="761"/>
      <c r="G137" s="760"/>
    </row>
    <row r="138" spans="1:7" s="679" customFormat="1" ht="12.75" customHeight="1">
      <c r="A138" s="691" t="s">
        <v>3699</v>
      </c>
      <c r="B138" s="691" t="s">
        <v>3492</v>
      </c>
      <c r="C138" s="694" t="s">
        <v>3493</v>
      </c>
      <c r="D138" s="730">
        <v>40.066000000000003</v>
      </c>
      <c r="E138" s="730">
        <v>33.771999999999998</v>
      </c>
      <c r="F138" s="755"/>
      <c r="G138" s="756"/>
    </row>
    <row r="139" spans="1:7" s="679" customFormat="1">
      <c r="A139" s="691" t="s">
        <v>3700</v>
      </c>
      <c r="B139" s="691" t="s">
        <v>3701</v>
      </c>
      <c r="C139" s="694" t="s">
        <v>3702</v>
      </c>
      <c r="D139" s="730">
        <v>13.218999999999999</v>
      </c>
      <c r="E139" s="730">
        <v>0</v>
      </c>
      <c r="F139" s="761"/>
      <c r="G139" s="760"/>
    </row>
    <row r="140" spans="1:7" s="679" customFormat="1" ht="12.75" customHeight="1">
      <c r="A140" s="691" t="s">
        <v>3703</v>
      </c>
      <c r="B140" s="691" t="s">
        <v>3704</v>
      </c>
      <c r="C140" s="694" t="s">
        <v>3705</v>
      </c>
      <c r="D140" s="730">
        <v>0</v>
      </c>
      <c r="E140" s="730">
        <v>0</v>
      </c>
      <c r="F140" s="755"/>
      <c r="G140" s="756"/>
    </row>
    <row r="141" spans="1:7" s="679" customFormat="1" ht="12.75" customHeight="1">
      <c r="A141" s="691" t="s">
        <v>3706</v>
      </c>
      <c r="B141" s="691" t="s">
        <v>3740</v>
      </c>
      <c r="C141" s="694" t="s">
        <v>3708</v>
      </c>
      <c r="D141" s="730">
        <v>37.610720000000001</v>
      </c>
      <c r="E141" s="730">
        <v>22.263999999999999</v>
      </c>
      <c r="F141" s="761"/>
      <c r="G141" s="760"/>
    </row>
    <row r="142" spans="1:7" s="679" customFormat="1">
      <c r="A142" s="691" t="s">
        <v>3719</v>
      </c>
      <c r="B142" s="691" t="s">
        <v>3720</v>
      </c>
      <c r="C142" s="694" t="s">
        <v>3721</v>
      </c>
      <c r="D142" s="730">
        <v>14505.4</v>
      </c>
      <c r="E142" s="730">
        <v>0</v>
      </c>
      <c r="F142" s="761"/>
      <c r="G142" s="760"/>
    </row>
    <row r="143" spans="1:7" s="679" customFormat="1" ht="12.75" customHeight="1">
      <c r="A143" s="691" t="s">
        <v>3722</v>
      </c>
      <c r="B143" s="691" t="s">
        <v>3723</v>
      </c>
      <c r="C143" s="694" t="s">
        <v>3724</v>
      </c>
      <c r="D143" s="730">
        <v>950.67998</v>
      </c>
      <c r="E143" s="730">
        <v>18.739000000000001</v>
      </c>
      <c r="F143" s="755"/>
      <c r="G143" s="756"/>
    </row>
    <row r="144" spans="1:7" s="679" customFormat="1" ht="12.75" customHeight="1">
      <c r="A144" s="691" t="s">
        <v>3725</v>
      </c>
      <c r="B144" s="691" t="s">
        <v>3726</v>
      </c>
      <c r="C144" s="694" t="s">
        <v>3727</v>
      </c>
      <c r="D144" s="730">
        <v>883.68239000000005</v>
      </c>
      <c r="E144" s="730">
        <v>1380.4156599999999</v>
      </c>
      <c r="F144" s="761"/>
      <c r="G144" s="760"/>
    </row>
    <row r="145" spans="1:7" s="679" customFormat="1">
      <c r="A145" s="691" t="s">
        <v>3728</v>
      </c>
      <c r="B145" s="691" t="s">
        <v>3729</v>
      </c>
      <c r="C145" s="694" t="s">
        <v>3730</v>
      </c>
      <c r="D145" s="730">
        <v>10970.561019999999</v>
      </c>
      <c r="E145" s="730">
        <v>5246.3504899999998</v>
      </c>
      <c r="F145" s="755"/>
      <c r="G145" s="756"/>
    </row>
    <row r="146" spans="1:7" s="679" customFormat="1">
      <c r="A146" s="691" t="s">
        <v>3731</v>
      </c>
      <c r="B146" s="691" t="s">
        <v>3732</v>
      </c>
      <c r="C146" s="694" t="s">
        <v>3733</v>
      </c>
      <c r="D146" s="730">
        <v>1473.95208</v>
      </c>
      <c r="E146" s="730">
        <v>2446.0791099999997</v>
      </c>
      <c r="F146" s="761"/>
      <c r="G146" s="760"/>
    </row>
    <row r="147" spans="1:7" s="679" customFormat="1">
      <c r="A147" s="695" t="s">
        <v>3734</v>
      </c>
      <c r="B147" s="695" t="s">
        <v>3735</v>
      </c>
      <c r="C147" s="696" t="s">
        <v>3736</v>
      </c>
      <c r="D147" s="762">
        <v>70214.777730000002</v>
      </c>
      <c r="E147" s="762">
        <v>73351.743770000001</v>
      </c>
      <c r="F147" s="681"/>
      <c r="G147" s="681"/>
    </row>
    <row r="148" spans="1:7" s="679" customFormat="1">
      <c r="C148" s="680"/>
      <c r="D148" s="681"/>
      <c r="E148" s="681"/>
      <c r="F148" s="681"/>
      <c r="G148" s="681"/>
    </row>
    <row r="149" spans="1:7" s="679" customFormat="1">
      <c r="C149" s="680"/>
      <c r="D149" s="681"/>
      <c r="E149" s="681"/>
      <c r="F149" s="681"/>
      <c r="G149" s="681"/>
    </row>
    <row r="150" spans="1:7" s="679" customFormat="1">
      <c r="C150" s="680"/>
      <c r="D150" s="681"/>
      <c r="E150" s="681"/>
      <c r="F150" s="681"/>
      <c r="G150" s="681"/>
    </row>
    <row r="151" spans="1:7" s="679" customFormat="1">
      <c r="C151" s="680"/>
      <c r="D151" s="681"/>
      <c r="E151" s="681"/>
      <c r="F151" s="681"/>
      <c r="G151" s="681"/>
    </row>
    <row r="152" spans="1:7" s="679" customFormat="1">
      <c r="C152" s="680"/>
      <c r="D152" s="681"/>
      <c r="E152" s="681"/>
      <c r="F152" s="681"/>
      <c r="G152" s="681"/>
    </row>
    <row r="153" spans="1:7" s="679" customFormat="1">
      <c r="C153" s="680"/>
      <c r="D153" s="681"/>
      <c r="E153" s="681"/>
      <c r="F153" s="681"/>
      <c r="G153" s="681"/>
    </row>
    <row r="154" spans="1:7" s="679" customFormat="1">
      <c r="C154" s="680"/>
      <c r="D154" s="681"/>
      <c r="E154" s="681"/>
      <c r="F154" s="681"/>
      <c r="G154" s="681"/>
    </row>
    <row r="155" spans="1:7" s="679" customFormat="1">
      <c r="C155" s="680"/>
      <c r="D155" s="681"/>
      <c r="E155" s="681"/>
      <c r="F155" s="681"/>
      <c r="G155" s="681"/>
    </row>
    <row r="156" spans="1:7" s="679" customFormat="1">
      <c r="C156" s="680"/>
      <c r="D156" s="681"/>
      <c r="E156" s="681"/>
      <c r="F156" s="681"/>
      <c r="G156" s="681"/>
    </row>
    <row r="157" spans="1:7" s="679" customFormat="1">
      <c r="C157" s="680"/>
      <c r="D157" s="681"/>
      <c r="E157" s="681"/>
      <c r="F157" s="681"/>
      <c r="G157" s="681"/>
    </row>
    <row r="158" spans="1:7" s="679" customFormat="1">
      <c r="C158" s="680"/>
      <c r="D158" s="681"/>
      <c r="E158" s="681"/>
      <c r="F158" s="681"/>
      <c r="G158" s="681"/>
    </row>
    <row r="159" spans="1:7" s="679" customFormat="1">
      <c r="C159" s="680"/>
      <c r="D159" s="681"/>
      <c r="E159" s="681"/>
      <c r="F159" s="681"/>
      <c r="G159" s="681"/>
    </row>
    <row r="160" spans="1:7">
      <c r="A160" s="685"/>
      <c r="D160" s="681"/>
      <c r="E160" s="681"/>
      <c r="F160" s="681"/>
      <c r="G160" s="681"/>
    </row>
    <row r="161" spans="1:7">
      <c r="A161" s="685"/>
      <c r="D161" s="681"/>
      <c r="E161" s="681"/>
      <c r="F161" s="681"/>
      <c r="G161" s="681"/>
    </row>
    <row r="162" spans="1:7">
      <c r="A162" s="685"/>
      <c r="D162" s="681"/>
      <c r="E162" s="681"/>
      <c r="F162" s="681"/>
      <c r="G162" s="681"/>
    </row>
    <row r="163" spans="1:7">
      <c r="A163" s="685"/>
      <c r="D163" s="681"/>
      <c r="E163" s="681"/>
      <c r="F163" s="681"/>
      <c r="G163" s="681"/>
    </row>
    <row r="164" spans="1:7">
      <c r="A164" s="685"/>
      <c r="D164" s="681"/>
      <c r="E164" s="681"/>
      <c r="F164" s="681"/>
      <c r="G164" s="681"/>
    </row>
    <row r="165" spans="1:7">
      <c r="A165" s="685"/>
      <c r="D165" s="681"/>
      <c r="E165" s="681"/>
      <c r="F165" s="681"/>
      <c r="G165" s="681"/>
    </row>
    <row r="166" spans="1:7">
      <c r="A166" s="685"/>
      <c r="D166" s="681"/>
      <c r="E166" s="681"/>
      <c r="F166" s="681"/>
      <c r="G166" s="681"/>
    </row>
    <row r="167" spans="1:7">
      <c r="A167" s="685"/>
      <c r="D167" s="681"/>
      <c r="E167" s="681"/>
      <c r="F167" s="681"/>
      <c r="G167" s="681"/>
    </row>
    <row r="168" spans="1:7">
      <c r="A168" s="685"/>
      <c r="D168" s="681"/>
      <c r="E168" s="681"/>
      <c r="F168" s="681"/>
      <c r="G168" s="681"/>
    </row>
    <row r="169" spans="1:7">
      <c r="A169" s="685"/>
      <c r="D169" s="681"/>
      <c r="E169" s="681"/>
      <c r="F169" s="681"/>
      <c r="G169" s="681"/>
    </row>
    <row r="170" spans="1:7">
      <c r="A170" s="685"/>
      <c r="D170" s="681"/>
      <c r="E170" s="681"/>
      <c r="F170" s="681"/>
      <c r="G170" s="681"/>
    </row>
    <row r="171" spans="1:7">
      <c r="A171" s="685"/>
      <c r="D171" s="681"/>
      <c r="E171" s="681"/>
      <c r="F171" s="681"/>
      <c r="G171" s="681"/>
    </row>
    <row r="172" spans="1:7">
      <c r="A172" s="685"/>
      <c r="D172" s="681"/>
      <c r="E172" s="681"/>
      <c r="F172" s="681"/>
      <c r="G172" s="681"/>
    </row>
    <row r="173" spans="1:7">
      <c r="A173" s="685"/>
      <c r="D173" s="681"/>
      <c r="E173" s="681"/>
      <c r="F173" s="681"/>
      <c r="G173" s="681"/>
    </row>
    <row r="174" spans="1:7">
      <c r="A174" s="685"/>
      <c r="D174" s="681"/>
      <c r="E174" s="681"/>
      <c r="F174" s="681"/>
      <c r="G174" s="681"/>
    </row>
    <row r="175" spans="1:7">
      <c r="A175" s="685"/>
      <c r="D175" s="681"/>
      <c r="E175" s="681"/>
      <c r="F175" s="681"/>
      <c r="G175" s="681"/>
    </row>
    <row r="176" spans="1:7">
      <c r="A176" s="685"/>
      <c r="D176" s="681"/>
      <c r="E176" s="681"/>
      <c r="F176" s="681"/>
      <c r="G176" s="681"/>
    </row>
    <row r="177" spans="1:7">
      <c r="A177" s="685"/>
      <c r="D177" s="681"/>
      <c r="E177" s="681"/>
      <c r="F177" s="681"/>
      <c r="G177" s="681"/>
    </row>
    <row r="178" spans="1:7">
      <c r="A178" s="685"/>
      <c r="D178" s="681"/>
      <c r="E178" s="681"/>
      <c r="F178" s="681"/>
      <c r="G178" s="681"/>
    </row>
    <row r="179" spans="1:7">
      <c r="A179" s="685"/>
      <c r="D179" s="681"/>
      <c r="E179" s="681"/>
      <c r="F179" s="681"/>
      <c r="G179" s="681"/>
    </row>
    <row r="180" spans="1:7">
      <c r="A180" s="685"/>
      <c r="D180" s="681"/>
      <c r="E180" s="681"/>
      <c r="F180" s="681"/>
      <c r="G180" s="681"/>
    </row>
    <row r="181" spans="1:7">
      <c r="A181" s="685"/>
      <c r="D181" s="681"/>
      <c r="E181" s="681"/>
      <c r="F181" s="681"/>
      <c r="G181" s="681"/>
    </row>
    <row r="182" spans="1:7">
      <c r="A182" s="685"/>
      <c r="D182" s="681"/>
      <c r="E182" s="681"/>
      <c r="F182" s="681"/>
      <c r="G182" s="681"/>
    </row>
    <row r="183" spans="1:7">
      <c r="A183" s="685"/>
      <c r="D183" s="681"/>
      <c r="E183" s="681"/>
      <c r="F183" s="681"/>
      <c r="G183" s="681"/>
    </row>
    <row r="184" spans="1:7">
      <c r="A184" s="685"/>
      <c r="D184" s="681"/>
      <c r="E184" s="681"/>
      <c r="F184" s="681"/>
      <c r="G184" s="681"/>
    </row>
    <row r="185" spans="1:7">
      <c r="A185" s="685"/>
      <c r="D185" s="681"/>
      <c r="E185" s="681"/>
      <c r="F185" s="681"/>
      <c r="G185" s="681"/>
    </row>
    <row r="186" spans="1:7">
      <c r="A186" s="685"/>
      <c r="D186" s="681"/>
      <c r="E186" s="681"/>
      <c r="F186" s="681"/>
      <c r="G186" s="681"/>
    </row>
    <row r="187" spans="1:7">
      <c r="A187" s="685"/>
      <c r="D187" s="681"/>
      <c r="E187" s="681"/>
      <c r="F187" s="681"/>
      <c r="G187" s="681"/>
    </row>
    <row r="188" spans="1:7">
      <c r="A188" s="685"/>
      <c r="D188" s="681"/>
      <c r="E188" s="681"/>
      <c r="F188" s="681"/>
      <c r="G188" s="681"/>
    </row>
    <row r="189" spans="1:7">
      <c r="A189" s="685"/>
      <c r="D189" s="681"/>
      <c r="E189" s="681"/>
      <c r="F189" s="681"/>
      <c r="G189" s="681"/>
    </row>
    <row r="190" spans="1:7">
      <c r="A190" s="685"/>
      <c r="D190" s="681"/>
      <c r="E190" s="681"/>
      <c r="F190" s="681"/>
      <c r="G190" s="681"/>
    </row>
    <row r="191" spans="1:7">
      <c r="A191" s="685"/>
      <c r="D191" s="681"/>
      <c r="E191" s="681"/>
      <c r="F191" s="681"/>
      <c r="G191" s="681"/>
    </row>
    <row r="192" spans="1:7">
      <c r="A192" s="685"/>
      <c r="D192" s="681"/>
      <c r="E192" s="681"/>
      <c r="F192" s="681"/>
      <c r="G192" s="681"/>
    </row>
    <row r="193" spans="1:7">
      <c r="A193" s="685"/>
      <c r="D193" s="681"/>
      <c r="E193" s="681"/>
      <c r="F193" s="681"/>
      <c r="G193" s="681"/>
    </row>
    <row r="194" spans="1:7">
      <c r="A194" s="685"/>
      <c r="D194" s="681"/>
      <c r="E194" s="681"/>
      <c r="F194" s="681"/>
      <c r="G194" s="681"/>
    </row>
    <row r="195" spans="1:7">
      <c r="A195" s="685"/>
      <c r="D195" s="681"/>
      <c r="E195" s="681"/>
      <c r="F195" s="681"/>
      <c r="G195" s="681"/>
    </row>
    <row r="196" spans="1:7">
      <c r="A196" s="685"/>
      <c r="D196" s="681"/>
      <c r="E196" s="681"/>
      <c r="F196" s="681"/>
      <c r="G196" s="681"/>
    </row>
    <row r="197" spans="1:7">
      <c r="A197" s="685"/>
      <c r="D197" s="681"/>
      <c r="E197" s="681"/>
      <c r="F197" s="681"/>
      <c r="G197" s="681"/>
    </row>
    <row r="198" spans="1:7">
      <c r="A198" s="685"/>
      <c r="D198" s="681"/>
      <c r="E198" s="681"/>
      <c r="F198" s="681"/>
      <c r="G198" s="681"/>
    </row>
    <row r="199" spans="1:7">
      <c r="A199" s="685"/>
      <c r="D199" s="681"/>
      <c r="E199" s="681"/>
      <c r="F199" s="681"/>
      <c r="G199" s="681"/>
    </row>
    <row r="200" spans="1:7">
      <c r="A200" s="685"/>
      <c r="D200" s="681"/>
      <c r="E200" s="681"/>
      <c r="F200" s="681"/>
      <c r="G200" s="681"/>
    </row>
    <row r="201" spans="1:7">
      <c r="A201" s="685"/>
      <c r="D201" s="681"/>
      <c r="E201" s="681"/>
      <c r="F201" s="681"/>
      <c r="G201" s="681"/>
    </row>
    <row r="202" spans="1:7">
      <c r="A202" s="685"/>
      <c r="D202" s="681"/>
      <c r="E202" s="681"/>
      <c r="F202" s="681"/>
      <c r="G202" s="681"/>
    </row>
    <row r="203" spans="1:7">
      <c r="A203" s="685"/>
      <c r="D203" s="681"/>
      <c r="E203" s="681"/>
      <c r="F203" s="681"/>
      <c r="G203" s="681"/>
    </row>
    <row r="204" spans="1:7">
      <c r="A204" s="685"/>
      <c r="D204" s="681"/>
      <c r="E204" s="681"/>
      <c r="F204" s="681"/>
      <c r="G204" s="681"/>
    </row>
    <row r="205" spans="1:7">
      <c r="A205" s="685"/>
      <c r="D205" s="681"/>
      <c r="E205" s="681"/>
      <c r="F205" s="681"/>
      <c r="G205" s="681"/>
    </row>
    <row r="206" spans="1:7">
      <c r="A206" s="685"/>
      <c r="D206" s="681"/>
      <c r="E206" s="681"/>
      <c r="F206" s="681"/>
      <c r="G206" s="681"/>
    </row>
    <row r="207" spans="1:7">
      <c r="A207" s="685"/>
      <c r="D207" s="681"/>
      <c r="E207" s="681"/>
      <c r="F207" s="681"/>
      <c r="G207" s="681"/>
    </row>
    <row r="208" spans="1:7">
      <c r="A208" s="685"/>
      <c r="D208" s="681"/>
      <c r="E208" s="681"/>
      <c r="F208" s="681"/>
      <c r="G208" s="681"/>
    </row>
    <row r="209" spans="1:7">
      <c r="A209" s="685"/>
      <c r="D209" s="681"/>
      <c r="E209" s="681"/>
      <c r="F209" s="681"/>
      <c r="G209" s="681"/>
    </row>
    <row r="210" spans="1:7">
      <c r="A210" s="685"/>
      <c r="D210" s="681"/>
      <c r="E210" s="681"/>
      <c r="F210" s="681"/>
      <c r="G210" s="681"/>
    </row>
    <row r="211" spans="1:7">
      <c r="A211" s="685"/>
      <c r="D211" s="681"/>
      <c r="E211" s="681"/>
      <c r="F211" s="681"/>
      <c r="G211" s="681"/>
    </row>
    <row r="212" spans="1:7">
      <c r="A212" s="685"/>
      <c r="D212" s="681"/>
      <c r="E212" s="681"/>
      <c r="F212" s="681"/>
      <c r="G212" s="681"/>
    </row>
    <row r="213" spans="1:7">
      <c r="A213" s="685"/>
      <c r="D213" s="681"/>
      <c r="E213" s="681"/>
      <c r="F213" s="681"/>
      <c r="G213" s="681"/>
    </row>
    <row r="214" spans="1:7">
      <c r="A214" s="685"/>
      <c r="D214" s="681"/>
      <c r="E214" s="681"/>
      <c r="F214" s="681"/>
      <c r="G214" s="681"/>
    </row>
    <row r="215" spans="1:7">
      <c r="A215" s="685"/>
      <c r="D215" s="681"/>
      <c r="E215" s="681"/>
      <c r="F215" s="681"/>
      <c r="G215" s="681"/>
    </row>
    <row r="216" spans="1:7">
      <c r="A216" s="685"/>
      <c r="D216" s="681"/>
      <c r="E216" s="681"/>
      <c r="F216" s="681"/>
      <c r="G216" s="681"/>
    </row>
    <row r="217" spans="1:7">
      <c r="A217" s="685"/>
      <c r="D217" s="681"/>
      <c r="E217" s="681"/>
      <c r="F217" s="681"/>
      <c r="G217" s="681"/>
    </row>
    <row r="218" spans="1:7">
      <c r="A218" s="685"/>
      <c r="D218" s="681"/>
      <c r="E218" s="681"/>
      <c r="F218" s="681"/>
      <c r="G218" s="681"/>
    </row>
  </sheetData>
  <customSheetViews>
    <customSheetView guid="{53E72506-0B1D-4F4A-A157-6DE69D2E678D}" showPageBreaks="1" showGridLines="0" printArea="1" view="pageBreakPreview">
      <selection activeCell="A146" sqref="A146:XFD146"/>
      <rowBreaks count="1" manualBreakCount="1">
        <brk id="78" max="6" man="1"/>
      </rowBreaks>
      <pageMargins left="0.39370078740157483" right="0.39370078740157483" top="0.59055118110236227" bottom="0.39370078740157483" header="0.31496062992125984" footer="0.11811023622047245"/>
      <printOptions horizontalCentered="1"/>
      <pageSetup paperSize="9" scale="75" firstPageNumber="455" fitToHeight="2" orientation="portrait" useFirstPageNumber="1" r:id="rId1"/>
      <headerFooter alignWithMargins="0">
        <oddHeader>&amp;L&amp;"Tahoma,Kurzíva"Závěrečný účet za rok 2014&amp;R&amp;"Tahoma,Kurzíva"Tabulka č. 38</oddHeader>
        <oddFooter>&amp;C&amp;"Tahoma,Obyčejné"&amp;P</oddFooter>
      </headerFooter>
    </customSheetView>
  </customSheetViews>
  <mergeCells count="10">
    <mergeCell ref="A93:B94"/>
    <mergeCell ref="C93:C94"/>
    <mergeCell ref="D93:E93"/>
    <mergeCell ref="A1:G1"/>
    <mergeCell ref="A2:G2"/>
    <mergeCell ref="A5:B7"/>
    <mergeCell ref="C5:C7"/>
    <mergeCell ref="D5:G5"/>
    <mergeCell ref="D6:F6"/>
    <mergeCell ref="G6:G7"/>
  </mergeCells>
  <printOptions horizontalCentered="1"/>
  <pageMargins left="0.39370078740157483" right="0.39370078740157483" top="0.59055118110236227" bottom="0.39370078740157483" header="0.31496062992125984" footer="0.11811023622047245"/>
  <pageSetup paperSize="9" scale="75" firstPageNumber="455" fitToHeight="2" orientation="portrait" useFirstPageNumber="1" r:id="rId2"/>
  <headerFooter alignWithMargins="0">
    <oddHeader>&amp;L&amp;"Tahoma,Kurzíva"Závěrečný účet za rok 2014&amp;R&amp;"Tahoma,Kurzíva"Tabulka č. 38</oddHeader>
    <oddFooter>&amp;C&amp;"Tahoma,Obyčejné"&amp;P</oddFooter>
  </headerFooter>
  <rowBreaks count="1" manualBreakCount="1">
    <brk id="78" max="6" man="1"/>
  </row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83"/>
  <sheetViews>
    <sheetView showGridLines="0" view="pageBreakPreview" zoomScaleNormal="100" zoomScaleSheetLayoutView="100" workbookViewId="0">
      <selection activeCell="A146" sqref="A146:XFD146"/>
    </sheetView>
  </sheetViews>
  <sheetFormatPr defaultRowHeight="12.75"/>
  <cols>
    <col min="1" max="1" width="6.7109375" style="21" customWidth="1"/>
    <col min="2" max="2" width="58.42578125" style="21" customWidth="1"/>
    <col min="3" max="3" width="8.5703125" style="774" customWidth="1"/>
    <col min="4" max="7" width="15.42578125" style="21" customWidth="1"/>
    <col min="8" max="16384" width="9.140625" style="21"/>
  </cols>
  <sheetData>
    <row r="1" spans="1:7" s="765" customFormat="1" ht="18" customHeight="1">
      <c r="A1" s="1388" t="s">
        <v>3284</v>
      </c>
      <c r="B1" s="1388"/>
      <c r="C1" s="1388"/>
      <c r="D1" s="1388"/>
      <c r="E1" s="1388"/>
      <c r="F1" s="1388"/>
      <c r="G1" s="1388"/>
    </row>
    <row r="2" spans="1:7" s="766" customFormat="1" ht="18" customHeight="1">
      <c r="A2" s="1388" t="s">
        <v>3925</v>
      </c>
      <c r="B2" s="1388"/>
      <c r="C2" s="1388"/>
      <c r="D2" s="1388"/>
      <c r="E2" s="1388"/>
      <c r="F2" s="1388"/>
      <c r="G2" s="1388"/>
    </row>
    <row r="4" spans="1:7" ht="12.75" customHeight="1">
      <c r="A4" s="767"/>
      <c r="B4" s="768"/>
      <c r="C4" s="769"/>
      <c r="D4" s="770">
        <v>1</v>
      </c>
      <c r="E4" s="770">
        <v>2</v>
      </c>
      <c r="F4" s="770">
        <v>3</v>
      </c>
      <c r="G4" s="770">
        <v>4</v>
      </c>
    </row>
    <row r="5" spans="1:7" s="771" customFormat="1" ht="12.75" customHeight="1">
      <c r="A5" s="1414" t="s">
        <v>3926</v>
      </c>
      <c r="B5" s="1415"/>
      <c r="C5" s="1418" t="s">
        <v>3287</v>
      </c>
      <c r="D5" s="1420" t="s">
        <v>3742</v>
      </c>
      <c r="E5" s="1420"/>
      <c r="F5" s="1420" t="s">
        <v>3743</v>
      </c>
      <c r="G5" s="1420"/>
    </row>
    <row r="6" spans="1:7" s="771" customFormat="1" ht="21">
      <c r="A6" s="1416"/>
      <c r="B6" s="1417"/>
      <c r="C6" s="1419"/>
      <c r="D6" s="772" t="s">
        <v>3744</v>
      </c>
      <c r="E6" s="772" t="s">
        <v>3745</v>
      </c>
      <c r="F6" s="773" t="s">
        <v>3744</v>
      </c>
      <c r="G6" s="773" t="s">
        <v>3745</v>
      </c>
    </row>
    <row r="7" spans="1:7" s="771" customFormat="1">
      <c r="A7" s="717" t="s">
        <v>3295</v>
      </c>
      <c r="B7" s="717" t="s">
        <v>3746</v>
      </c>
      <c r="C7" s="718" t="s">
        <v>269</v>
      </c>
      <c r="D7" s="719">
        <v>776862.88773000007</v>
      </c>
      <c r="E7" s="719">
        <v>4649.2022500000003</v>
      </c>
      <c r="F7" s="719">
        <v>734496.75239000004</v>
      </c>
      <c r="G7" s="719">
        <v>5177.3292999999994</v>
      </c>
    </row>
    <row r="8" spans="1:7">
      <c r="A8" s="688" t="s">
        <v>3297</v>
      </c>
      <c r="B8" s="688" t="s">
        <v>3747</v>
      </c>
      <c r="C8" s="725" t="s">
        <v>269</v>
      </c>
      <c r="D8" s="708">
        <v>775793.55328999995</v>
      </c>
      <c r="E8" s="708">
        <v>4637.9262500000004</v>
      </c>
      <c r="F8" s="708">
        <v>733761.51042999991</v>
      </c>
      <c r="G8" s="708">
        <v>5172.1896999999999</v>
      </c>
    </row>
    <row r="9" spans="1:7">
      <c r="A9" s="745" t="s">
        <v>3299</v>
      </c>
      <c r="B9" s="745" t="s">
        <v>3748</v>
      </c>
      <c r="C9" s="746" t="s">
        <v>3749</v>
      </c>
      <c r="D9" s="720">
        <v>82409.603319999995</v>
      </c>
      <c r="E9" s="720">
        <v>2188.9724200000001</v>
      </c>
      <c r="F9" s="720">
        <v>77626.445609999995</v>
      </c>
      <c r="G9" s="720">
        <v>2541.59193</v>
      </c>
    </row>
    <row r="10" spans="1:7">
      <c r="A10" s="691" t="s">
        <v>3302</v>
      </c>
      <c r="B10" s="691" t="s">
        <v>3750</v>
      </c>
      <c r="C10" s="694" t="s">
        <v>3751</v>
      </c>
      <c r="D10" s="720">
        <v>48962.635450000002</v>
      </c>
      <c r="E10" s="720">
        <v>372.40386000000001</v>
      </c>
      <c r="F10" s="720">
        <v>53786.865319999997</v>
      </c>
      <c r="G10" s="720">
        <v>452.95971000000003</v>
      </c>
    </row>
    <row r="11" spans="1:7">
      <c r="A11" s="691" t="s">
        <v>3305</v>
      </c>
      <c r="B11" s="691" t="s">
        <v>3752</v>
      </c>
      <c r="C11" s="694" t="s">
        <v>3753</v>
      </c>
      <c r="D11" s="720"/>
      <c r="E11" s="720"/>
      <c r="F11" s="720"/>
      <c r="G11" s="720"/>
    </row>
    <row r="12" spans="1:7">
      <c r="A12" s="691" t="s">
        <v>3307</v>
      </c>
      <c r="B12" s="691" t="s">
        <v>3754</v>
      </c>
      <c r="C12" s="694" t="s">
        <v>3755</v>
      </c>
      <c r="D12" s="720"/>
      <c r="E12" s="720"/>
      <c r="F12" s="720">
        <v>-14.084</v>
      </c>
      <c r="G12" s="720"/>
    </row>
    <row r="13" spans="1:7">
      <c r="A13" s="691" t="s">
        <v>3310</v>
      </c>
      <c r="B13" s="691" t="s">
        <v>3756</v>
      </c>
      <c r="C13" s="694" t="s">
        <v>3757</v>
      </c>
      <c r="D13" s="720">
        <v>-43.651000000000003</v>
      </c>
      <c r="E13" s="720"/>
      <c r="F13" s="720">
        <v>-37.672800000000002</v>
      </c>
      <c r="G13" s="720"/>
    </row>
    <row r="14" spans="1:7">
      <c r="A14" s="691" t="s">
        <v>3313</v>
      </c>
      <c r="B14" s="691" t="s">
        <v>3758</v>
      </c>
      <c r="C14" s="694" t="s">
        <v>3759</v>
      </c>
      <c r="D14" s="720">
        <v>-1.3213499999999998</v>
      </c>
      <c r="E14" s="720">
        <v>-6.1277799999999996</v>
      </c>
      <c r="F14" s="720">
        <v>-2.8987099999999999</v>
      </c>
      <c r="G14" s="720"/>
    </row>
    <row r="15" spans="1:7">
      <c r="A15" s="691" t="s">
        <v>3316</v>
      </c>
      <c r="B15" s="691" t="s">
        <v>3760</v>
      </c>
      <c r="C15" s="694" t="s">
        <v>3761</v>
      </c>
      <c r="D15" s="720">
        <v>-11.022</v>
      </c>
      <c r="E15" s="720"/>
      <c r="F15" s="720">
        <v>11.941000000000001</v>
      </c>
      <c r="G15" s="720"/>
    </row>
    <row r="16" spans="1:7">
      <c r="A16" s="691" t="s">
        <v>3319</v>
      </c>
      <c r="B16" s="691" t="s">
        <v>180</v>
      </c>
      <c r="C16" s="694" t="s">
        <v>3762</v>
      </c>
      <c r="D16" s="720">
        <v>27327.097460000001</v>
      </c>
      <c r="E16" s="720">
        <v>48.06588</v>
      </c>
      <c r="F16" s="720">
        <v>18594.03152</v>
      </c>
      <c r="G16" s="720">
        <v>43.389050000000005</v>
      </c>
    </row>
    <row r="17" spans="1:7">
      <c r="A17" s="691" t="s">
        <v>3322</v>
      </c>
      <c r="B17" s="691" t="s">
        <v>3763</v>
      </c>
      <c r="C17" s="694" t="s">
        <v>3764</v>
      </c>
      <c r="D17" s="720">
        <v>719.31119999999999</v>
      </c>
      <c r="E17" s="720">
        <v>0.08</v>
      </c>
      <c r="F17" s="720">
        <v>739.77728999999999</v>
      </c>
      <c r="G17" s="720">
        <v>1.5220000000000001E-2</v>
      </c>
    </row>
    <row r="18" spans="1:7">
      <c r="A18" s="691" t="s">
        <v>3325</v>
      </c>
      <c r="B18" s="691" t="s">
        <v>3765</v>
      </c>
      <c r="C18" s="694" t="s">
        <v>3766</v>
      </c>
      <c r="D18" s="720">
        <v>273.21569</v>
      </c>
      <c r="E18" s="720">
        <v>0.08</v>
      </c>
      <c r="F18" s="720">
        <v>139.26267999999999</v>
      </c>
      <c r="G18" s="720"/>
    </row>
    <row r="19" spans="1:7">
      <c r="A19" s="691" t="s">
        <v>3767</v>
      </c>
      <c r="B19" s="691" t="s">
        <v>3768</v>
      </c>
      <c r="C19" s="694" t="s">
        <v>3769</v>
      </c>
      <c r="D19" s="720">
        <v>-23.96</v>
      </c>
      <c r="E19" s="720"/>
      <c r="F19" s="720">
        <v>-111.76900000000001</v>
      </c>
      <c r="G19" s="720"/>
    </row>
    <row r="20" spans="1:7">
      <c r="A20" s="691" t="s">
        <v>3770</v>
      </c>
      <c r="B20" s="691" t="s">
        <v>3771</v>
      </c>
      <c r="C20" s="694" t="s">
        <v>3772</v>
      </c>
      <c r="D20" s="720">
        <v>37825.558069999999</v>
      </c>
      <c r="E20" s="720">
        <v>145.27255</v>
      </c>
      <c r="F20" s="720">
        <v>40989.858610000003</v>
      </c>
      <c r="G20" s="720">
        <v>118.71763</v>
      </c>
    </row>
    <row r="21" spans="1:7">
      <c r="A21" s="691" t="s">
        <v>3773</v>
      </c>
      <c r="B21" s="691" t="s">
        <v>3774</v>
      </c>
      <c r="C21" s="694" t="s">
        <v>3775</v>
      </c>
      <c r="D21" s="720">
        <v>384076.14491999999</v>
      </c>
      <c r="E21" s="720">
        <v>1317.6055800000001</v>
      </c>
      <c r="F21" s="720">
        <v>367938.76145999995</v>
      </c>
      <c r="G21" s="720">
        <v>1352.70334</v>
      </c>
    </row>
    <row r="22" spans="1:7">
      <c r="A22" s="691" t="s">
        <v>3776</v>
      </c>
      <c r="B22" s="691" t="s">
        <v>3777</v>
      </c>
      <c r="C22" s="694" t="s">
        <v>3778</v>
      </c>
      <c r="D22" s="720">
        <v>128005.22140000001</v>
      </c>
      <c r="E22" s="720">
        <v>404.77859999999998</v>
      </c>
      <c r="F22" s="720">
        <v>122859.99494</v>
      </c>
      <c r="G22" s="720">
        <v>451.57812999999999</v>
      </c>
    </row>
    <row r="23" spans="1:7">
      <c r="A23" s="691" t="s">
        <v>3779</v>
      </c>
      <c r="B23" s="691" t="s">
        <v>3780</v>
      </c>
      <c r="C23" s="694" t="s">
        <v>3781</v>
      </c>
      <c r="D23" s="720">
        <v>1564.13879</v>
      </c>
      <c r="E23" s="720">
        <v>5.0923800000000004</v>
      </c>
      <c r="F23" s="720">
        <v>1378.88498</v>
      </c>
      <c r="G23" s="720">
        <v>4.1096400000000006</v>
      </c>
    </row>
    <row r="24" spans="1:7">
      <c r="A24" s="691" t="s">
        <v>3782</v>
      </c>
      <c r="B24" s="691" t="s">
        <v>3783</v>
      </c>
      <c r="C24" s="694" t="s">
        <v>3784</v>
      </c>
      <c r="D24" s="720">
        <v>8518.8601400000007</v>
      </c>
      <c r="E24" s="720">
        <v>12.02943</v>
      </c>
      <c r="F24" s="720">
        <v>7359.6221100000002</v>
      </c>
      <c r="G24" s="720">
        <v>17.10962</v>
      </c>
    </row>
    <row r="25" spans="1:7">
      <c r="A25" s="691" t="s">
        <v>3785</v>
      </c>
      <c r="B25" s="691" t="s">
        <v>3786</v>
      </c>
      <c r="C25" s="694" t="s">
        <v>3787</v>
      </c>
      <c r="D25" s="720">
        <v>1319.3679399999999</v>
      </c>
      <c r="E25" s="720">
        <v>1.5897600000000001</v>
      </c>
      <c r="F25" s="720">
        <v>914.72529000000009</v>
      </c>
      <c r="G25" s="720">
        <v>1.06707</v>
      </c>
    </row>
    <row r="26" spans="1:7">
      <c r="A26" s="691" t="s">
        <v>3788</v>
      </c>
      <c r="B26" s="691" t="s">
        <v>3789</v>
      </c>
      <c r="C26" s="694" t="s">
        <v>3790</v>
      </c>
      <c r="D26" s="720">
        <v>108.477</v>
      </c>
      <c r="E26" s="720">
        <v>17.155999999999999</v>
      </c>
      <c r="F26" s="720">
        <v>95.742000000000004</v>
      </c>
      <c r="G26" s="720"/>
    </row>
    <row r="27" spans="1:7">
      <c r="A27" s="691" t="s">
        <v>3791</v>
      </c>
      <c r="B27" s="691" t="s">
        <v>3792</v>
      </c>
      <c r="C27" s="694" t="s">
        <v>3793</v>
      </c>
      <c r="D27" s="720"/>
      <c r="E27" s="720"/>
      <c r="F27" s="720"/>
      <c r="G27" s="720"/>
    </row>
    <row r="28" spans="1:7">
      <c r="A28" s="691" t="s">
        <v>3794</v>
      </c>
      <c r="B28" s="691" t="s">
        <v>3492</v>
      </c>
      <c r="C28" s="694" t="s">
        <v>3795</v>
      </c>
      <c r="D28" s="720">
        <v>112.02535</v>
      </c>
      <c r="E28" s="720">
        <v>2</v>
      </c>
      <c r="F28" s="720">
        <v>96.372350000000012</v>
      </c>
      <c r="G28" s="720"/>
    </row>
    <row r="29" spans="1:7">
      <c r="A29" s="691" t="s">
        <v>3796</v>
      </c>
      <c r="B29" s="691" t="s">
        <v>3797</v>
      </c>
      <c r="C29" s="694" t="s">
        <v>3798</v>
      </c>
      <c r="D29" s="720">
        <v>3.8801700000000001</v>
      </c>
      <c r="E29" s="720"/>
      <c r="F29" s="720">
        <v>2.3759999999999999</v>
      </c>
      <c r="G29" s="720"/>
    </row>
    <row r="30" spans="1:7">
      <c r="A30" s="691" t="s">
        <v>3799</v>
      </c>
      <c r="B30" s="691" t="s">
        <v>3800</v>
      </c>
      <c r="C30" s="694" t="s">
        <v>3801</v>
      </c>
      <c r="D30" s="720">
        <v>4.6139999999999999</v>
      </c>
      <c r="E30" s="720"/>
      <c r="F30" s="720">
        <v>2.004</v>
      </c>
      <c r="G30" s="720"/>
    </row>
    <row r="31" spans="1:7">
      <c r="A31" s="691" t="s">
        <v>3802</v>
      </c>
      <c r="B31" s="691" t="s">
        <v>3803</v>
      </c>
      <c r="C31" s="694" t="s">
        <v>3804</v>
      </c>
      <c r="D31" s="720"/>
      <c r="E31" s="720"/>
      <c r="F31" s="720"/>
      <c r="G31" s="720"/>
    </row>
    <row r="32" spans="1:7">
      <c r="A32" s="691" t="s">
        <v>3805</v>
      </c>
      <c r="B32" s="691" t="s">
        <v>3806</v>
      </c>
      <c r="C32" s="694" t="s">
        <v>3807</v>
      </c>
      <c r="D32" s="720"/>
      <c r="E32" s="720"/>
      <c r="F32" s="720">
        <v>1.5</v>
      </c>
      <c r="G32" s="720"/>
    </row>
    <row r="33" spans="1:7">
      <c r="A33" s="691" t="s">
        <v>3808</v>
      </c>
      <c r="B33" s="691" t="s">
        <v>3809</v>
      </c>
      <c r="C33" s="694" t="s">
        <v>3810</v>
      </c>
      <c r="D33" s="720">
        <v>42.916530000000002</v>
      </c>
      <c r="E33" s="720">
        <v>0.96753</v>
      </c>
      <c r="F33" s="720">
        <v>68.477109999999996</v>
      </c>
      <c r="G33" s="720">
        <v>8.0629999999999993E-2</v>
      </c>
    </row>
    <row r="34" spans="1:7">
      <c r="A34" s="691" t="s">
        <v>3811</v>
      </c>
      <c r="B34" s="691" t="s">
        <v>3812</v>
      </c>
      <c r="C34" s="694" t="s">
        <v>3813</v>
      </c>
      <c r="D34" s="720">
        <v>60.265999999999998</v>
      </c>
      <c r="E34" s="720"/>
      <c r="F34" s="720">
        <v>35</v>
      </c>
      <c r="G34" s="720"/>
    </row>
    <row r="35" spans="1:7">
      <c r="A35" s="691" t="s">
        <v>3814</v>
      </c>
      <c r="B35" s="691" t="s">
        <v>3815</v>
      </c>
      <c r="C35" s="694" t="s">
        <v>3816</v>
      </c>
      <c r="D35" s="720">
        <v>31273.274890000001</v>
      </c>
      <c r="E35" s="720">
        <v>119.25206</v>
      </c>
      <c r="F35" s="720">
        <v>29576.838480000002</v>
      </c>
      <c r="G35" s="720">
        <v>146.53367</v>
      </c>
    </row>
    <row r="36" spans="1:7">
      <c r="A36" s="691" t="s">
        <v>3817</v>
      </c>
      <c r="B36" s="691" t="s">
        <v>3818</v>
      </c>
      <c r="C36" s="694" t="s">
        <v>3819</v>
      </c>
      <c r="D36" s="720"/>
      <c r="E36" s="720"/>
      <c r="F36" s="720"/>
      <c r="G36" s="720"/>
    </row>
    <row r="37" spans="1:7">
      <c r="A37" s="691" t="s">
        <v>3820</v>
      </c>
      <c r="B37" s="691" t="s">
        <v>3821</v>
      </c>
      <c r="C37" s="694" t="s">
        <v>3822</v>
      </c>
      <c r="D37" s="720">
        <v>8.1660000000000004</v>
      </c>
      <c r="E37" s="720"/>
      <c r="F37" s="720"/>
      <c r="G37" s="720"/>
    </row>
    <row r="38" spans="1:7">
      <c r="A38" s="691" t="s">
        <v>3823</v>
      </c>
      <c r="B38" s="691" t="s">
        <v>3824</v>
      </c>
      <c r="C38" s="694" t="s">
        <v>3825</v>
      </c>
      <c r="D38" s="720"/>
      <c r="E38" s="720"/>
      <c r="F38" s="720"/>
      <c r="G38" s="720"/>
    </row>
    <row r="39" spans="1:7">
      <c r="A39" s="691" t="s">
        <v>3826</v>
      </c>
      <c r="B39" s="691" t="s">
        <v>3827</v>
      </c>
      <c r="C39" s="694" t="s">
        <v>3828</v>
      </c>
      <c r="D39" s="720"/>
      <c r="E39" s="720"/>
      <c r="F39" s="720"/>
      <c r="G39" s="720"/>
    </row>
    <row r="40" spans="1:7">
      <c r="A40" s="691" t="s">
        <v>3829</v>
      </c>
      <c r="B40" s="691" t="s">
        <v>3830</v>
      </c>
      <c r="C40" s="694" t="s">
        <v>3831</v>
      </c>
      <c r="D40" s="720"/>
      <c r="E40" s="720"/>
      <c r="F40" s="720">
        <v>-7.3167</v>
      </c>
      <c r="G40" s="720"/>
    </row>
    <row r="41" spans="1:7">
      <c r="A41" s="691" t="s">
        <v>3832</v>
      </c>
      <c r="B41" s="691" t="s">
        <v>3833</v>
      </c>
      <c r="C41" s="694" t="s">
        <v>3834</v>
      </c>
      <c r="D41" s="720">
        <v>123.2646</v>
      </c>
      <c r="E41" s="720"/>
      <c r="F41" s="720">
        <v>28.722999999999999</v>
      </c>
      <c r="G41" s="720">
        <v>22.282700000000002</v>
      </c>
    </row>
    <row r="42" spans="1:7">
      <c r="A42" s="691" t="s">
        <v>3835</v>
      </c>
      <c r="B42" s="691" t="s">
        <v>3836</v>
      </c>
      <c r="C42" s="694" t="s">
        <v>3837</v>
      </c>
      <c r="D42" s="720">
        <v>21935.212469999999</v>
      </c>
      <c r="E42" s="720">
        <v>8.7079799999999992</v>
      </c>
      <c r="F42" s="720">
        <v>10379.720090000001</v>
      </c>
      <c r="G42" s="720">
        <v>20.051359999999999</v>
      </c>
    </row>
    <row r="43" spans="1:7">
      <c r="A43" s="691" t="s">
        <v>3838</v>
      </c>
      <c r="B43" s="691" t="s">
        <v>3839</v>
      </c>
      <c r="C43" s="694" t="s">
        <v>3840</v>
      </c>
      <c r="D43" s="720">
        <v>1200.2562499999999</v>
      </c>
      <c r="E43" s="720"/>
      <c r="F43" s="720">
        <v>1308.3278</v>
      </c>
      <c r="G43" s="720"/>
    </row>
    <row r="44" spans="1:7">
      <c r="A44" s="688" t="s">
        <v>3328</v>
      </c>
      <c r="B44" s="688" t="s">
        <v>3841</v>
      </c>
      <c r="C44" s="725" t="s">
        <v>269</v>
      </c>
      <c r="D44" s="708">
        <v>161.89189000000002</v>
      </c>
      <c r="E44" s="726">
        <v>3.7759999999999998</v>
      </c>
      <c r="F44" s="708">
        <v>208.63996</v>
      </c>
      <c r="G44" s="726">
        <v>3.8045999999999998</v>
      </c>
    </row>
    <row r="45" spans="1:7">
      <c r="A45" s="691" t="s">
        <v>3330</v>
      </c>
      <c r="B45" s="691" t="s">
        <v>3842</v>
      </c>
      <c r="C45" s="694" t="s">
        <v>3843</v>
      </c>
      <c r="D45" s="720"/>
      <c r="E45" s="720"/>
      <c r="F45" s="720"/>
      <c r="G45" s="720"/>
    </row>
    <row r="46" spans="1:7">
      <c r="A46" s="691" t="s">
        <v>3332</v>
      </c>
      <c r="B46" s="691" t="s">
        <v>3844</v>
      </c>
      <c r="C46" s="694" t="s">
        <v>3845</v>
      </c>
      <c r="D46" s="720"/>
      <c r="E46" s="720"/>
      <c r="F46" s="720"/>
      <c r="G46" s="720"/>
    </row>
    <row r="47" spans="1:7">
      <c r="A47" s="691" t="s">
        <v>3335</v>
      </c>
      <c r="B47" s="691" t="s">
        <v>3846</v>
      </c>
      <c r="C47" s="694" t="s">
        <v>3847</v>
      </c>
      <c r="D47" s="720"/>
      <c r="E47" s="720"/>
      <c r="F47" s="720"/>
      <c r="G47" s="720"/>
    </row>
    <row r="48" spans="1:7">
      <c r="A48" s="691" t="s">
        <v>3338</v>
      </c>
      <c r="B48" s="691" t="s">
        <v>3848</v>
      </c>
      <c r="C48" s="694" t="s">
        <v>3849</v>
      </c>
      <c r="D48" s="720"/>
      <c r="E48" s="720"/>
      <c r="F48" s="720"/>
      <c r="G48" s="720"/>
    </row>
    <row r="49" spans="1:7">
      <c r="A49" s="691" t="s">
        <v>3341</v>
      </c>
      <c r="B49" s="691" t="s">
        <v>3850</v>
      </c>
      <c r="C49" s="694" t="s">
        <v>3851</v>
      </c>
      <c r="D49" s="720">
        <v>161.89189000000002</v>
      </c>
      <c r="E49" s="720">
        <v>3.7759999999999998</v>
      </c>
      <c r="F49" s="720">
        <v>208.63996</v>
      </c>
      <c r="G49" s="720">
        <v>3.8045999999999998</v>
      </c>
    </row>
    <row r="50" spans="1:7">
      <c r="A50" s="688" t="s">
        <v>3362</v>
      </c>
      <c r="B50" s="688" t="s">
        <v>3852</v>
      </c>
      <c r="C50" s="725" t="s">
        <v>269</v>
      </c>
      <c r="D50" s="690">
        <v>0</v>
      </c>
      <c r="E50" s="690">
        <v>0</v>
      </c>
      <c r="F50" s="690">
        <v>0</v>
      </c>
      <c r="G50" s="690">
        <v>0</v>
      </c>
    </row>
    <row r="51" spans="1:7">
      <c r="A51" s="691" t="s">
        <v>3364</v>
      </c>
      <c r="B51" s="691" t="s">
        <v>3853</v>
      </c>
      <c r="C51" s="694" t="s">
        <v>3854</v>
      </c>
      <c r="D51" s="720"/>
      <c r="E51" s="720"/>
      <c r="F51" s="720"/>
      <c r="G51" s="720"/>
    </row>
    <row r="52" spans="1:7">
      <c r="A52" s="691" t="s">
        <v>3367</v>
      </c>
      <c r="B52" s="691" t="s">
        <v>3855</v>
      </c>
      <c r="C52" s="694" t="s">
        <v>3856</v>
      </c>
      <c r="D52" s="720"/>
      <c r="E52" s="720"/>
      <c r="F52" s="720"/>
      <c r="G52" s="720"/>
    </row>
    <row r="53" spans="1:7">
      <c r="A53" s="688" t="s">
        <v>3857</v>
      </c>
      <c r="B53" s="688" t="s">
        <v>3484</v>
      </c>
      <c r="C53" s="725" t="s">
        <v>269</v>
      </c>
      <c r="D53" s="708">
        <v>907.4425500000001</v>
      </c>
      <c r="E53" s="726">
        <v>7.5</v>
      </c>
      <c r="F53" s="708">
        <v>526.60199999999998</v>
      </c>
      <c r="G53" s="726">
        <v>1.335</v>
      </c>
    </row>
    <row r="54" spans="1:7">
      <c r="A54" s="691" t="s">
        <v>3858</v>
      </c>
      <c r="B54" s="691" t="s">
        <v>3484</v>
      </c>
      <c r="C54" s="694" t="s">
        <v>3859</v>
      </c>
      <c r="D54" s="720">
        <v>898.11255000000006</v>
      </c>
      <c r="E54" s="720">
        <v>7.5</v>
      </c>
      <c r="F54" s="720">
        <v>522.38499999999999</v>
      </c>
      <c r="G54" s="720">
        <v>1.335</v>
      </c>
    </row>
    <row r="55" spans="1:7">
      <c r="A55" s="691" t="s">
        <v>3860</v>
      </c>
      <c r="B55" s="691" t="s">
        <v>3861</v>
      </c>
      <c r="C55" s="694" t="s">
        <v>3862</v>
      </c>
      <c r="D55" s="720">
        <v>9.33</v>
      </c>
      <c r="E55" s="720"/>
      <c r="F55" s="720">
        <v>4.2169999999999996</v>
      </c>
      <c r="G55" s="720"/>
    </row>
    <row r="56" spans="1:7">
      <c r="A56" s="688" t="s">
        <v>3411</v>
      </c>
      <c r="B56" s="688" t="s">
        <v>3863</v>
      </c>
      <c r="C56" s="725" t="s">
        <v>269</v>
      </c>
      <c r="D56" s="708">
        <v>777350.47473000002</v>
      </c>
      <c r="E56" s="726">
        <v>4894.9071800000002</v>
      </c>
      <c r="F56" s="708">
        <v>734534.24337000004</v>
      </c>
      <c r="G56" s="726">
        <v>5370.9288099999994</v>
      </c>
    </row>
    <row r="57" spans="1:7">
      <c r="A57" s="688" t="s">
        <v>3413</v>
      </c>
      <c r="B57" s="688" t="s">
        <v>3864</v>
      </c>
      <c r="C57" s="725" t="s">
        <v>269</v>
      </c>
      <c r="D57" s="708">
        <v>441651.19949999999</v>
      </c>
      <c r="E57" s="726">
        <v>4894.9071800000002</v>
      </c>
      <c r="F57" s="708">
        <v>444992.01820999995</v>
      </c>
      <c r="G57" s="726">
        <v>5370.9288099999994</v>
      </c>
    </row>
    <row r="58" spans="1:7">
      <c r="A58" s="691" t="s">
        <v>3415</v>
      </c>
      <c r="B58" s="691" t="s">
        <v>3865</v>
      </c>
      <c r="C58" s="694" t="s">
        <v>3866</v>
      </c>
      <c r="D58" s="720">
        <v>399.16199999999998</v>
      </c>
      <c r="E58" s="720">
        <v>468.44622999999996</v>
      </c>
      <c r="F58" s="720">
        <v>322.68299999999999</v>
      </c>
      <c r="G58" s="720">
        <v>961.98033999999996</v>
      </c>
    </row>
    <row r="59" spans="1:7">
      <c r="A59" s="691" t="s">
        <v>3418</v>
      </c>
      <c r="B59" s="691" t="s">
        <v>3867</v>
      </c>
      <c r="C59" s="694" t="s">
        <v>3868</v>
      </c>
      <c r="D59" s="720">
        <v>432613.39233999996</v>
      </c>
      <c r="E59" s="720">
        <v>4117.5621899999996</v>
      </c>
      <c r="F59" s="720">
        <v>436091.73139999999</v>
      </c>
      <c r="G59" s="720">
        <v>4105.9927099999995</v>
      </c>
    </row>
    <row r="60" spans="1:7">
      <c r="A60" s="691" t="s">
        <v>3421</v>
      </c>
      <c r="B60" s="691" t="s">
        <v>3869</v>
      </c>
      <c r="C60" s="694" t="s">
        <v>3870</v>
      </c>
      <c r="D60" s="720">
        <v>448.66280999999998</v>
      </c>
      <c r="E60" s="720">
        <v>289.83384000000001</v>
      </c>
      <c r="F60" s="720">
        <v>1102.66452</v>
      </c>
      <c r="G60" s="720">
        <v>299.38736999999998</v>
      </c>
    </row>
    <row r="61" spans="1:7">
      <c r="A61" s="691" t="s">
        <v>3424</v>
      </c>
      <c r="B61" s="691" t="s">
        <v>3871</v>
      </c>
      <c r="C61" s="694" t="s">
        <v>3872</v>
      </c>
      <c r="D61" s="720">
        <v>34.088760000000001</v>
      </c>
      <c r="E61" s="720"/>
      <c r="F61" s="720"/>
      <c r="G61" s="720"/>
    </row>
    <row r="62" spans="1:7">
      <c r="A62" s="691" t="s">
        <v>3436</v>
      </c>
      <c r="B62" s="691" t="s">
        <v>3873</v>
      </c>
      <c r="C62" s="694" t="s">
        <v>3874</v>
      </c>
      <c r="D62" s="720">
        <v>1.3213499999999998</v>
      </c>
      <c r="E62" s="720"/>
      <c r="F62" s="720"/>
      <c r="G62" s="720"/>
    </row>
    <row r="63" spans="1:7">
      <c r="A63" s="691" t="s">
        <v>3439</v>
      </c>
      <c r="B63" s="691" t="s">
        <v>3797</v>
      </c>
      <c r="C63" s="694" t="s">
        <v>3875</v>
      </c>
      <c r="D63" s="720"/>
      <c r="E63" s="720"/>
      <c r="F63" s="720"/>
      <c r="G63" s="720"/>
    </row>
    <row r="64" spans="1:7">
      <c r="A64" s="691" t="s">
        <v>3442</v>
      </c>
      <c r="B64" s="691" t="s">
        <v>3800</v>
      </c>
      <c r="C64" s="694" t="s">
        <v>3876</v>
      </c>
      <c r="D64" s="720"/>
      <c r="E64" s="720"/>
      <c r="F64" s="720"/>
      <c r="G64" s="720"/>
    </row>
    <row r="65" spans="1:7">
      <c r="A65" s="691" t="s">
        <v>3877</v>
      </c>
      <c r="B65" s="691" t="s">
        <v>3878</v>
      </c>
      <c r="C65" s="694" t="s">
        <v>3879</v>
      </c>
      <c r="D65" s="720"/>
      <c r="E65" s="720"/>
      <c r="F65" s="720"/>
      <c r="G65" s="720"/>
    </row>
    <row r="66" spans="1:7">
      <c r="A66" s="691" t="s">
        <v>3880</v>
      </c>
      <c r="B66" s="691" t="s">
        <v>3881</v>
      </c>
      <c r="C66" s="694" t="s">
        <v>3882</v>
      </c>
      <c r="D66" s="720">
        <v>9.5206</v>
      </c>
      <c r="E66" s="720"/>
      <c r="F66" s="720">
        <v>51.069000000000003</v>
      </c>
      <c r="G66" s="720"/>
    </row>
    <row r="67" spans="1:7">
      <c r="A67" s="691" t="s">
        <v>3883</v>
      </c>
      <c r="B67" s="691" t="s">
        <v>3884</v>
      </c>
      <c r="C67" s="694" t="s">
        <v>3885</v>
      </c>
      <c r="D67" s="720"/>
      <c r="E67" s="720"/>
      <c r="F67" s="720"/>
      <c r="G67" s="720"/>
    </row>
    <row r="68" spans="1:7">
      <c r="A68" s="691" t="s">
        <v>3886</v>
      </c>
      <c r="B68" s="691" t="s">
        <v>3887</v>
      </c>
      <c r="C68" s="694" t="s">
        <v>3888</v>
      </c>
      <c r="D68" s="720">
        <v>132.81700000000001</v>
      </c>
      <c r="E68" s="720"/>
      <c r="F68" s="720">
        <v>92.918000000000006</v>
      </c>
      <c r="G68" s="720"/>
    </row>
    <row r="69" spans="1:7">
      <c r="A69" s="691" t="s">
        <v>3889</v>
      </c>
      <c r="B69" s="691" t="s">
        <v>3890</v>
      </c>
      <c r="C69" s="694" t="s">
        <v>3891</v>
      </c>
      <c r="D69" s="720"/>
      <c r="E69" s="720"/>
      <c r="F69" s="720"/>
      <c r="G69" s="720"/>
    </row>
    <row r="70" spans="1:7">
      <c r="A70" s="691" t="s">
        <v>3892</v>
      </c>
      <c r="B70" s="691" t="s">
        <v>3893</v>
      </c>
      <c r="C70" s="694" t="s">
        <v>3894</v>
      </c>
      <c r="D70" s="720">
        <v>4366.94146</v>
      </c>
      <c r="E70" s="720"/>
      <c r="F70" s="720">
        <v>4896.7762899999998</v>
      </c>
      <c r="G70" s="720"/>
    </row>
    <row r="71" spans="1:7">
      <c r="A71" s="691" t="s">
        <v>3895</v>
      </c>
      <c r="B71" s="691" t="s">
        <v>3896</v>
      </c>
      <c r="C71" s="694" t="s">
        <v>3897</v>
      </c>
      <c r="D71" s="720">
        <v>3645.2931800000001</v>
      </c>
      <c r="E71" s="720">
        <v>19.064919999999997</v>
      </c>
      <c r="F71" s="720">
        <v>2434.1759999999999</v>
      </c>
      <c r="G71" s="720">
        <v>3.56839</v>
      </c>
    </row>
    <row r="72" spans="1:7">
      <c r="A72" s="688" t="s">
        <v>3445</v>
      </c>
      <c r="B72" s="688" t="s">
        <v>3898</v>
      </c>
      <c r="C72" s="725" t="s">
        <v>269</v>
      </c>
      <c r="D72" s="708">
        <v>556.69573000000003</v>
      </c>
      <c r="E72" s="690">
        <v>0</v>
      </c>
      <c r="F72" s="708">
        <v>735.52377000000001</v>
      </c>
      <c r="G72" s="690">
        <v>0</v>
      </c>
    </row>
    <row r="73" spans="1:7">
      <c r="A73" s="691" t="s">
        <v>3447</v>
      </c>
      <c r="B73" s="691" t="s">
        <v>3899</v>
      </c>
      <c r="C73" s="694" t="s">
        <v>3900</v>
      </c>
      <c r="D73" s="720"/>
      <c r="E73" s="720"/>
      <c r="F73" s="720"/>
      <c r="G73" s="720"/>
    </row>
    <row r="74" spans="1:7">
      <c r="A74" s="691" t="s">
        <v>3450</v>
      </c>
      <c r="B74" s="691" t="s">
        <v>3844</v>
      </c>
      <c r="C74" s="694" t="s">
        <v>3901</v>
      </c>
      <c r="D74" s="720">
        <v>518.62484000000006</v>
      </c>
      <c r="E74" s="720"/>
      <c r="F74" s="720">
        <v>724.88522</v>
      </c>
      <c r="G74" s="720"/>
    </row>
    <row r="75" spans="1:7">
      <c r="A75" s="691" t="s">
        <v>3453</v>
      </c>
      <c r="B75" s="691" t="s">
        <v>3902</v>
      </c>
      <c r="C75" s="694" t="s">
        <v>3903</v>
      </c>
      <c r="D75" s="720"/>
      <c r="E75" s="720"/>
      <c r="F75" s="720"/>
      <c r="G75" s="720"/>
    </row>
    <row r="76" spans="1:7">
      <c r="A76" s="691" t="s">
        <v>3456</v>
      </c>
      <c r="B76" s="691" t="s">
        <v>3904</v>
      </c>
      <c r="C76" s="694" t="s">
        <v>3905</v>
      </c>
      <c r="D76" s="720"/>
      <c r="E76" s="720"/>
      <c r="F76" s="720"/>
      <c r="G76" s="720"/>
    </row>
    <row r="77" spans="1:7">
      <c r="A77" s="691" t="s">
        <v>3462</v>
      </c>
      <c r="B77" s="691" t="s">
        <v>3906</v>
      </c>
      <c r="C77" s="694" t="s">
        <v>3907</v>
      </c>
      <c r="D77" s="720">
        <v>38.070889999999999</v>
      </c>
      <c r="E77" s="720"/>
      <c r="F77" s="720">
        <v>10.638549999999999</v>
      </c>
      <c r="G77" s="720"/>
    </row>
    <row r="78" spans="1:7">
      <c r="A78" s="688" t="s">
        <v>3908</v>
      </c>
      <c r="B78" s="688" t="s">
        <v>3909</v>
      </c>
      <c r="C78" s="725" t="s">
        <v>269</v>
      </c>
      <c r="D78" s="708">
        <v>335142.57949999999</v>
      </c>
      <c r="E78" s="690">
        <v>0</v>
      </c>
      <c r="F78" s="708">
        <v>288806.70139</v>
      </c>
      <c r="G78" s="690">
        <v>0</v>
      </c>
    </row>
    <row r="79" spans="1:7">
      <c r="A79" s="691" t="s">
        <v>3910</v>
      </c>
      <c r="B79" s="691" t="s">
        <v>3911</v>
      </c>
      <c r="C79" s="694" t="s">
        <v>3912</v>
      </c>
      <c r="D79" s="720"/>
      <c r="E79" s="720"/>
      <c r="F79" s="720"/>
      <c r="G79" s="720"/>
    </row>
    <row r="80" spans="1:7">
      <c r="A80" s="691" t="s">
        <v>3913</v>
      </c>
      <c r="B80" s="691" t="s">
        <v>3914</v>
      </c>
      <c r="C80" s="694" t="s">
        <v>3915</v>
      </c>
      <c r="D80" s="720">
        <v>335142.57949999999</v>
      </c>
      <c r="E80" s="720"/>
      <c r="F80" s="720">
        <v>288806.70139</v>
      </c>
      <c r="G80" s="720"/>
    </row>
    <row r="81" spans="1:7">
      <c r="A81" s="688" t="s">
        <v>3570</v>
      </c>
      <c r="B81" s="688" t="s">
        <v>3916</v>
      </c>
      <c r="C81" s="725" t="s">
        <v>269</v>
      </c>
      <c r="D81" s="708"/>
      <c r="E81" s="726">
        <v>0</v>
      </c>
      <c r="F81" s="708"/>
      <c r="G81" s="726">
        <v>0</v>
      </c>
    </row>
    <row r="82" spans="1:7">
      <c r="A82" s="688" t="s">
        <v>3917</v>
      </c>
      <c r="B82" s="688" t="s">
        <v>3918</v>
      </c>
      <c r="C82" s="725" t="s">
        <v>269</v>
      </c>
      <c r="D82" s="708">
        <v>1395.02955</v>
      </c>
      <c r="E82" s="726">
        <v>253.20492999999999</v>
      </c>
      <c r="F82" s="708">
        <v>564.09298000000001</v>
      </c>
      <c r="G82" s="726">
        <v>194.93451000000002</v>
      </c>
    </row>
    <row r="83" spans="1:7">
      <c r="A83" s="688" t="s">
        <v>3919</v>
      </c>
      <c r="B83" s="688" t="s">
        <v>3615</v>
      </c>
      <c r="C83" s="725" t="s">
        <v>269</v>
      </c>
      <c r="D83" s="708">
        <v>487.58699999999999</v>
      </c>
      <c r="E83" s="726">
        <v>245.70492999999999</v>
      </c>
      <c r="F83" s="708">
        <v>37.49098</v>
      </c>
      <c r="G83" s="726">
        <v>193.59951000000001</v>
      </c>
    </row>
  </sheetData>
  <customSheetViews>
    <customSheetView guid="{53E72506-0B1D-4F4A-A157-6DE69D2E678D}" showPageBreaks="1" showGridLines="0" fitToPage="1" printArea="1" view="pageBreakPreview">
      <selection activeCell="A146" sqref="A146:XFD146"/>
      <pageMargins left="0.39370078740157483" right="0.39370078740157483" top="0.59055118110236227" bottom="0.39370078740157483" header="0.31496062992125984" footer="0.11811023622047245"/>
      <printOptions horizontalCentered="1"/>
      <pageSetup paperSize="9" scale="71" firstPageNumber="457" orientation="portrait" useFirstPageNumber="1" r:id="rId1"/>
      <headerFooter alignWithMargins="0">
        <oddHeader>&amp;L&amp;"Tahoma,Kurzíva"Závěrečný účet za rok 2014&amp;R&amp;"Tahoma,Kurzíva"Tabulka č. 39</oddHeader>
        <oddFooter>&amp;C&amp;"Tahoma,Obyčejné"&amp;P</oddFooter>
      </headerFooter>
    </customSheetView>
  </customSheetViews>
  <mergeCells count="6">
    <mergeCell ref="A1:G1"/>
    <mergeCell ref="A2:G2"/>
    <mergeCell ref="A5:B6"/>
    <mergeCell ref="C5:C6"/>
    <mergeCell ref="D5:E5"/>
    <mergeCell ref="F5:G5"/>
  </mergeCells>
  <printOptions horizontalCentered="1"/>
  <pageMargins left="0.39370078740157483" right="0.39370078740157483" top="0.59055118110236227" bottom="0.39370078740157483" header="0.31496062992125984" footer="0.11811023622047245"/>
  <pageSetup paperSize="9" scale="71" firstPageNumber="457" orientation="portrait" useFirstPageNumber="1" r:id="rId2"/>
  <headerFooter alignWithMargins="0">
    <oddHeader>&amp;L&amp;"Tahoma,Kurzíva"Závěrečný účet za rok 2014&amp;R&amp;"Tahoma,Kurzíva"Tabulka č. 39</oddHeader>
    <oddFooter>&amp;C&amp;"Tahoma,Obyčejné"&amp;P</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48"/>
  <sheetViews>
    <sheetView showGridLines="0" view="pageBreakPreview" zoomScaleNormal="100" zoomScaleSheetLayoutView="100" workbookViewId="0">
      <selection activeCell="I13" sqref="I13"/>
    </sheetView>
  </sheetViews>
  <sheetFormatPr defaultRowHeight="12.75"/>
  <cols>
    <col min="1" max="1" width="7.7109375" style="764" customWidth="1"/>
    <col min="2" max="2" width="50.7109375" style="685" customWidth="1"/>
    <col min="3" max="3" width="8.5703125" style="763" customWidth="1"/>
    <col min="4" max="7" width="14.7109375" style="712" customWidth="1"/>
    <col min="8" max="16384" width="9.140625" style="685"/>
  </cols>
  <sheetData>
    <row r="1" spans="1:7" s="775" customFormat="1" ht="18" customHeight="1">
      <c r="A1" s="1388" t="s">
        <v>3284</v>
      </c>
      <c r="B1" s="1388"/>
      <c r="C1" s="1388"/>
      <c r="D1" s="1388"/>
      <c r="E1" s="1388"/>
      <c r="F1" s="1388"/>
      <c r="G1" s="1388"/>
    </row>
    <row r="2" spans="1:7" s="776" customFormat="1" ht="18" customHeight="1">
      <c r="A2" s="1389" t="s">
        <v>3927</v>
      </c>
      <c r="B2" s="1389"/>
      <c r="C2" s="1389"/>
      <c r="D2" s="1389"/>
      <c r="E2" s="1389"/>
      <c r="F2" s="1389"/>
      <c r="G2" s="1389"/>
    </row>
    <row r="3" spans="1:7" s="679" customFormat="1">
      <c r="C3" s="680"/>
      <c r="D3" s="681"/>
      <c r="E3" s="681"/>
      <c r="F3" s="681"/>
      <c r="G3" s="681"/>
    </row>
    <row r="4" spans="1:7">
      <c r="A4" s="682"/>
      <c r="B4" s="682"/>
      <c r="C4" s="683"/>
      <c r="D4" s="684">
        <v>1</v>
      </c>
      <c r="E4" s="684">
        <v>2</v>
      </c>
      <c r="F4" s="684">
        <v>3</v>
      </c>
      <c r="G4" s="684">
        <v>4</v>
      </c>
    </row>
    <row r="5" spans="1:7" s="742" customFormat="1" ht="12.75" customHeight="1">
      <c r="A5" s="1390" t="s">
        <v>3286</v>
      </c>
      <c r="B5" s="1391"/>
      <c r="C5" s="1396" t="s">
        <v>3287</v>
      </c>
      <c r="D5" s="1403" t="s">
        <v>3288</v>
      </c>
      <c r="E5" s="1404"/>
      <c r="F5" s="1404"/>
      <c r="G5" s="1405"/>
    </row>
    <row r="6" spans="1:7" s="686" customFormat="1">
      <c r="A6" s="1392"/>
      <c r="B6" s="1393"/>
      <c r="C6" s="1397"/>
      <c r="D6" s="1406" t="s">
        <v>3289</v>
      </c>
      <c r="E6" s="1407"/>
      <c r="F6" s="1408"/>
      <c r="G6" s="1409" t="s">
        <v>3290</v>
      </c>
    </row>
    <row r="7" spans="1:7" s="686" customFormat="1">
      <c r="A7" s="1394"/>
      <c r="B7" s="1395"/>
      <c r="C7" s="1411"/>
      <c r="D7" s="777" t="s">
        <v>3291</v>
      </c>
      <c r="E7" s="777" t="s">
        <v>3292</v>
      </c>
      <c r="F7" s="777" t="s">
        <v>3293</v>
      </c>
      <c r="G7" s="1410"/>
    </row>
    <row r="8" spans="1:7" s="686" customFormat="1">
      <c r="A8" s="717"/>
      <c r="B8" s="717" t="s">
        <v>3294</v>
      </c>
      <c r="C8" s="718" t="s">
        <v>269</v>
      </c>
      <c r="D8" s="719">
        <v>11377857.46809</v>
      </c>
      <c r="E8" s="719">
        <v>4942411.5508999992</v>
      </c>
      <c r="F8" s="719">
        <v>6435445.9171899995</v>
      </c>
      <c r="G8" s="719">
        <v>6313739.0363699999</v>
      </c>
    </row>
    <row r="9" spans="1:7" s="743" customFormat="1">
      <c r="A9" s="717" t="s">
        <v>3295</v>
      </c>
      <c r="B9" s="717" t="s">
        <v>3296</v>
      </c>
      <c r="C9" s="718" t="s">
        <v>269</v>
      </c>
      <c r="D9" s="719">
        <v>10208393.36424</v>
      </c>
      <c r="E9" s="719">
        <v>4940885.6470799996</v>
      </c>
      <c r="F9" s="719">
        <v>5267507.7171599995</v>
      </c>
      <c r="G9" s="719">
        <v>5152331.6986000007</v>
      </c>
    </row>
    <row r="10" spans="1:7" s="743" customFormat="1">
      <c r="A10" s="717" t="s">
        <v>3297</v>
      </c>
      <c r="B10" s="717" t="s">
        <v>3298</v>
      </c>
      <c r="C10" s="718" t="s">
        <v>269</v>
      </c>
      <c r="D10" s="719">
        <v>71694.725099999996</v>
      </c>
      <c r="E10" s="719">
        <v>68692.454639999996</v>
      </c>
      <c r="F10" s="719">
        <v>3002.2704600000002</v>
      </c>
      <c r="G10" s="719">
        <v>2927.0429199999999</v>
      </c>
    </row>
    <row r="11" spans="1:7" s="679" customFormat="1">
      <c r="A11" s="691" t="s">
        <v>3299</v>
      </c>
      <c r="B11" s="691" t="s">
        <v>3300</v>
      </c>
      <c r="C11" s="694" t="s">
        <v>3301</v>
      </c>
      <c r="D11" s="744"/>
      <c r="E11" s="744"/>
      <c r="F11" s="744"/>
      <c r="G11" s="744"/>
    </row>
    <row r="12" spans="1:7" s="679" customFormat="1">
      <c r="A12" s="691" t="s">
        <v>3302</v>
      </c>
      <c r="B12" s="691" t="s">
        <v>3303</v>
      </c>
      <c r="C12" s="694" t="s">
        <v>3304</v>
      </c>
      <c r="D12" s="729">
        <v>8882.9921599999998</v>
      </c>
      <c r="E12" s="729">
        <v>6426.9513999999999</v>
      </c>
      <c r="F12" s="729">
        <v>2456.0407599999999</v>
      </c>
      <c r="G12" s="729">
        <v>2679.52792</v>
      </c>
    </row>
    <row r="13" spans="1:7" s="679" customFormat="1">
      <c r="A13" s="691" t="s">
        <v>3305</v>
      </c>
      <c r="B13" s="691" t="s">
        <v>239</v>
      </c>
      <c r="C13" s="694" t="s">
        <v>3306</v>
      </c>
      <c r="D13" s="730">
        <v>0</v>
      </c>
      <c r="E13" s="730">
        <v>0</v>
      </c>
      <c r="F13" s="730">
        <v>0</v>
      </c>
      <c r="G13" s="730">
        <v>0</v>
      </c>
    </row>
    <row r="14" spans="1:7" s="679" customFormat="1">
      <c r="A14" s="691" t="s">
        <v>3307</v>
      </c>
      <c r="B14" s="691" t="s">
        <v>3308</v>
      </c>
      <c r="C14" s="694" t="s">
        <v>3309</v>
      </c>
      <c r="D14" s="730">
        <v>0</v>
      </c>
      <c r="E14" s="730">
        <v>0</v>
      </c>
      <c r="F14" s="730">
        <v>0</v>
      </c>
      <c r="G14" s="730">
        <v>0</v>
      </c>
    </row>
    <row r="15" spans="1:7" s="679" customFormat="1">
      <c r="A15" s="691" t="s">
        <v>3310</v>
      </c>
      <c r="B15" s="691" t="s">
        <v>3311</v>
      </c>
      <c r="C15" s="694" t="s">
        <v>3312</v>
      </c>
      <c r="D15" s="730">
        <v>61087.397240000006</v>
      </c>
      <c r="E15" s="730">
        <v>61087.397240000006</v>
      </c>
      <c r="F15" s="730">
        <v>0</v>
      </c>
      <c r="G15" s="730">
        <v>0</v>
      </c>
    </row>
    <row r="16" spans="1:7" s="679" customFormat="1">
      <c r="A16" s="691" t="s">
        <v>3313</v>
      </c>
      <c r="B16" s="691" t="s">
        <v>3314</v>
      </c>
      <c r="C16" s="694" t="s">
        <v>3315</v>
      </c>
      <c r="D16" s="729">
        <v>1257.7078999999999</v>
      </c>
      <c r="E16" s="729">
        <v>1178.106</v>
      </c>
      <c r="F16" s="729">
        <v>79.601900000000001</v>
      </c>
      <c r="G16" s="729">
        <v>5.218</v>
      </c>
    </row>
    <row r="17" spans="1:7" s="679" customFormat="1">
      <c r="A17" s="691" t="s">
        <v>3316</v>
      </c>
      <c r="B17" s="691" t="s">
        <v>3317</v>
      </c>
      <c r="C17" s="694" t="s">
        <v>3318</v>
      </c>
      <c r="D17" s="729">
        <v>466.62779999999998</v>
      </c>
      <c r="E17" s="729"/>
      <c r="F17" s="729">
        <v>466.62779999999998</v>
      </c>
      <c r="G17" s="729">
        <v>142.297</v>
      </c>
    </row>
    <row r="18" spans="1:7" s="679" customFormat="1" ht="21">
      <c r="A18" s="691" t="s">
        <v>3319</v>
      </c>
      <c r="B18" s="691" t="s">
        <v>3320</v>
      </c>
      <c r="C18" s="694" t="s">
        <v>3321</v>
      </c>
      <c r="D18" s="730">
        <v>0</v>
      </c>
      <c r="E18" s="730">
        <v>0</v>
      </c>
      <c r="F18" s="730">
        <v>0</v>
      </c>
      <c r="G18" s="730">
        <v>0</v>
      </c>
    </row>
    <row r="19" spans="1:7" s="679" customFormat="1">
      <c r="A19" s="691" t="s">
        <v>3322</v>
      </c>
      <c r="B19" s="691" t="s">
        <v>3323</v>
      </c>
      <c r="C19" s="694" t="s">
        <v>3324</v>
      </c>
      <c r="D19" s="730">
        <v>0</v>
      </c>
      <c r="E19" s="729"/>
      <c r="F19" s="730">
        <v>0</v>
      </c>
      <c r="G19" s="729">
        <v>100</v>
      </c>
    </row>
    <row r="20" spans="1:7" s="743" customFormat="1">
      <c r="A20" s="691" t="s">
        <v>3325</v>
      </c>
      <c r="B20" s="691" t="s">
        <v>3326</v>
      </c>
      <c r="C20" s="694" t="s">
        <v>3327</v>
      </c>
      <c r="D20" s="730">
        <v>0</v>
      </c>
      <c r="E20" s="729"/>
      <c r="F20" s="730">
        <v>0</v>
      </c>
      <c r="G20" s="729"/>
    </row>
    <row r="21" spans="1:7" s="679" customFormat="1">
      <c r="A21" s="717" t="s">
        <v>3328</v>
      </c>
      <c r="B21" s="717" t="s">
        <v>3329</v>
      </c>
      <c r="C21" s="718" t="s">
        <v>269</v>
      </c>
      <c r="D21" s="719">
        <v>10134816.389079999</v>
      </c>
      <c r="E21" s="719">
        <v>4872193.1924399994</v>
      </c>
      <c r="F21" s="719">
        <v>5262623.1966400007</v>
      </c>
      <c r="G21" s="719">
        <v>5147558.4224199997</v>
      </c>
    </row>
    <row r="22" spans="1:7" s="679" customFormat="1">
      <c r="A22" s="691" t="s">
        <v>3330</v>
      </c>
      <c r="B22" s="691" t="s">
        <v>255</v>
      </c>
      <c r="C22" s="694" t="s">
        <v>3331</v>
      </c>
      <c r="D22" s="729">
        <v>540789.20476999995</v>
      </c>
      <c r="E22" s="729"/>
      <c r="F22" s="729">
        <v>540789.20476999995</v>
      </c>
      <c r="G22" s="729">
        <v>548990.16087000002</v>
      </c>
    </row>
    <row r="23" spans="1:7" s="679" customFormat="1">
      <c r="A23" s="691" t="s">
        <v>3332</v>
      </c>
      <c r="B23" s="691" t="s">
        <v>3333</v>
      </c>
      <c r="C23" s="694" t="s">
        <v>3334</v>
      </c>
      <c r="D23" s="729">
        <v>5576.6454000000003</v>
      </c>
      <c r="E23" s="729"/>
      <c r="F23" s="729">
        <v>5576.6454000000003</v>
      </c>
      <c r="G23" s="729">
        <v>5534.2854000000007</v>
      </c>
    </row>
    <row r="24" spans="1:7" s="679" customFormat="1">
      <c r="A24" s="691" t="s">
        <v>3335</v>
      </c>
      <c r="B24" s="691" t="s">
        <v>3336</v>
      </c>
      <c r="C24" s="694" t="s">
        <v>3337</v>
      </c>
      <c r="D24" s="729">
        <v>6904792.8429199997</v>
      </c>
      <c r="E24" s="729">
        <v>2536229.8460599999</v>
      </c>
      <c r="F24" s="729">
        <v>4368562.9968599994</v>
      </c>
      <c r="G24" s="729">
        <v>4296242.2292600004</v>
      </c>
    </row>
    <row r="25" spans="1:7" s="679" customFormat="1">
      <c r="A25" s="691" t="s">
        <v>3338</v>
      </c>
      <c r="B25" s="691" t="s">
        <v>3339</v>
      </c>
      <c r="C25" s="694" t="s">
        <v>3340</v>
      </c>
      <c r="D25" s="729">
        <v>1108093.8006300002</v>
      </c>
      <c r="E25" s="729">
        <v>788424.86210999999</v>
      </c>
      <c r="F25" s="729">
        <v>319668.93851999997</v>
      </c>
      <c r="G25" s="729">
        <v>265480.11703000002</v>
      </c>
    </row>
    <row r="26" spans="1:7" s="679" customFormat="1">
      <c r="A26" s="691" t="s">
        <v>3341</v>
      </c>
      <c r="B26" s="691" t="s">
        <v>3342</v>
      </c>
      <c r="C26" s="694" t="s">
        <v>3343</v>
      </c>
      <c r="D26" s="729"/>
      <c r="E26" s="729"/>
      <c r="F26" s="729"/>
      <c r="G26" s="729">
        <v>44.459739999999996</v>
      </c>
    </row>
    <row r="27" spans="1:7" s="679" customFormat="1">
      <c r="A27" s="691" t="s">
        <v>3344</v>
      </c>
      <c r="B27" s="691" t="s">
        <v>3345</v>
      </c>
      <c r="C27" s="694" t="s">
        <v>3346</v>
      </c>
      <c r="D27" s="729">
        <v>1547476.33727</v>
      </c>
      <c r="E27" s="730">
        <v>1547476.33727</v>
      </c>
      <c r="F27" s="729"/>
      <c r="G27" s="730">
        <v>0</v>
      </c>
    </row>
    <row r="28" spans="1:7" s="679" customFormat="1">
      <c r="A28" s="691" t="s">
        <v>3347</v>
      </c>
      <c r="B28" s="691" t="s">
        <v>3348</v>
      </c>
      <c r="C28" s="694" t="s">
        <v>3349</v>
      </c>
      <c r="D28" s="729">
        <v>192.31421</v>
      </c>
      <c r="E28" s="729">
        <v>62.146999999999998</v>
      </c>
      <c r="F28" s="729">
        <v>130.16721000000001</v>
      </c>
      <c r="G28" s="729">
        <v>828.7411800000001</v>
      </c>
    </row>
    <row r="29" spans="1:7" s="679" customFormat="1">
      <c r="A29" s="691" t="s">
        <v>3350</v>
      </c>
      <c r="B29" s="691" t="s">
        <v>3351</v>
      </c>
      <c r="C29" s="694" t="s">
        <v>3352</v>
      </c>
      <c r="D29" s="729">
        <v>27697.591219999998</v>
      </c>
      <c r="E29" s="729"/>
      <c r="F29" s="729">
        <v>27697.591219999998</v>
      </c>
      <c r="G29" s="729">
        <v>30438.428940000002</v>
      </c>
    </row>
    <row r="30" spans="1:7" s="679" customFormat="1" ht="21">
      <c r="A30" s="691" t="s">
        <v>3353</v>
      </c>
      <c r="B30" s="691" t="s">
        <v>3354</v>
      </c>
      <c r="C30" s="694" t="s">
        <v>3355</v>
      </c>
      <c r="D30" s="730">
        <v>0</v>
      </c>
      <c r="E30" s="729"/>
      <c r="F30" s="730">
        <v>0</v>
      </c>
      <c r="G30" s="729"/>
    </row>
    <row r="31" spans="1:7" s="743" customFormat="1">
      <c r="A31" s="691" t="s">
        <v>3356</v>
      </c>
      <c r="B31" s="691" t="s">
        <v>3357</v>
      </c>
      <c r="C31" s="694" t="s">
        <v>3358</v>
      </c>
      <c r="D31" s="729">
        <v>197.65266</v>
      </c>
      <c r="E31" s="729"/>
      <c r="F31" s="729">
        <v>197.65266</v>
      </c>
      <c r="G31" s="729"/>
    </row>
    <row r="32" spans="1:7" s="679" customFormat="1">
      <c r="A32" s="691" t="s">
        <v>3359</v>
      </c>
      <c r="B32" s="691" t="s">
        <v>3360</v>
      </c>
      <c r="C32" s="694" t="s">
        <v>3361</v>
      </c>
      <c r="D32" s="729"/>
      <c r="E32" s="729"/>
      <c r="F32" s="729"/>
      <c r="G32" s="729"/>
    </row>
    <row r="33" spans="1:7" s="679" customFormat="1">
      <c r="A33" s="717" t="s">
        <v>3362</v>
      </c>
      <c r="B33" s="717" t="s">
        <v>3363</v>
      </c>
      <c r="C33" s="718" t="s">
        <v>269</v>
      </c>
      <c r="D33" s="719">
        <v>0</v>
      </c>
      <c r="E33" s="719">
        <v>0</v>
      </c>
      <c r="F33" s="719">
        <v>0</v>
      </c>
      <c r="G33" s="719">
        <v>0</v>
      </c>
    </row>
    <row r="34" spans="1:7" s="679" customFormat="1">
      <c r="A34" s="691" t="s">
        <v>3364</v>
      </c>
      <c r="B34" s="691" t="s">
        <v>3365</v>
      </c>
      <c r="C34" s="694" t="s">
        <v>3366</v>
      </c>
      <c r="D34" s="730">
        <v>0</v>
      </c>
      <c r="E34" s="730">
        <v>0</v>
      </c>
      <c r="F34" s="730">
        <v>0</v>
      </c>
      <c r="G34" s="730">
        <v>0</v>
      </c>
    </row>
    <row r="35" spans="1:7" s="679" customFormat="1">
      <c r="A35" s="691" t="s">
        <v>3367</v>
      </c>
      <c r="B35" s="691" t="s">
        <v>3368</v>
      </c>
      <c r="C35" s="694" t="s">
        <v>3369</v>
      </c>
      <c r="D35" s="730">
        <v>0</v>
      </c>
      <c r="E35" s="730">
        <v>0</v>
      </c>
      <c r="F35" s="730">
        <v>0</v>
      </c>
      <c r="G35" s="730">
        <v>0</v>
      </c>
    </row>
    <row r="36" spans="1:7" s="679" customFormat="1">
      <c r="A36" s="691" t="s">
        <v>3370</v>
      </c>
      <c r="B36" s="691" t="s">
        <v>3371</v>
      </c>
      <c r="C36" s="694" t="s">
        <v>3372</v>
      </c>
      <c r="D36" s="730">
        <v>0</v>
      </c>
      <c r="E36" s="730">
        <v>0</v>
      </c>
      <c r="F36" s="730">
        <v>0</v>
      </c>
      <c r="G36" s="730">
        <v>0</v>
      </c>
    </row>
    <row r="37" spans="1:7" s="743" customFormat="1">
      <c r="A37" s="691" t="s">
        <v>3376</v>
      </c>
      <c r="B37" s="691" t="s">
        <v>3377</v>
      </c>
      <c r="C37" s="694" t="s">
        <v>3378</v>
      </c>
      <c r="D37" s="730">
        <v>0</v>
      </c>
      <c r="E37" s="730">
        <v>0</v>
      </c>
      <c r="F37" s="730">
        <v>0</v>
      </c>
      <c r="G37" s="730">
        <v>0</v>
      </c>
    </row>
    <row r="38" spans="1:7" s="679" customFormat="1">
      <c r="A38" s="691" t="s">
        <v>3379</v>
      </c>
      <c r="B38" s="691" t="s">
        <v>3380</v>
      </c>
      <c r="C38" s="694" t="s">
        <v>3381</v>
      </c>
      <c r="D38" s="729"/>
      <c r="E38" s="729"/>
      <c r="F38" s="729"/>
      <c r="G38" s="729"/>
    </row>
    <row r="39" spans="1:7" s="679" customFormat="1">
      <c r="A39" s="717" t="s">
        <v>3388</v>
      </c>
      <c r="B39" s="717" t="s">
        <v>3389</v>
      </c>
      <c r="C39" s="718" t="s">
        <v>269</v>
      </c>
      <c r="D39" s="719">
        <v>1882.2500600000001</v>
      </c>
      <c r="E39" s="719">
        <v>0</v>
      </c>
      <c r="F39" s="719">
        <v>1882.2500600000001</v>
      </c>
      <c r="G39" s="719">
        <v>1846.23326</v>
      </c>
    </row>
    <row r="40" spans="1:7" s="679" customFormat="1">
      <c r="A40" s="691" t="s">
        <v>3390</v>
      </c>
      <c r="B40" s="691" t="s">
        <v>3391</v>
      </c>
      <c r="C40" s="694" t="s">
        <v>3392</v>
      </c>
      <c r="D40" s="730">
        <v>0</v>
      </c>
      <c r="E40" s="730">
        <v>0</v>
      </c>
      <c r="F40" s="730">
        <v>0</v>
      </c>
      <c r="G40" s="730">
        <v>0</v>
      </c>
    </row>
    <row r="41" spans="1:7" s="679" customFormat="1">
      <c r="A41" s="691" t="s">
        <v>3393</v>
      </c>
      <c r="B41" s="691" t="s">
        <v>3394</v>
      </c>
      <c r="C41" s="694" t="s">
        <v>3395</v>
      </c>
      <c r="D41" s="730">
        <v>0</v>
      </c>
      <c r="E41" s="730">
        <v>0</v>
      </c>
      <c r="F41" s="730">
        <v>0</v>
      </c>
      <c r="G41" s="730">
        <v>0</v>
      </c>
    </row>
    <row r="42" spans="1:7" s="679" customFormat="1">
      <c r="A42" s="691" t="s">
        <v>3396</v>
      </c>
      <c r="B42" s="691" t="s">
        <v>3397</v>
      </c>
      <c r="C42" s="694" t="s">
        <v>3398</v>
      </c>
      <c r="D42" s="730">
        <v>57.256389999999996</v>
      </c>
      <c r="E42" s="730">
        <v>0</v>
      </c>
      <c r="F42" s="730">
        <v>57.256389999999996</v>
      </c>
      <c r="G42" s="730">
        <v>60.643999999999998</v>
      </c>
    </row>
    <row r="43" spans="1:7" s="743" customFormat="1">
      <c r="A43" s="691" t="s">
        <v>3402</v>
      </c>
      <c r="B43" s="691" t="s">
        <v>3403</v>
      </c>
      <c r="C43" s="694" t="s">
        <v>3404</v>
      </c>
      <c r="D43" s="730">
        <v>0</v>
      </c>
      <c r="E43" s="730">
        <v>0</v>
      </c>
      <c r="F43" s="730">
        <v>0</v>
      </c>
      <c r="G43" s="730">
        <v>0</v>
      </c>
    </row>
    <row r="44" spans="1:7" s="743" customFormat="1">
      <c r="A44" s="691" t="s">
        <v>3405</v>
      </c>
      <c r="B44" s="691" t="s">
        <v>3406</v>
      </c>
      <c r="C44" s="694" t="s">
        <v>3407</v>
      </c>
      <c r="D44" s="730">
        <v>1824.9936699999998</v>
      </c>
      <c r="E44" s="730">
        <v>0</v>
      </c>
      <c r="F44" s="730">
        <v>1824.9936699999998</v>
      </c>
      <c r="G44" s="730">
        <v>1785.58926</v>
      </c>
    </row>
    <row r="45" spans="1:7" s="679" customFormat="1">
      <c r="A45" s="727" t="s">
        <v>3408</v>
      </c>
      <c r="B45" s="727" t="s">
        <v>3409</v>
      </c>
      <c r="C45" s="728" t="s">
        <v>3410</v>
      </c>
      <c r="D45" s="729"/>
      <c r="E45" s="729"/>
      <c r="F45" s="729"/>
      <c r="G45" s="729"/>
    </row>
    <row r="46" spans="1:7" s="679" customFormat="1">
      <c r="A46" s="717" t="s">
        <v>3411</v>
      </c>
      <c r="B46" s="717" t="s">
        <v>3412</v>
      </c>
      <c r="C46" s="718" t="s">
        <v>269</v>
      </c>
      <c r="D46" s="719">
        <v>1169464.1038499998</v>
      </c>
      <c r="E46" s="719">
        <v>1525.90382</v>
      </c>
      <c r="F46" s="719">
        <v>1167938.2000299999</v>
      </c>
      <c r="G46" s="719">
        <v>1161407.3377699999</v>
      </c>
    </row>
    <row r="47" spans="1:7" s="679" customFormat="1">
      <c r="A47" s="688" t="s">
        <v>3413</v>
      </c>
      <c r="B47" s="688" t="s">
        <v>3414</v>
      </c>
      <c r="C47" s="725" t="s">
        <v>269</v>
      </c>
      <c r="D47" s="719">
        <v>38519.48029</v>
      </c>
      <c r="E47" s="719">
        <v>0</v>
      </c>
      <c r="F47" s="719">
        <v>38519.48029</v>
      </c>
      <c r="G47" s="719">
        <v>37343.106039999999</v>
      </c>
    </row>
    <row r="48" spans="1:7" s="679" customFormat="1">
      <c r="A48" s="691" t="s">
        <v>3415</v>
      </c>
      <c r="B48" s="691" t="s">
        <v>3416</v>
      </c>
      <c r="C48" s="694" t="s">
        <v>3417</v>
      </c>
      <c r="D48" s="730">
        <v>0</v>
      </c>
      <c r="E48" s="730">
        <v>0</v>
      </c>
      <c r="F48" s="730">
        <v>0</v>
      </c>
      <c r="G48" s="730">
        <v>0</v>
      </c>
    </row>
    <row r="49" spans="1:7" s="679" customFormat="1">
      <c r="A49" s="691" t="s">
        <v>3418</v>
      </c>
      <c r="B49" s="691" t="s">
        <v>3419</v>
      </c>
      <c r="C49" s="694" t="s">
        <v>3420</v>
      </c>
      <c r="D49" s="729">
        <v>17587.759959999999</v>
      </c>
      <c r="E49" s="729"/>
      <c r="F49" s="729">
        <v>17587.759959999999</v>
      </c>
      <c r="G49" s="729">
        <v>16135.32892</v>
      </c>
    </row>
    <row r="50" spans="1:7" s="679" customFormat="1">
      <c r="A50" s="691" t="s">
        <v>3421</v>
      </c>
      <c r="B50" s="691" t="s">
        <v>3422</v>
      </c>
      <c r="C50" s="694" t="s">
        <v>3423</v>
      </c>
      <c r="D50" s="729">
        <v>40.139000000000003</v>
      </c>
      <c r="E50" s="729"/>
      <c r="F50" s="729">
        <v>40.139000000000003</v>
      </c>
      <c r="G50" s="729"/>
    </row>
    <row r="51" spans="1:7" s="679" customFormat="1">
      <c r="A51" s="691" t="s">
        <v>3424</v>
      </c>
      <c r="B51" s="691" t="s">
        <v>3425</v>
      </c>
      <c r="C51" s="694" t="s">
        <v>3426</v>
      </c>
      <c r="D51" s="729">
        <v>7616.2198899999994</v>
      </c>
      <c r="E51" s="729"/>
      <c r="F51" s="729">
        <v>7616.2198899999994</v>
      </c>
      <c r="G51" s="729">
        <v>7666.0587300000007</v>
      </c>
    </row>
    <row r="52" spans="1:7" s="679" customFormat="1">
      <c r="A52" s="691" t="s">
        <v>3427</v>
      </c>
      <c r="B52" s="691" t="s">
        <v>3428</v>
      </c>
      <c r="C52" s="694" t="s">
        <v>3429</v>
      </c>
      <c r="D52" s="730">
        <v>0</v>
      </c>
      <c r="E52" s="730"/>
      <c r="F52" s="730">
        <v>0</v>
      </c>
      <c r="G52" s="730">
        <v>0</v>
      </c>
    </row>
    <row r="53" spans="1:7" s="679" customFormat="1">
      <c r="A53" s="691" t="s">
        <v>3430</v>
      </c>
      <c r="B53" s="691" t="s">
        <v>3431</v>
      </c>
      <c r="C53" s="694" t="s">
        <v>3432</v>
      </c>
      <c r="D53" s="729">
        <v>9270.5115299999998</v>
      </c>
      <c r="E53" s="729"/>
      <c r="F53" s="729">
        <v>9270.5115299999998</v>
      </c>
      <c r="G53" s="729">
        <v>8951.5230800000008</v>
      </c>
    </row>
    <row r="54" spans="1:7" s="679" customFormat="1">
      <c r="A54" s="691" t="s">
        <v>3433</v>
      </c>
      <c r="B54" s="691" t="s">
        <v>3434</v>
      </c>
      <c r="C54" s="694" t="s">
        <v>3435</v>
      </c>
      <c r="D54" s="730">
        <v>0</v>
      </c>
      <c r="E54" s="730"/>
      <c r="F54" s="730">
        <v>0</v>
      </c>
      <c r="G54" s="730">
        <v>0</v>
      </c>
    </row>
    <row r="55" spans="1:7" s="743" customFormat="1">
      <c r="A55" s="691" t="s">
        <v>3436</v>
      </c>
      <c r="B55" s="691" t="s">
        <v>3437</v>
      </c>
      <c r="C55" s="694" t="s">
        <v>3438</v>
      </c>
      <c r="D55" s="729">
        <v>1490.8671100000001</v>
      </c>
      <c r="E55" s="729"/>
      <c r="F55" s="729">
        <v>1490.8671100000001</v>
      </c>
      <c r="G55" s="729">
        <v>1917.61169</v>
      </c>
    </row>
    <row r="56" spans="1:7" s="679" customFormat="1">
      <c r="A56" s="691" t="s">
        <v>3439</v>
      </c>
      <c r="B56" s="691" t="s">
        <v>3440</v>
      </c>
      <c r="C56" s="694" t="s">
        <v>3441</v>
      </c>
      <c r="D56" s="729"/>
      <c r="E56" s="729"/>
      <c r="F56" s="729"/>
      <c r="G56" s="729"/>
    </row>
    <row r="57" spans="1:7" s="679" customFormat="1">
      <c r="A57" s="727" t="s">
        <v>3442</v>
      </c>
      <c r="B57" s="727" t="s">
        <v>3443</v>
      </c>
      <c r="C57" s="728" t="s">
        <v>3444</v>
      </c>
      <c r="D57" s="729">
        <v>2513.9827999999998</v>
      </c>
      <c r="E57" s="729"/>
      <c r="F57" s="729">
        <v>2513.9827999999998</v>
      </c>
      <c r="G57" s="729">
        <v>2672.5836200000003</v>
      </c>
    </row>
    <row r="58" spans="1:7" s="679" customFormat="1">
      <c r="A58" s="688" t="s">
        <v>3445</v>
      </c>
      <c r="B58" s="688" t="s">
        <v>3446</v>
      </c>
      <c r="C58" s="725" t="s">
        <v>269</v>
      </c>
      <c r="D58" s="719">
        <v>380999.89238999999</v>
      </c>
      <c r="E58" s="719">
        <v>1525.90382</v>
      </c>
      <c r="F58" s="719">
        <v>379473.98856999999</v>
      </c>
      <c r="G58" s="719">
        <v>359560.29310000001</v>
      </c>
    </row>
    <row r="59" spans="1:7" s="679" customFormat="1">
      <c r="A59" s="745" t="s">
        <v>3447</v>
      </c>
      <c r="B59" s="745" t="s">
        <v>3448</v>
      </c>
      <c r="C59" s="746" t="s">
        <v>3449</v>
      </c>
      <c r="D59" s="744">
        <v>20691.667219999999</v>
      </c>
      <c r="E59" s="744">
        <v>1525.90382</v>
      </c>
      <c r="F59" s="744">
        <v>19165.7634</v>
      </c>
      <c r="G59" s="744">
        <v>20300.614829999999</v>
      </c>
    </row>
    <row r="60" spans="1:7" s="679" customFormat="1">
      <c r="A60" s="691" t="s">
        <v>3456</v>
      </c>
      <c r="B60" s="691" t="s">
        <v>3457</v>
      </c>
      <c r="C60" s="694" t="s">
        <v>3458</v>
      </c>
      <c r="D60" s="729">
        <v>22390.89559</v>
      </c>
      <c r="E60" s="729"/>
      <c r="F60" s="729">
        <v>22390.89559</v>
      </c>
      <c r="G60" s="729">
        <v>31022.71744</v>
      </c>
    </row>
    <row r="61" spans="1:7" s="679" customFormat="1">
      <c r="A61" s="691" t="s">
        <v>3459</v>
      </c>
      <c r="B61" s="691" t="s">
        <v>3460</v>
      </c>
      <c r="C61" s="694" t="s">
        <v>3461</v>
      </c>
      <c r="D61" s="729">
        <v>10211.121740000001</v>
      </c>
      <c r="E61" s="729"/>
      <c r="F61" s="729">
        <v>10211.121740000001</v>
      </c>
      <c r="G61" s="729">
        <v>8591.9702300000008</v>
      </c>
    </row>
    <row r="62" spans="1:7" s="679" customFormat="1">
      <c r="A62" s="691" t="s">
        <v>3462</v>
      </c>
      <c r="B62" s="691" t="s">
        <v>3463</v>
      </c>
      <c r="C62" s="694" t="s">
        <v>3464</v>
      </c>
      <c r="D62" s="730">
        <v>0</v>
      </c>
      <c r="E62" s="730"/>
      <c r="F62" s="730">
        <v>0</v>
      </c>
      <c r="G62" s="730">
        <v>0</v>
      </c>
    </row>
    <row r="63" spans="1:7" s="679" customFormat="1">
      <c r="A63" s="691" t="s">
        <v>3471</v>
      </c>
      <c r="B63" s="691" t="s">
        <v>3472</v>
      </c>
      <c r="C63" s="694" t="s">
        <v>3473</v>
      </c>
      <c r="D63" s="730">
        <v>1545.9012399999999</v>
      </c>
      <c r="E63" s="730"/>
      <c r="F63" s="730">
        <v>1545.9012399999999</v>
      </c>
      <c r="G63" s="730">
        <v>1831.8386799999998</v>
      </c>
    </row>
    <row r="64" spans="1:7" s="679" customFormat="1">
      <c r="A64" s="691" t="s">
        <v>3474</v>
      </c>
      <c r="B64" s="691" t="s">
        <v>3475</v>
      </c>
      <c r="C64" s="694" t="s">
        <v>3476</v>
      </c>
      <c r="D64" s="729"/>
      <c r="E64" s="729"/>
      <c r="F64" s="729"/>
      <c r="G64" s="729">
        <v>6408.0820000000003</v>
      </c>
    </row>
    <row r="65" spans="1:7" s="679" customFormat="1">
      <c r="A65" s="691" t="s">
        <v>3477</v>
      </c>
      <c r="B65" s="691" t="s">
        <v>3478</v>
      </c>
      <c r="C65" s="694" t="s">
        <v>3479</v>
      </c>
      <c r="D65" s="730"/>
      <c r="E65" s="730"/>
      <c r="F65" s="730"/>
      <c r="G65" s="730">
        <v>0</v>
      </c>
    </row>
    <row r="66" spans="1:7" s="679" customFormat="1">
      <c r="A66" s="691" t="s">
        <v>3480</v>
      </c>
      <c r="B66" s="691" t="s">
        <v>3481</v>
      </c>
      <c r="C66" s="694" t="s">
        <v>3482</v>
      </c>
      <c r="D66" s="729"/>
      <c r="E66" s="729"/>
      <c r="F66" s="729"/>
      <c r="G66" s="729"/>
    </row>
    <row r="67" spans="1:7" s="679" customFormat="1">
      <c r="A67" s="691" t="s">
        <v>3483</v>
      </c>
      <c r="B67" s="691" t="s">
        <v>3484</v>
      </c>
      <c r="C67" s="694" t="s">
        <v>3485</v>
      </c>
      <c r="D67" s="730">
        <v>385.37799999999999</v>
      </c>
      <c r="E67" s="729"/>
      <c r="F67" s="730">
        <v>385.37799999999999</v>
      </c>
      <c r="G67" s="729">
        <v>549.15200000000004</v>
      </c>
    </row>
    <row r="68" spans="1:7" s="679" customFormat="1">
      <c r="A68" s="691" t="s">
        <v>3486</v>
      </c>
      <c r="B68" s="691" t="s">
        <v>3487</v>
      </c>
      <c r="C68" s="694" t="s">
        <v>3488</v>
      </c>
      <c r="D68" s="729"/>
      <c r="E68" s="729"/>
      <c r="F68" s="729"/>
      <c r="G68" s="729"/>
    </row>
    <row r="69" spans="1:7" s="679" customFormat="1">
      <c r="A69" s="691" t="s">
        <v>3489</v>
      </c>
      <c r="B69" s="691" t="s">
        <v>281</v>
      </c>
      <c r="C69" s="694" t="s">
        <v>3490</v>
      </c>
      <c r="D69" s="729">
        <v>185.43020000000001</v>
      </c>
      <c r="E69" s="729"/>
      <c r="F69" s="729">
        <v>185.43020000000001</v>
      </c>
      <c r="G69" s="729">
        <v>782.08206999999993</v>
      </c>
    </row>
    <row r="70" spans="1:7" s="679" customFormat="1">
      <c r="A70" s="691" t="s">
        <v>3491</v>
      </c>
      <c r="B70" s="691" t="s">
        <v>3492</v>
      </c>
      <c r="C70" s="694" t="s">
        <v>3493</v>
      </c>
      <c r="D70" s="729">
        <v>51.844999999999999</v>
      </c>
      <c r="E70" s="729"/>
      <c r="F70" s="729">
        <v>51.844999999999999</v>
      </c>
      <c r="G70" s="729">
        <v>130.643</v>
      </c>
    </row>
    <row r="71" spans="1:7" s="679" customFormat="1">
      <c r="A71" s="691" t="s">
        <v>3494</v>
      </c>
      <c r="B71" s="691" t="s">
        <v>3495</v>
      </c>
      <c r="C71" s="694" t="s">
        <v>3496</v>
      </c>
      <c r="D71" s="729">
        <v>4839.2111999999997</v>
      </c>
      <c r="E71" s="729"/>
      <c r="F71" s="729">
        <v>4839.2111999999997</v>
      </c>
      <c r="G71" s="729">
        <v>1620.5179699999999</v>
      </c>
    </row>
    <row r="72" spans="1:7" s="679" customFormat="1">
      <c r="A72" s="691" t="s">
        <v>3497</v>
      </c>
      <c r="B72" s="691" t="s">
        <v>3498</v>
      </c>
      <c r="C72" s="694" t="s">
        <v>3499</v>
      </c>
      <c r="D72" s="730">
        <v>26578.768929999998</v>
      </c>
      <c r="E72" s="730"/>
      <c r="F72" s="730">
        <v>26578.768929999998</v>
      </c>
      <c r="G72" s="730">
        <v>9138.053820000001</v>
      </c>
    </row>
    <row r="73" spans="1:7" s="679" customFormat="1">
      <c r="A73" s="691" t="s">
        <v>3512</v>
      </c>
      <c r="B73" s="691" t="s">
        <v>3513</v>
      </c>
      <c r="C73" s="694" t="s">
        <v>3514</v>
      </c>
      <c r="D73" s="730">
        <v>0</v>
      </c>
      <c r="E73" s="729"/>
      <c r="F73" s="730">
        <v>0</v>
      </c>
      <c r="G73" s="729">
        <v>105.34824</v>
      </c>
    </row>
    <row r="74" spans="1:7" s="679" customFormat="1">
      <c r="A74" s="691" t="s">
        <v>3515</v>
      </c>
      <c r="B74" s="691" t="s">
        <v>3516</v>
      </c>
      <c r="C74" s="694" t="s">
        <v>3517</v>
      </c>
      <c r="D74" s="730">
        <v>11232.380999999999</v>
      </c>
      <c r="E74" s="730">
        <v>0</v>
      </c>
      <c r="F74" s="730">
        <v>11232.380999999999</v>
      </c>
      <c r="G74" s="730">
        <v>0</v>
      </c>
    </row>
    <row r="75" spans="1:7" s="743" customFormat="1">
      <c r="A75" s="691" t="s">
        <v>3518</v>
      </c>
      <c r="B75" s="691" t="s">
        <v>3519</v>
      </c>
      <c r="C75" s="694" t="s">
        <v>3520</v>
      </c>
      <c r="D75" s="730">
        <v>8162.19092</v>
      </c>
      <c r="E75" s="730">
        <v>0</v>
      </c>
      <c r="F75" s="730">
        <v>8162.19092</v>
      </c>
      <c r="G75" s="730">
        <v>8665.1094600000015</v>
      </c>
    </row>
    <row r="76" spans="1:7" s="679" customFormat="1">
      <c r="A76" s="691" t="s">
        <v>3521</v>
      </c>
      <c r="B76" s="691" t="s">
        <v>3522</v>
      </c>
      <c r="C76" s="694" t="s">
        <v>3523</v>
      </c>
      <c r="D76" s="729">
        <v>2115.9246499999999</v>
      </c>
      <c r="E76" s="729"/>
      <c r="F76" s="729">
        <v>2115.9246499999999</v>
      </c>
      <c r="G76" s="729">
        <v>1995.5605600000001</v>
      </c>
    </row>
    <row r="77" spans="1:7" s="679" customFormat="1">
      <c r="A77" s="691" t="s">
        <v>3524</v>
      </c>
      <c r="B77" s="691" t="s">
        <v>3525</v>
      </c>
      <c r="C77" s="694" t="s">
        <v>3526</v>
      </c>
      <c r="D77" s="730">
        <v>255992.32102999999</v>
      </c>
      <c r="E77" s="730"/>
      <c r="F77" s="730">
        <v>255992.32102999999</v>
      </c>
      <c r="G77" s="730">
        <v>250296.01797999998</v>
      </c>
    </row>
    <row r="78" spans="1:7" s="679" customFormat="1">
      <c r="A78" s="727" t="s">
        <v>3527</v>
      </c>
      <c r="B78" s="747" t="s">
        <v>3528</v>
      </c>
      <c r="C78" s="748" t="s">
        <v>3529</v>
      </c>
      <c r="D78" s="749">
        <v>16616.855670000001</v>
      </c>
      <c r="E78" s="749"/>
      <c r="F78" s="749">
        <v>16616.855670000001</v>
      </c>
      <c r="G78" s="749">
        <v>18122.58482</v>
      </c>
    </row>
    <row r="79" spans="1:7" s="679" customFormat="1">
      <c r="A79" s="717" t="s">
        <v>3530</v>
      </c>
      <c r="B79" s="717" t="s">
        <v>3531</v>
      </c>
      <c r="C79" s="718" t="s">
        <v>269</v>
      </c>
      <c r="D79" s="719">
        <v>749944.73116999993</v>
      </c>
      <c r="E79" s="719">
        <v>0</v>
      </c>
      <c r="F79" s="719">
        <v>749944.73116999993</v>
      </c>
      <c r="G79" s="719">
        <v>764503.93862999999</v>
      </c>
    </row>
    <row r="80" spans="1:7" s="679" customFormat="1">
      <c r="A80" s="727" t="s">
        <v>3532</v>
      </c>
      <c r="B80" s="727" t="s">
        <v>3533</v>
      </c>
      <c r="C80" s="728" t="s">
        <v>3534</v>
      </c>
      <c r="D80" s="729"/>
      <c r="E80" s="729"/>
      <c r="F80" s="729"/>
      <c r="G80" s="729"/>
    </row>
    <row r="81" spans="1:7" s="679" customFormat="1">
      <c r="A81" s="691" t="s">
        <v>3535</v>
      </c>
      <c r="B81" s="691" t="s">
        <v>3536</v>
      </c>
      <c r="C81" s="694" t="s">
        <v>3537</v>
      </c>
      <c r="D81" s="729"/>
      <c r="E81" s="729"/>
      <c r="F81" s="729"/>
      <c r="G81" s="729"/>
    </row>
    <row r="82" spans="1:7" s="679" customFormat="1">
      <c r="A82" s="691" t="s">
        <v>3538</v>
      </c>
      <c r="B82" s="691" t="s">
        <v>3539</v>
      </c>
      <c r="C82" s="694" t="s">
        <v>3540</v>
      </c>
      <c r="D82" s="729"/>
      <c r="E82" s="729"/>
      <c r="F82" s="729"/>
      <c r="G82" s="729"/>
    </row>
    <row r="83" spans="1:7" s="679" customFormat="1">
      <c r="A83" s="691" t="s">
        <v>3541</v>
      </c>
      <c r="B83" s="691" t="s">
        <v>3542</v>
      </c>
      <c r="C83" s="694" t="s">
        <v>3543</v>
      </c>
      <c r="D83" s="729">
        <v>8597.2362200000007</v>
      </c>
      <c r="E83" s="729"/>
      <c r="F83" s="729">
        <v>8597.2362200000007</v>
      </c>
      <c r="G83" s="729">
        <v>4673.3789000000006</v>
      </c>
    </row>
    <row r="84" spans="1:7" s="679" customFormat="1">
      <c r="A84" s="691" t="s">
        <v>3544</v>
      </c>
      <c r="B84" s="691" t="s">
        <v>3545</v>
      </c>
      <c r="C84" s="694" t="s">
        <v>3546</v>
      </c>
      <c r="D84" s="729">
        <v>9159.1432199999999</v>
      </c>
      <c r="E84" s="729"/>
      <c r="F84" s="729">
        <v>9159.1432199999999</v>
      </c>
      <c r="G84" s="729">
        <v>3855.19884</v>
      </c>
    </row>
    <row r="85" spans="1:7" s="679" customFormat="1">
      <c r="A85" s="691" t="s">
        <v>3547</v>
      </c>
      <c r="B85" s="691" t="s">
        <v>3548</v>
      </c>
      <c r="C85" s="694" t="s">
        <v>3549</v>
      </c>
      <c r="D85" s="729">
        <v>709445.50164999999</v>
      </c>
      <c r="E85" s="729"/>
      <c r="F85" s="729">
        <v>709445.50164999999</v>
      </c>
      <c r="G85" s="729">
        <v>733081.83010999998</v>
      </c>
    </row>
    <row r="86" spans="1:7" s="679" customFormat="1">
      <c r="A86" s="691" t="s">
        <v>3550</v>
      </c>
      <c r="B86" s="691" t="s">
        <v>3551</v>
      </c>
      <c r="C86" s="694" t="s">
        <v>3552</v>
      </c>
      <c r="D86" s="729">
        <v>15616.81985</v>
      </c>
      <c r="E86" s="729"/>
      <c r="F86" s="729">
        <v>15616.81985</v>
      </c>
      <c r="G86" s="729">
        <v>15727.12167</v>
      </c>
    </row>
    <row r="87" spans="1:7" s="679" customFormat="1">
      <c r="A87" s="691" t="s">
        <v>3559</v>
      </c>
      <c r="B87" s="691" t="s">
        <v>3560</v>
      </c>
      <c r="C87" s="694" t="s">
        <v>3561</v>
      </c>
      <c r="D87" s="729">
        <v>941.01182999999992</v>
      </c>
      <c r="E87" s="729"/>
      <c r="F87" s="729">
        <v>941.01182999999992</v>
      </c>
      <c r="G87" s="729">
        <v>920.78996999999993</v>
      </c>
    </row>
    <row r="88" spans="1:7" s="679" customFormat="1">
      <c r="A88" s="691" t="s">
        <v>3562</v>
      </c>
      <c r="B88" s="691" t="s">
        <v>3563</v>
      </c>
      <c r="C88" s="694" t="s">
        <v>3564</v>
      </c>
      <c r="D88" s="729">
        <v>49.6</v>
      </c>
      <c r="E88" s="729"/>
      <c r="F88" s="729">
        <v>49.6</v>
      </c>
      <c r="G88" s="729"/>
    </row>
    <row r="89" spans="1:7" ht="12.75" customHeight="1">
      <c r="A89" s="695" t="s">
        <v>3565</v>
      </c>
      <c r="B89" s="695" t="s">
        <v>3566</v>
      </c>
      <c r="C89" s="696" t="s">
        <v>3567</v>
      </c>
      <c r="D89" s="749">
        <v>6135.4184000000005</v>
      </c>
      <c r="E89" s="749"/>
      <c r="F89" s="749">
        <v>6135.4184000000005</v>
      </c>
      <c r="G89" s="749">
        <v>6245.6191399999998</v>
      </c>
    </row>
    <row r="90" spans="1:7" s="686" customFormat="1" ht="12.75" customHeight="1">
      <c r="A90" s="750"/>
      <c r="B90" s="750"/>
      <c r="C90" s="750"/>
      <c r="D90" s="751"/>
      <c r="E90" s="752"/>
      <c r="F90" s="751"/>
      <c r="G90" s="751"/>
    </row>
    <row r="91" spans="1:7" s="686" customFormat="1">
      <c r="A91" s="750"/>
      <c r="B91" s="750"/>
      <c r="C91" s="750"/>
      <c r="D91" s="751"/>
      <c r="E91" s="752"/>
      <c r="F91" s="751"/>
      <c r="G91" s="751"/>
    </row>
    <row r="92" spans="1:7" s="743" customFormat="1">
      <c r="A92" s="734"/>
      <c r="B92" s="735"/>
      <c r="C92" s="736"/>
      <c r="D92" s="754">
        <v>1</v>
      </c>
      <c r="E92" s="754">
        <v>2</v>
      </c>
      <c r="F92" s="755"/>
      <c r="G92" s="756"/>
    </row>
    <row r="93" spans="1:7" s="743" customFormat="1" ht="12.75" customHeight="1">
      <c r="A93" s="1390" t="s">
        <v>3286</v>
      </c>
      <c r="B93" s="1391"/>
      <c r="C93" s="1396" t="s">
        <v>3287</v>
      </c>
      <c r="D93" s="1412" t="s">
        <v>3288</v>
      </c>
      <c r="E93" s="1412"/>
      <c r="F93" s="755"/>
      <c r="G93" s="756"/>
    </row>
    <row r="94" spans="1:7" s="743" customFormat="1">
      <c r="A94" s="1394"/>
      <c r="B94" s="1395"/>
      <c r="C94" s="1411"/>
      <c r="D94" s="757" t="s">
        <v>3289</v>
      </c>
      <c r="E94" s="739" t="s">
        <v>3290</v>
      </c>
      <c r="F94" s="755"/>
      <c r="G94" s="756"/>
    </row>
    <row r="95" spans="1:7" s="679" customFormat="1">
      <c r="A95" s="717"/>
      <c r="B95" s="717" t="s">
        <v>3569</v>
      </c>
      <c r="C95" s="718" t="s">
        <v>269</v>
      </c>
      <c r="D95" s="719">
        <v>6435445.9171899995</v>
      </c>
      <c r="E95" s="719">
        <v>6313739.0363699999</v>
      </c>
      <c r="F95" s="758"/>
      <c r="G95" s="759"/>
    </row>
    <row r="96" spans="1:7" s="679" customFormat="1">
      <c r="A96" s="717" t="s">
        <v>3570</v>
      </c>
      <c r="B96" s="717" t="s">
        <v>3571</v>
      </c>
      <c r="C96" s="718" t="s">
        <v>269</v>
      </c>
      <c r="D96" s="719">
        <v>5664459.3404399995</v>
      </c>
      <c r="E96" s="719">
        <v>5523272.7526199995</v>
      </c>
      <c r="F96" s="758"/>
      <c r="G96" s="759"/>
    </row>
    <row r="97" spans="1:7" s="679" customFormat="1">
      <c r="A97" s="717" t="s">
        <v>3572</v>
      </c>
      <c r="B97" s="717" t="s">
        <v>3573</v>
      </c>
      <c r="C97" s="718" t="s">
        <v>269</v>
      </c>
      <c r="D97" s="719">
        <v>5279682.9605700001</v>
      </c>
      <c r="E97" s="719">
        <v>5186473.7579899998</v>
      </c>
      <c r="F97" s="758"/>
      <c r="G97" s="759"/>
    </row>
    <row r="98" spans="1:7" s="679" customFormat="1">
      <c r="A98" s="691" t="s">
        <v>3574</v>
      </c>
      <c r="B98" s="691" t="s">
        <v>3575</v>
      </c>
      <c r="C98" s="694" t="s">
        <v>3576</v>
      </c>
      <c r="D98" s="729">
        <v>5319023.4804199999</v>
      </c>
      <c r="E98" s="729">
        <v>5301607.0204300005</v>
      </c>
      <c r="F98" s="755"/>
      <c r="G98" s="756"/>
    </row>
    <row r="99" spans="1:7" s="679" customFormat="1">
      <c r="A99" s="691" t="s">
        <v>3577</v>
      </c>
      <c r="B99" s="691" t="s">
        <v>3578</v>
      </c>
      <c r="C99" s="694" t="s">
        <v>3579</v>
      </c>
      <c r="D99" s="730">
        <v>634943.70970000001</v>
      </c>
      <c r="E99" s="730">
        <v>556355.85251</v>
      </c>
      <c r="F99" s="755"/>
      <c r="G99" s="760"/>
    </row>
    <row r="100" spans="1:7" s="679" customFormat="1">
      <c r="A100" s="691" t="s">
        <v>3580</v>
      </c>
      <c r="B100" s="691" t="s">
        <v>3581</v>
      </c>
      <c r="C100" s="694" t="s">
        <v>3582</v>
      </c>
      <c r="D100" s="730">
        <v>0</v>
      </c>
      <c r="E100" s="730">
        <v>0</v>
      </c>
      <c r="F100" s="761"/>
      <c r="G100" s="760"/>
    </row>
    <row r="101" spans="1:7" s="743" customFormat="1">
      <c r="A101" s="691" t="s">
        <v>3583</v>
      </c>
      <c r="B101" s="691" t="s">
        <v>3584</v>
      </c>
      <c r="C101" s="694" t="s">
        <v>3585</v>
      </c>
      <c r="D101" s="730">
        <v>-670068.65919000003</v>
      </c>
      <c r="E101" s="730">
        <v>-666811.06615999993</v>
      </c>
      <c r="F101" s="761"/>
      <c r="G101" s="760"/>
    </row>
    <row r="102" spans="1:7" s="679" customFormat="1">
      <c r="A102" s="691" t="s">
        <v>3586</v>
      </c>
      <c r="B102" s="691" t="s">
        <v>3587</v>
      </c>
      <c r="C102" s="694" t="s">
        <v>3588</v>
      </c>
      <c r="D102" s="730">
        <v>0</v>
      </c>
      <c r="E102" s="730">
        <v>0</v>
      </c>
      <c r="F102" s="761"/>
      <c r="G102" s="760"/>
    </row>
    <row r="103" spans="1:7" s="679" customFormat="1">
      <c r="A103" s="691" t="s">
        <v>3589</v>
      </c>
      <c r="B103" s="691" t="s">
        <v>3590</v>
      </c>
      <c r="C103" s="694" t="s">
        <v>3591</v>
      </c>
      <c r="D103" s="749">
        <v>-4215.5703600000006</v>
      </c>
      <c r="E103" s="749">
        <v>-4678.0487899999998</v>
      </c>
      <c r="F103" s="761"/>
      <c r="G103" s="760"/>
    </row>
    <row r="104" spans="1:7" s="679" customFormat="1" ht="13.5" customHeight="1">
      <c r="A104" s="717" t="s">
        <v>3592</v>
      </c>
      <c r="B104" s="717" t="s">
        <v>3593</v>
      </c>
      <c r="C104" s="718" t="s">
        <v>269</v>
      </c>
      <c r="D104" s="719">
        <v>360540.61066000001</v>
      </c>
      <c r="E104" s="719">
        <v>318223.58230000001</v>
      </c>
      <c r="F104" s="758"/>
      <c r="G104" s="759"/>
    </row>
    <row r="105" spans="1:7" s="679" customFormat="1">
      <c r="A105" s="691" t="s">
        <v>3594</v>
      </c>
      <c r="B105" s="691" t="s">
        <v>3595</v>
      </c>
      <c r="C105" s="694" t="s">
        <v>3596</v>
      </c>
      <c r="D105" s="729">
        <v>28665.86261</v>
      </c>
      <c r="E105" s="729">
        <v>30471.688570000002</v>
      </c>
      <c r="F105" s="755"/>
      <c r="G105" s="756"/>
    </row>
    <row r="106" spans="1:7" s="679" customFormat="1">
      <c r="A106" s="691" t="s">
        <v>3597</v>
      </c>
      <c r="B106" s="691" t="s">
        <v>3598</v>
      </c>
      <c r="C106" s="694" t="s">
        <v>3599</v>
      </c>
      <c r="D106" s="730">
        <v>18290.03918</v>
      </c>
      <c r="E106" s="730">
        <v>18566.85756</v>
      </c>
      <c r="F106" s="755"/>
      <c r="G106" s="756"/>
    </row>
    <row r="107" spans="1:7" s="679" customFormat="1">
      <c r="A107" s="691" t="s">
        <v>3600</v>
      </c>
      <c r="B107" s="691" t="s">
        <v>3601</v>
      </c>
      <c r="C107" s="694" t="s">
        <v>3602</v>
      </c>
      <c r="D107" s="730">
        <v>73328.069629999998</v>
      </c>
      <c r="E107" s="730">
        <v>63472.127909999996</v>
      </c>
      <c r="F107" s="755"/>
      <c r="G107" s="756"/>
    </row>
    <row r="108" spans="1:7" s="743" customFormat="1">
      <c r="A108" s="691" t="s">
        <v>3603</v>
      </c>
      <c r="B108" s="691" t="s">
        <v>3604</v>
      </c>
      <c r="C108" s="694" t="s">
        <v>3605</v>
      </c>
      <c r="D108" s="730">
        <v>19565.287329999999</v>
      </c>
      <c r="E108" s="730">
        <v>18181.706469999997</v>
      </c>
      <c r="F108" s="761"/>
      <c r="G108" s="760"/>
    </row>
    <row r="109" spans="1:7" s="679" customFormat="1">
      <c r="A109" s="691" t="s">
        <v>3606</v>
      </c>
      <c r="B109" s="691" t="s">
        <v>3607</v>
      </c>
      <c r="C109" s="694" t="s">
        <v>3608</v>
      </c>
      <c r="D109" s="730">
        <v>220691.35191</v>
      </c>
      <c r="E109" s="730">
        <v>187531.20178999999</v>
      </c>
      <c r="F109" s="755"/>
      <c r="G109" s="756"/>
    </row>
    <row r="110" spans="1:7" s="679" customFormat="1">
      <c r="A110" s="717" t="s">
        <v>3612</v>
      </c>
      <c r="B110" s="717" t="s">
        <v>3613</v>
      </c>
      <c r="C110" s="718" t="s">
        <v>269</v>
      </c>
      <c r="D110" s="719">
        <v>24235.769210000002</v>
      </c>
      <c r="E110" s="719">
        <v>18575.412329999999</v>
      </c>
      <c r="F110" s="758"/>
      <c r="G110" s="759"/>
    </row>
    <row r="111" spans="1:7" s="679" customFormat="1">
      <c r="A111" s="691" t="s">
        <v>3614</v>
      </c>
      <c r="B111" s="691" t="s">
        <v>3615</v>
      </c>
      <c r="C111" s="694" t="s">
        <v>3616</v>
      </c>
      <c r="D111" s="729">
        <v>24338.08268</v>
      </c>
      <c r="E111" s="729">
        <v>17861.02046</v>
      </c>
      <c r="F111" s="755"/>
      <c r="G111" s="760"/>
    </row>
    <row r="112" spans="1:7" s="743" customFormat="1">
      <c r="A112" s="691" t="s">
        <v>3617</v>
      </c>
      <c r="B112" s="691" t="s">
        <v>3618</v>
      </c>
      <c r="C112" s="694" t="s">
        <v>3619</v>
      </c>
      <c r="D112" s="730">
        <v>0</v>
      </c>
      <c r="E112" s="730">
        <v>0</v>
      </c>
      <c r="F112" s="761"/>
      <c r="G112" s="756"/>
    </row>
    <row r="113" spans="1:7" s="743" customFormat="1">
      <c r="A113" s="691" t="s">
        <v>3620</v>
      </c>
      <c r="B113" s="691" t="s">
        <v>3621</v>
      </c>
      <c r="C113" s="694" t="s">
        <v>3622</v>
      </c>
      <c r="D113" s="730">
        <v>-102.31347</v>
      </c>
      <c r="E113" s="730">
        <v>714.39187000000004</v>
      </c>
      <c r="F113" s="761"/>
      <c r="G113" s="760"/>
    </row>
    <row r="114" spans="1:7" s="679" customFormat="1">
      <c r="A114" s="717" t="s">
        <v>3623</v>
      </c>
      <c r="B114" s="717" t="s">
        <v>3624</v>
      </c>
      <c r="C114" s="718" t="s">
        <v>269</v>
      </c>
      <c r="D114" s="719">
        <v>770986.57675000001</v>
      </c>
      <c r="E114" s="719">
        <v>790466.28374999994</v>
      </c>
      <c r="F114" s="758"/>
      <c r="G114" s="759"/>
    </row>
    <row r="115" spans="1:7" s="743" customFormat="1">
      <c r="A115" s="717" t="s">
        <v>3625</v>
      </c>
      <c r="B115" s="717" t="s">
        <v>3626</v>
      </c>
      <c r="C115" s="718" t="s">
        <v>269</v>
      </c>
      <c r="D115" s="719">
        <v>0</v>
      </c>
      <c r="E115" s="719">
        <v>0</v>
      </c>
      <c r="F115" s="758"/>
      <c r="G115" s="759"/>
    </row>
    <row r="116" spans="1:7" s="679" customFormat="1">
      <c r="A116" s="691" t="s">
        <v>3627</v>
      </c>
      <c r="B116" s="691" t="s">
        <v>3626</v>
      </c>
      <c r="C116" s="694" t="s">
        <v>3628</v>
      </c>
      <c r="D116" s="730">
        <v>0</v>
      </c>
      <c r="E116" s="730">
        <v>0</v>
      </c>
      <c r="F116" s="761"/>
      <c r="G116" s="760"/>
    </row>
    <row r="117" spans="1:7" s="679" customFormat="1">
      <c r="A117" s="717" t="s">
        <v>3629</v>
      </c>
      <c r="B117" s="717" t="s">
        <v>3630</v>
      </c>
      <c r="C117" s="718" t="s">
        <v>269</v>
      </c>
      <c r="D117" s="719">
        <v>257425.37432</v>
      </c>
      <c r="E117" s="719">
        <v>264604.75595999998</v>
      </c>
      <c r="F117" s="758"/>
      <c r="G117" s="759"/>
    </row>
    <row r="118" spans="1:7" s="679" customFormat="1">
      <c r="A118" s="691" t="s">
        <v>3631</v>
      </c>
      <c r="B118" s="691" t="s">
        <v>3632</v>
      </c>
      <c r="C118" s="694" t="s">
        <v>3633</v>
      </c>
      <c r="D118" s="730">
        <v>0</v>
      </c>
      <c r="E118" s="730">
        <v>0</v>
      </c>
      <c r="F118" s="761"/>
      <c r="G118" s="760"/>
    </row>
    <row r="119" spans="1:7" s="679" customFormat="1">
      <c r="A119" s="691" t="s">
        <v>3634</v>
      </c>
      <c r="B119" s="691" t="s">
        <v>3635</v>
      </c>
      <c r="C119" s="694" t="s">
        <v>3636</v>
      </c>
      <c r="D119" s="730">
        <v>0</v>
      </c>
      <c r="E119" s="730">
        <v>0</v>
      </c>
      <c r="F119" s="761"/>
      <c r="G119" s="760"/>
    </row>
    <row r="120" spans="1:7" s="679" customFormat="1">
      <c r="A120" s="691" t="s">
        <v>3640</v>
      </c>
      <c r="B120" s="691" t="s">
        <v>3641</v>
      </c>
      <c r="C120" s="694" t="s">
        <v>3642</v>
      </c>
      <c r="D120" s="730">
        <v>1087.67758</v>
      </c>
      <c r="E120" s="730">
        <v>484.13553999999999</v>
      </c>
      <c r="F120" s="761"/>
      <c r="G120" s="760"/>
    </row>
    <row r="121" spans="1:7" s="679" customFormat="1">
      <c r="A121" s="691" t="s">
        <v>3649</v>
      </c>
      <c r="B121" s="691" t="s">
        <v>3650</v>
      </c>
      <c r="C121" s="694" t="s">
        <v>3651</v>
      </c>
      <c r="D121" s="730">
        <v>0</v>
      </c>
      <c r="E121" s="730">
        <v>0</v>
      </c>
      <c r="F121" s="761"/>
      <c r="G121" s="760"/>
    </row>
    <row r="122" spans="1:7" s="743" customFormat="1">
      <c r="A122" s="691" t="s">
        <v>3652</v>
      </c>
      <c r="B122" s="691" t="s">
        <v>3653</v>
      </c>
      <c r="C122" s="694" t="s">
        <v>3654</v>
      </c>
      <c r="D122" s="730">
        <v>3331.6608200000001</v>
      </c>
      <c r="E122" s="730">
        <v>22786.226609999998</v>
      </c>
      <c r="F122" s="761"/>
      <c r="G122" s="760"/>
    </row>
    <row r="123" spans="1:7" s="679" customFormat="1">
      <c r="A123" s="691" t="s">
        <v>3655</v>
      </c>
      <c r="B123" s="691" t="s">
        <v>3656</v>
      </c>
      <c r="C123" s="694" t="s">
        <v>3657</v>
      </c>
      <c r="D123" s="730">
        <v>253006.03591999999</v>
      </c>
      <c r="E123" s="730">
        <v>241334.39381000001</v>
      </c>
      <c r="F123" s="761"/>
      <c r="G123" s="760"/>
    </row>
    <row r="124" spans="1:7" s="679" customFormat="1">
      <c r="A124" s="717" t="s">
        <v>3658</v>
      </c>
      <c r="B124" s="717" t="s">
        <v>3659</v>
      </c>
      <c r="C124" s="718" t="s">
        <v>269</v>
      </c>
      <c r="D124" s="719">
        <v>513561.20243</v>
      </c>
      <c r="E124" s="719">
        <v>525861.52778999996</v>
      </c>
      <c r="F124" s="758"/>
      <c r="G124" s="759"/>
    </row>
    <row r="125" spans="1:7" s="679" customFormat="1">
      <c r="A125" s="691" t="s">
        <v>3660</v>
      </c>
      <c r="B125" s="691" t="s">
        <v>3661</v>
      </c>
      <c r="C125" s="694" t="s">
        <v>3662</v>
      </c>
      <c r="D125" s="730">
        <v>1484.9829999999999</v>
      </c>
      <c r="E125" s="730">
        <v>0</v>
      </c>
      <c r="F125" s="761"/>
      <c r="G125" s="760"/>
    </row>
    <row r="126" spans="1:7" s="679" customFormat="1">
      <c r="A126" s="691" t="s">
        <v>3669</v>
      </c>
      <c r="B126" s="691" t="s">
        <v>3670</v>
      </c>
      <c r="C126" s="694" t="s">
        <v>3671</v>
      </c>
      <c r="D126" s="730">
        <v>0</v>
      </c>
      <c r="E126" s="730">
        <v>0</v>
      </c>
      <c r="F126" s="761"/>
      <c r="G126" s="760"/>
    </row>
    <row r="127" spans="1:7" s="679" customFormat="1">
      <c r="A127" s="691" t="s">
        <v>3672</v>
      </c>
      <c r="B127" s="691" t="s">
        <v>3673</v>
      </c>
      <c r="C127" s="694" t="s">
        <v>3674</v>
      </c>
      <c r="D127" s="730">
        <v>41474.992299999998</v>
      </c>
      <c r="E127" s="730">
        <v>44889.780060000005</v>
      </c>
      <c r="F127" s="755"/>
      <c r="G127" s="756"/>
    </row>
    <row r="128" spans="1:7" s="679" customFormat="1" ht="12.75" customHeight="1">
      <c r="A128" s="691" t="s">
        <v>3678</v>
      </c>
      <c r="B128" s="691" t="s">
        <v>3679</v>
      </c>
      <c r="C128" s="694" t="s">
        <v>3680</v>
      </c>
      <c r="D128" s="730">
        <v>26505.377399999998</v>
      </c>
      <c r="E128" s="730">
        <v>21991.83224</v>
      </c>
      <c r="F128" s="755"/>
      <c r="G128" s="756"/>
    </row>
    <row r="129" spans="1:7" s="679" customFormat="1" ht="12.75" customHeight="1">
      <c r="A129" s="691" t="s">
        <v>3684</v>
      </c>
      <c r="B129" s="691" t="s">
        <v>3685</v>
      </c>
      <c r="C129" s="694" t="s">
        <v>3686</v>
      </c>
      <c r="D129" s="730">
        <v>3000</v>
      </c>
      <c r="E129" s="730">
        <v>19017.293450000001</v>
      </c>
      <c r="F129" s="761"/>
      <c r="G129" s="760"/>
    </row>
    <row r="130" spans="1:7" s="679" customFormat="1" ht="12.75" customHeight="1">
      <c r="A130" s="691" t="s">
        <v>3687</v>
      </c>
      <c r="B130" s="691" t="s">
        <v>3688</v>
      </c>
      <c r="C130" s="694" t="s">
        <v>3689</v>
      </c>
      <c r="D130" s="730">
        <v>132626.42499999999</v>
      </c>
      <c r="E130" s="730">
        <v>133766.076</v>
      </c>
      <c r="F130" s="755"/>
      <c r="G130" s="756"/>
    </row>
    <row r="131" spans="1:7" s="679" customFormat="1" ht="12.75" customHeight="1">
      <c r="A131" s="691" t="s">
        <v>3690</v>
      </c>
      <c r="B131" s="691" t="s">
        <v>3691</v>
      </c>
      <c r="C131" s="694" t="s">
        <v>3692</v>
      </c>
      <c r="D131" s="730">
        <v>32377.146000000001</v>
      </c>
      <c r="E131" s="730">
        <v>31767.601999999999</v>
      </c>
      <c r="F131" s="755"/>
      <c r="G131" s="756"/>
    </row>
    <row r="132" spans="1:7" s="679" customFormat="1" ht="12.75" customHeight="1">
      <c r="A132" s="691" t="s">
        <v>3693</v>
      </c>
      <c r="B132" s="691" t="s">
        <v>3475</v>
      </c>
      <c r="C132" s="694" t="s">
        <v>3476</v>
      </c>
      <c r="D132" s="730">
        <v>73348.671749999994</v>
      </c>
      <c r="E132" s="730">
        <v>109781.8002</v>
      </c>
      <c r="F132" s="755"/>
      <c r="G132" s="756"/>
    </row>
    <row r="133" spans="1:7" s="679" customFormat="1" ht="12.75" customHeight="1">
      <c r="A133" s="691" t="s">
        <v>3694</v>
      </c>
      <c r="B133" s="691" t="s">
        <v>3478</v>
      </c>
      <c r="C133" s="694" t="s">
        <v>3479</v>
      </c>
      <c r="D133" s="730">
        <v>31489.916000000001</v>
      </c>
      <c r="E133" s="730">
        <v>1134.1120000000001</v>
      </c>
      <c r="F133" s="755"/>
      <c r="G133" s="756"/>
    </row>
    <row r="134" spans="1:7" s="679" customFormat="1" ht="12.75" customHeight="1">
      <c r="A134" s="691" t="s">
        <v>3695</v>
      </c>
      <c r="B134" s="691" t="s">
        <v>3481</v>
      </c>
      <c r="C134" s="694" t="s">
        <v>3482</v>
      </c>
      <c r="D134" s="730">
        <v>189.578</v>
      </c>
      <c r="E134" s="730">
        <v>8.2270000000000003</v>
      </c>
      <c r="F134" s="755"/>
      <c r="G134" s="756"/>
    </row>
    <row r="135" spans="1:7" s="679" customFormat="1" ht="12.75" customHeight="1">
      <c r="A135" s="691" t="s">
        <v>3696</v>
      </c>
      <c r="B135" s="691" t="s">
        <v>3484</v>
      </c>
      <c r="C135" s="694" t="s">
        <v>3485</v>
      </c>
      <c r="D135" s="730">
        <v>1049.5989999999999</v>
      </c>
      <c r="E135" s="730">
        <v>783.274</v>
      </c>
      <c r="F135" s="761"/>
      <c r="G135" s="760"/>
    </row>
    <row r="136" spans="1:7" s="679" customFormat="1" ht="12.75" customHeight="1">
      <c r="A136" s="691" t="s">
        <v>3697</v>
      </c>
      <c r="B136" s="691" t="s">
        <v>3487</v>
      </c>
      <c r="C136" s="694" t="s">
        <v>3488</v>
      </c>
      <c r="D136" s="730">
        <v>25707.653999999999</v>
      </c>
      <c r="E136" s="730">
        <v>27075.675999999999</v>
      </c>
      <c r="F136" s="755"/>
      <c r="G136" s="756"/>
    </row>
    <row r="137" spans="1:7" s="679" customFormat="1" ht="12.75" customHeight="1">
      <c r="A137" s="691" t="s">
        <v>3698</v>
      </c>
      <c r="B137" s="691" t="s">
        <v>281</v>
      </c>
      <c r="C137" s="694" t="s">
        <v>3490</v>
      </c>
      <c r="D137" s="730">
        <v>5107.9366900000005</v>
      </c>
      <c r="E137" s="730">
        <v>3733.3381800000002</v>
      </c>
      <c r="F137" s="761"/>
      <c r="G137" s="760"/>
    </row>
    <row r="138" spans="1:7" s="679" customFormat="1" ht="12.75" customHeight="1">
      <c r="A138" s="691" t="s">
        <v>3699</v>
      </c>
      <c r="B138" s="691" t="s">
        <v>3492</v>
      </c>
      <c r="C138" s="694" t="s">
        <v>3493</v>
      </c>
      <c r="D138" s="730">
        <v>21.186</v>
      </c>
      <c r="E138" s="730">
        <v>70.521000000000001</v>
      </c>
      <c r="F138" s="755"/>
      <c r="G138" s="756"/>
    </row>
    <row r="139" spans="1:7" s="679" customFormat="1">
      <c r="A139" s="691" t="s">
        <v>3700</v>
      </c>
      <c r="B139" s="691" t="s">
        <v>3701</v>
      </c>
      <c r="C139" s="694" t="s">
        <v>3702</v>
      </c>
      <c r="D139" s="730">
        <v>0.3</v>
      </c>
      <c r="E139" s="730">
        <v>32.526000000000003</v>
      </c>
      <c r="F139" s="761"/>
      <c r="G139" s="760"/>
    </row>
    <row r="140" spans="1:7" s="679" customFormat="1" ht="12.75" customHeight="1">
      <c r="A140" s="691" t="s">
        <v>3703</v>
      </c>
      <c r="B140" s="691" t="s">
        <v>3704</v>
      </c>
      <c r="C140" s="694" t="s">
        <v>3705</v>
      </c>
      <c r="D140" s="730">
        <v>1088.43676</v>
      </c>
      <c r="E140" s="730">
        <v>819.45399999999995</v>
      </c>
      <c r="F140" s="755"/>
      <c r="G140" s="756"/>
    </row>
    <row r="141" spans="1:7" s="679" customFormat="1" ht="12.75" customHeight="1">
      <c r="A141" s="691" t="s">
        <v>3706</v>
      </c>
      <c r="B141" s="691" t="s">
        <v>3740</v>
      </c>
      <c r="C141" s="694" t="s">
        <v>3708</v>
      </c>
      <c r="D141" s="730">
        <v>916.15206999999998</v>
      </c>
      <c r="E141" s="730">
        <v>996.29793000000006</v>
      </c>
      <c r="F141" s="761"/>
      <c r="G141" s="760"/>
    </row>
    <row r="142" spans="1:7" s="679" customFormat="1">
      <c r="A142" s="691" t="s">
        <v>3719</v>
      </c>
      <c r="B142" s="691" t="s">
        <v>3720</v>
      </c>
      <c r="C142" s="694" t="s">
        <v>3721</v>
      </c>
      <c r="D142" s="730">
        <v>314.82</v>
      </c>
      <c r="E142" s="730">
        <v>0.19913</v>
      </c>
      <c r="F142" s="761"/>
      <c r="G142" s="760"/>
    </row>
    <row r="143" spans="1:7" s="679" customFormat="1" ht="12.75" customHeight="1">
      <c r="A143" s="691" t="s">
        <v>3722</v>
      </c>
      <c r="B143" s="691" t="s">
        <v>3723</v>
      </c>
      <c r="C143" s="694" t="s">
        <v>3724</v>
      </c>
      <c r="D143" s="730">
        <v>59415.334699999999</v>
      </c>
      <c r="E143" s="730">
        <v>42521.327680000002</v>
      </c>
      <c r="F143" s="755"/>
      <c r="G143" s="756"/>
    </row>
    <row r="144" spans="1:7" s="679" customFormat="1" ht="12.75" customHeight="1">
      <c r="A144" s="691" t="s">
        <v>3725</v>
      </c>
      <c r="B144" s="691" t="s">
        <v>3726</v>
      </c>
      <c r="C144" s="694" t="s">
        <v>3727</v>
      </c>
      <c r="D144" s="730">
        <v>9511.380439999999</v>
      </c>
      <c r="E144" s="730">
        <v>11323.18334</v>
      </c>
      <c r="F144" s="761"/>
      <c r="G144" s="760"/>
    </row>
    <row r="145" spans="1:7" s="679" customFormat="1">
      <c r="A145" s="691" t="s">
        <v>3728</v>
      </c>
      <c r="B145" s="691" t="s">
        <v>3729</v>
      </c>
      <c r="C145" s="694" t="s">
        <v>3730</v>
      </c>
      <c r="D145" s="730">
        <v>15105.7462</v>
      </c>
      <c r="E145" s="730">
        <v>18963.077960000002</v>
      </c>
      <c r="F145" s="755"/>
      <c r="G145" s="756"/>
    </row>
    <row r="146" spans="1:7" s="679" customFormat="1">
      <c r="A146" s="691" t="s">
        <v>3731</v>
      </c>
      <c r="B146" s="691" t="s">
        <v>3732</v>
      </c>
      <c r="C146" s="694" t="s">
        <v>3733</v>
      </c>
      <c r="D146" s="730">
        <v>19758.251940000002</v>
      </c>
      <c r="E146" s="730">
        <v>28881.119260000003</v>
      </c>
      <c r="F146" s="761"/>
      <c r="G146" s="760"/>
    </row>
    <row r="147" spans="1:7" s="679" customFormat="1">
      <c r="A147" s="695" t="s">
        <v>3734</v>
      </c>
      <c r="B147" s="695" t="s">
        <v>3735</v>
      </c>
      <c r="C147" s="696" t="s">
        <v>3736</v>
      </c>
      <c r="D147" s="762">
        <v>33067.315179999998</v>
      </c>
      <c r="E147" s="762">
        <v>28168.611359999999</v>
      </c>
      <c r="F147" s="681"/>
      <c r="G147" s="681"/>
    </row>
    <row r="148" spans="1:7" s="679" customFormat="1">
      <c r="A148" s="778"/>
      <c r="C148" s="680"/>
      <c r="D148" s="712"/>
      <c r="E148" s="712"/>
      <c r="F148" s="712"/>
      <c r="G148" s="712"/>
    </row>
  </sheetData>
  <customSheetViews>
    <customSheetView guid="{53E72506-0B1D-4F4A-A157-6DE69D2E678D}" showPageBreaks="1" showGridLines="0" printArea="1" view="pageBreakPreview">
      <selection activeCell="I13" sqref="I13"/>
      <rowBreaks count="1" manualBreakCount="1">
        <brk id="78" max="6" man="1"/>
      </rowBreaks>
      <pageMargins left="0.39370078740157483" right="0.39370078740157483" top="0.59055118110236227" bottom="0.39370078740157483" header="0.31496062992125984" footer="0.11811023622047245"/>
      <printOptions horizontalCentered="1"/>
      <pageSetup paperSize="9" scale="75" firstPageNumber="458" fitToHeight="2" orientation="portrait" useFirstPageNumber="1" r:id="rId1"/>
      <headerFooter alignWithMargins="0">
        <oddHeader>&amp;L&amp;"Tahoma,Kurzíva"Závěrečný účet za rok 2014&amp;R&amp;"Tahoma,Kurzíva"Tabulka č. 40</oddHeader>
        <oddFooter>&amp;C&amp;"Tahoma,Obyčejné"&amp;P</oddFooter>
      </headerFooter>
    </customSheetView>
  </customSheetViews>
  <mergeCells count="10">
    <mergeCell ref="A93:B94"/>
    <mergeCell ref="C93:C94"/>
    <mergeCell ref="D93:E93"/>
    <mergeCell ref="A1:G1"/>
    <mergeCell ref="A2:G2"/>
    <mergeCell ref="A5:B7"/>
    <mergeCell ref="C5:C7"/>
    <mergeCell ref="D5:G5"/>
    <mergeCell ref="D6:F6"/>
    <mergeCell ref="G6:G7"/>
  </mergeCells>
  <printOptions horizontalCentered="1"/>
  <pageMargins left="0.39370078740157483" right="0.39370078740157483" top="0.59055118110236227" bottom="0.39370078740157483" header="0.31496062992125984" footer="0.11811023622047245"/>
  <pageSetup paperSize="9" scale="75" firstPageNumber="458" fitToHeight="2" orientation="portrait" useFirstPageNumber="1" r:id="rId2"/>
  <headerFooter alignWithMargins="0">
    <oddHeader>&amp;L&amp;"Tahoma,Kurzíva"Závěrečný účet za rok 2014&amp;R&amp;"Tahoma,Kurzíva"Tabulka č. 40</oddHeader>
    <oddFooter>&amp;C&amp;"Tahoma,Obyčejné"&amp;P</oddFooter>
  </headerFooter>
  <rowBreaks count="1" manualBreakCount="1">
    <brk id="78" max="6" man="1"/>
  </row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83"/>
  <sheetViews>
    <sheetView showGridLines="0" view="pageBreakPreview" zoomScaleNormal="100" zoomScaleSheetLayoutView="100" workbookViewId="0">
      <selection activeCell="I13" sqref="I13"/>
    </sheetView>
  </sheetViews>
  <sheetFormatPr defaultRowHeight="12.75"/>
  <cols>
    <col min="1" max="1" width="6.7109375" style="21" customWidth="1"/>
    <col min="2" max="2" width="58.42578125" style="21" customWidth="1"/>
    <col min="3" max="3" width="8.5703125" style="774" customWidth="1"/>
    <col min="4" max="7" width="15.42578125" style="21" customWidth="1"/>
    <col min="8" max="16384" width="9.140625" style="21"/>
  </cols>
  <sheetData>
    <row r="1" spans="1:7" s="765" customFormat="1" ht="18" customHeight="1">
      <c r="A1" s="1388" t="s">
        <v>3284</v>
      </c>
      <c r="B1" s="1388"/>
      <c r="C1" s="1388"/>
      <c r="D1" s="1388"/>
      <c r="E1" s="1388"/>
      <c r="F1" s="1388"/>
      <c r="G1" s="1388"/>
    </row>
    <row r="2" spans="1:7" s="766" customFormat="1" ht="18" customHeight="1">
      <c r="A2" s="1388" t="s">
        <v>3928</v>
      </c>
      <c r="B2" s="1388"/>
      <c r="C2" s="1388"/>
      <c r="D2" s="1388"/>
      <c r="E2" s="1388"/>
      <c r="F2" s="1388"/>
      <c r="G2" s="1388"/>
    </row>
    <row r="4" spans="1:7" ht="12.75" customHeight="1">
      <c r="A4" s="767"/>
      <c r="B4" s="768"/>
      <c r="C4" s="769"/>
      <c r="D4" s="770">
        <v>1</v>
      </c>
      <c r="E4" s="770">
        <v>2</v>
      </c>
      <c r="F4" s="770">
        <v>3</v>
      </c>
      <c r="G4" s="770">
        <v>4</v>
      </c>
    </row>
    <row r="5" spans="1:7" s="771" customFormat="1" ht="12.75" customHeight="1">
      <c r="A5" s="1414" t="s">
        <v>3926</v>
      </c>
      <c r="B5" s="1415"/>
      <c r="C5" s="1418" t="s">
        <v>3287</v>
      </c>
      <c r="D5" s="1420" t="s">
        <v>3742</v>
      </c>
      <c r="E5" s="1420"/>
      <c r="F5" s="1420" t="s">
        <v>3743</v>
      </c>
      <c r="G5" s="1420"/>
    </row>
    <row r="6" spans="1:7" s="771" customFormat="1" ht="21">
      <c r="A6" s="1416"/>
      <c r="B6" s="1417"/>
      <c r="C6" s="1419"/>
      <c r="D6" s="772" t="s">
        <v>3744</v>
      </c>
      <c r="E6" s="772" t="s">
        <v>3745</v>
      </c>
      <c r="F6" s="773" t="s">
        <v>3744</v>
      </c>
      <c r="G6" s="773" t="s">
        <v>3745</v>
      </c>
    </row>
    <row r="7" spans="1:7" s="771" customFormat="1">
      <c r="A7" s="717" t="s">
        <v>3295</v>
      </c>
      <c r="B7" s="717" t="s">
        <v>3746</v>
      </c>
      <c r="C7" s="718" t="s">
        <v>269</v>
      </c>
      <c r="D7" s="719">
        <v>4549406.8995900005</v>
      </c>
      <c r="E7" s="719">
        <v>174737.78634999998</v>
      </c>
      <c r="F7" s="719">
        <v>4558882.3515100004</v>
      </c>
      <c r="G7" s="719">
        <v>179336.46931000001</v>
      </c>
    </row>
    <row r="8" spans="1:7">
      <c r="A8" s="688" t="s">
        <v>3297</v>
      </c>
      <c r="B8" s="688" t="s">
        <v>3747</v>
      </c>
      <c r="C8" s="725" t="s">
        <v>269</v>
      </c>
      <c r="D8" s="708">
        <v>4548005.0848100008</v>
      </c>
      <c r="E8" s="708">
        <v>173854.67139999999</v>
      </c>
      <c r="F8" s="708">
        <v>4557931.8080500001</v>
      </c>
      <c r="G8" s="708">
        <v>178375.79235</v>
      </c>
    </row>
    <row r="9" spans="1:7">
      <c r="A9" s="745" t="s">
        <v>3299</v>
      </c>
      <c r="B9" s="745" t="s">
        <v>3748</v>
      </c>
      <c r="C9" s="746" t="s">
        <v>3749</v>
      </c>
      <c r="D9" s="720">
        <v>249180.68050999998</v>
      </c>
      <c r="E9" s="720">
        <v>33603.651210000004</v>
      </c>
      <c r="F9" s="720">
        <v>237172.6348</v>
      </c>
      <c r="G9" s="720">
        <v>37003.670170000005</v>
      </c>
    </row>
    <row r="10" spans="1:7">
      <c r="A10" s="691" t="s">
        <v>3302</v>
      </c>
      <c r="B10" s="691" t="s">
        <v>3750</v>
      </c>
      <c r="C10" s="694" t="s">
        <v>3751</v>
      </c>
      <c r="D10" s="720">
        <v>220700.02815</v>
      </c>
      <c r="E10" s="720">
        <v>29951.897109999998</v>
      </c>
      <c r="F10" s="720">
        <v>261759.91652</v>
      </c>
      <c r="G10" s="720">
        <v>34490.642639999998</v>
      </c>
    </row>
    <row r="11" spans="1:7">
      <c r="A11" s="691" t="s">
        <v>3305</v>
      </c>
      <c r="B11" s="691" t="s">
        <v>3752</v>
      </c>
      <c r="C11" s="694" t="s">
        <v>3753</v>
      </c>
      <c r="D11" s="720">
        <v>223.14664999999999</v>
      </c>
      <c r="E11" s="720">
        <v>11.692</v>
      </c>
      <c r="F11" s="720">
        <v>186.47057999999998</v>
      </c>
      <c r="G11" s="720">
        <v>100.81100000000001</v>
      </c>
    </row>
    <row r="12" spans="1:7">
      <c r="A12" s="691" t="s">
        <v>3307</v>
      </c>
      <c r="B12" s="691" t="s">
        <v>3754</v>
      </c>
      <c r="C12" s="694" t="s">
        <v>3755</v>
      </c>
      <c r="D12" s="720">
        <v>1415.9502199999999</v>
      </c>
      <c r="E12" s="720">
        <v>6119.4631799999997</v>
      </c>
      <c r="F12" s="720">
        <v>1913.75946</v>
      </c>
      <c r="G12" s="720">
        <v>6465.8925599999993</v>
      </c>
    </row>
    <row r="13" spans="1:7">
      <c r="A13" s="691" t="s">
        <v>3310</v>
      </c>
      <c r="B13" s="691" t="s">
        <v>3756</v>
      </c>
      <c r="C13" s="694" t="s">
        <v>3757</v>
      </c>
      <c r="D13" s="720">
        <v>-101.35150999999999</v>
      </c>
      <c r="E13" s="720">
        <v>-129.75514000000001</v>
      </c>
      <c r="F13" s="720">
        <v>-610.79835000000003</v>
      </c>
      <c r="G13" s="720">
        <v>-473.74694</v>
      </c>
    </row>
    <row r="14" spans="1:7">
      <c r="A14" s="691" t="s">
        <v>3313</v>
      </c>
      <c r="B14" s="691" t="s">
        <v>3758</v>
      </c>
      <c r="C14" s="694" t="s">
        <v>3759</v>
      </c>
      <c r="D14" s="720">
        <v>-736.19348000000002</v>
      </c>
      <c r="E14" s="720">
        <v>-264.45191999999997</v>
      </c>
      <c r="F14" s="720">
        <v>-860.78575000000001</v>
      </c>
      <c r="G14" s="720">
        <v>-246.33670999999998</v>
      </c>
    </row>
    <row r="15" spans="1:7">
      <c r="A15" s="691" t="s">
        <v>3316</v>
      </c>
      <c r="B15" s="691" t="s">
        <v>3760</v>
      </c>
      <c r="C15" s="694" t="s">
        <v>3761</v>
      </c>
      <c r="D15" s="720">
        <v>48.380249999999997</v>
      </c>
      <c r="E15" s="720">
        <v>953.47812999999996</v>
      </c>
      <c r="F15" s="720">
        <v>-215.67032</v>
      </c>
      <c r="G15" s="720">
        <v>-571.83289000000002</v>
      </c>
    </row>
    <row r="16" spans="1:7">
      <c r="A16" s="691" t="s">
        <v>3319</v>
      </c>
      <c r="B16" s="691" t="s">
        <v>180</v>
      </c>
      <c r="C16" s="694" t="s">
        <v>3762</v>
      </c>
      <c r="D16" s="720">
        <v>144512.12703999999</v>
      </c>
      <c r="E16" s="720">
        <v>5856.9012000000002</v>
      </c>
      <c r="F16" s="720">
        <v>130495.42495</v>
      </c>
      <c r="G16" s="720">
        <v>5828.02747</v>
      </c>
    </row>
    <row r="17" spans="1:7">
      <c r="A17" s="691" t="s">
        <v>3322</v>
      </c>
      <c r="B17" s="691" t="s">
        <v>3763</v>
      </c>
      <c r="C17" s="694" t="s">
        <v>3764</v>
      </c>
      <c r="D17" s="720">
        <v>17678.12443</v>
      </c>
      <c r="E17" s="720">
        <v>114.00138000000001</v>
      </c>
      <c r="F17" s="720">
        <v>18664.642210000002</v>
      </c>
      <c r="G17" s="720">
        <v>61.073</v>
      </c>
    </row>
    <row r="18" spans="1:7">
      <c r="A18" s="691" t="s">
        <v>3325</v>
      </c>
      <c r="B18" s="691" t="s">
        <v>3765</v>
      </c>
      <c r="C18" s="694" t="s">
        <v>3766</v>
      </c>
      <c r="D18" s="720">
        <v>779.90976000000001</v>
      </c>
      <c r="E18" s="720">
        <v>161.49057000000002</v>
      </c>
      <c r="F18" s="720">
        <v>736.25588000000005</v>
      </c>
      <c r="G18" s="720">
        <v>233.27398000000002</v>
      </c>
    </row>
    <row r="19" spans="1:7">
      <c r="A19" s="691" t="s">
        <v>3767</v>
      </c>
      <c r="B19" s="691" t="s">
        <v>3768</v>
      </c>
      <c r="C19" s="694" t="s">
        <v>3769</v>
      </c>
      <c r="D19" s="720">
        <v>-10760.382160000001</v>
      </c>
      <c r="E19" s="720">
        <v>-263.60134999999997</v>
      </c>
      <c r="F19" s="720">
        <v>-13012.865039999999</v>
      </c>
      <c r="G19" s="720">
        <v>-179.47939000000002</v>
      </c>
    </row>
    <row r="20" spans="1:7">
      <c r="A20" s="691" t="s">
        <v>3770</v>
      </c>
      <c r="B20" s="691" t="s">
        <v>3771</v>
      </c>
      <c r="C20" s="694" t="s">
        <v>3772</v>
      </c>
      <c r="D20" s="720">
        <v>224216.85949999999</v>
      </c>
      <c r="E20" s="720">
        <v>18655.793670000003</v>
      </c>
      <c r="F20" s="720">
        <v>208636.22391</v>
      </c>
      <c r="G20" s="720">
        <v>20440.355620000002</v>
      </c>
    </row>
    <row r="21" spans="1:7">
      <c r="A21" s="691" t="s">
        <v>3773</v>
      </c>
      <c r="B21" s="691" t="s">
        <v>3774</v>
      </c>
      <c r="C21" s="694" t="s">
        <v>3775</v>
      </c>
      <c r="D21" s="720">
        <v>2518557.2345100003</v>
      </c>
      <c r="E21" s="720">
        <v>51409.568009999995</v>
      </c>
      <c r="F21" s="720">
        <v>2551984.9651299999</v>
      </c>
      <c r="G21" s="720">
        <v>49780.166010000001</v>
      </c>
    </row>
    <row r="22" spans="1:7">
      <c r="A22" s="691" t="s">
        <v>3776</v>
      </c>
      <c r="B22" s="691" t="s">
        <v>3777</v>
      </c>
      <c r="C22" s="694" t="s">
        <v>3778</v>
      </c>
      <c r="D22" s="720">
        <v>826386.39653000003</v>
      </c>
      <c r="E22" s="720">
        <v>15063.751470000001</v>
      </c>
      <c r="F22" s="720">
        <v>833875.17632000009</v>
      </c>
      <c r="G22" s="720">
        <v>14585.35727</v>
      </c>
    </row>
    <row r="23" spans="1:7">
      <c r="A23" s="691" t="s">
        <v>3779</v>
      </c>
      <c r="B23" s="691" t="s">
        <v>3780</v>
      </c>
      <c r="C23" s="694" t="s">
        <v>3781</v>
      </c>
      <c r="D23" s="720">
        <v>10222.916880000001</v>
      </c>
      <c r="E23" s="720">
        <v>151.13907</v>
      </c>
      <c r="F23" s="720">
        <v>10127.74445</v>
      </c>
      <c r="G23" s="720">
        <v>130.13149999999999</v>
      </c>
    </row>
    <row r="24" spans="1:7">
      <c r="A24" s="691" t="s">
        <v>3782</v>
      </c>
      <c r="B24" s="691" t="s">
        <v>3783</v>
      </c>
      <c r="C24" s="694" t="s">
        <v>3784</v>
      </c>
      <c r="D24" s="720">
        <v>47530.503799999999</v>
      </c>
      <c r="E24" s="720">
        <v>1098.0739199999998</v>
      </c>
      <c r="F24" s="720">
        <v>48680.699229999998</v>
      </c>
      <c r="G24" s="720">
        <v>1066.40012</v>
      </c>
    </row>
    <row r="25" spans="1:7">
      <c r="A25" s="691" t="s">
        <v>3785</v>
      </c>
      <c r="B25" s="691" t="s">
        <v>3786</v>
      </c>
      <c r="C25" s="694" t="s">
        <v>3787</v>
      </c>
      <c r="D25" s="720">
        <v>3952.6297000000004</v>
      </c>
      <c r="E25" s="720">
        <v>404.36182000000002</v>
      </c>
      <c r="F25" s="720">
        <v>2864.3893399999997</v>
      </c>
      <c r="G25" s="720">
        <v>446.08871999999997</v>
      </c>
    </row>
    <row r="26" spans="1:7">
      <c r="A26" s="691" t="s">
        <v>3788</v>
      </c>
      <c r="B26" s="691" t="s">
        <v>3789</v>
      </c>
      <c r="C26" s="694" t="s">
        <v>3790</v>
      </c>
      <c r="D26" s="720">
        <v>142.68700000000001</v>
      </c>
      <c r="E26" s="720">
        <v>157.4</v>
      </c>
      <c r="F26" s="720">
        <v>146.416</v>
      </c>
      <c r="G26" s="720">
        <v>153.547</v>
      </c>
    </row>
    <row r="27" spans="1:7">
      <c r="A27" s="691" t="s">
        <v>3791</v>
      </c>
      <c r="B27" s="691" t="s">
        <v>3792</v>
      </c>
      <c r="C27" s="694" t="s">
        <v>3793</v>
      </c>
      <c r="D27" s="720"/>
      <c r="E27" s="720">
        <v>10.476000000000001</v>
      </c>
      <c r="F27" s="720"/>
      <c r="G27" s="720">
        <v>10.476000000000001</v>
      </c>
    </row>
    <row r="28" spans="1:7">
      <c r="A28" s="691" t="s">
        <v>3794</v>
      </c>
      <c r="B28" s="691" t="s">
        <v>3492</v>
      </c>
      <c r="C28" s="694" t="s">
        <v>3795</v>
      </c>
      <c r="D28" s="720">
        <v>1188.7827500000001</v>
      </c>
      <c r="E28" s="720">
        <v>155.83545000000001</v>
      </c>
      <c r="F28" s="720">
        <v>1100.9033999999999</v>
      </c>
      <c r="G28" s="720">
        <v>130.48629</v>
      </c>
    </row>
    <row r="29" spans="1:7">
      <c r="A29" s="691" t="s">
        <v>3796</v>
      </c>
      <c r="B29" s="691" t="s">
        <v>3797</v>
      </c>
      <c r="C29" s="694" t="s">
        <v>3798</v>
      </c>
      <c r="D29" s="720">
        <v>15.599</v>
      </c>
      <c r="E29" s="720"/>
      <c r="F29" s="720">
        <v>12.744999999999999</v>
      </c>
      <c r="G29" s="720">
        <v>0.253</v>
      </c>
    </row>
    <row r="30" spans="1:7">
      <c r="A30" s="691" t="s">
        <v>3799</v>
      </c>
      <c r="B30" s="691" t="s">
        <v>3800</v>
      </c>
      <c r="C30" s="694" t="s">
        <v>3801</v>
      </c>
      <c r="D30" s="720">
        <v>1755.05276</v>
      </c>
      <c r="E30" s="720">
        <v>13.446999999999999</v>
      </c>
      <c r="F30" s="720">
        <v>622.49784</v>
      </c>
      <c r="G30" s="720">
        <v>3.218</v>
      </c>
    </row>
    <row r="31" spans="1:7">
      <c r="A31" s="691" t="s">
        <v>3802</v>
      </c>
      <c r="B31" s="691" t="s">
        <v>3803</v>
      </c>
      <c r="C31" s="694" t="s">
        <v>3804</v>
      </c>
      <c r="D31" s="720">
        <v>5.4870000000000001</v>
      </c>
      <c r="E31" s="720"/>
      <c r="F31" s="720"/>
      <c r="G31" s="720"/>
    </row>
    <row r="32" spans="1:7">
      <c r="A32" s="691" t="s">
        <v>3805</v>
      </c>
      <c r="B32" s="691" t="s">
        <v>3806</v>
      </c>
      <c r="C32" s="694" t="s">
        <v>3807</v>
      </c>
      <c r="D32" s="720">
        <v>258.29086999999998</v>
      </c>
      <c r="E32" s="720">
        <v>34.928930000000001</v>
      </c>
      <c r="F32" s="720">
        <v>334.91726</v>
      </c>
      <c r="G32" s="720">
        <v>44.622250000000001</v>
      </c>
    </row>
    <row r="33" spans="1:7">
      <c r="A33" s="691" t="s">
        <v>3808</v>
      </c>
      <c r="B33" s="691" t="s">
        <v>3809</v>
      </c>
      <c r="C33" s="694" t="s">
        <v>3810</v>
      </c>
      <c r="D33" s="720">
        <v>481.17824999999999</v>
      </c>
      <c r="E33" s="720">
        <v>5.7742899999999997</v>
      </c>
      <c r="F33" s="720">
        <v>894.71361000000002</v>
      </c>
      <c r="G33" s="720">
        <v>4.9053300000000002</v>
      </c>
    </row>
    <row r="34" spans="1:7">
      <c r="A34" s="691" t="s">
        <v>3811</v>
      </c>
      <c r="B34" s="691" t="s">
        <v>3812</v>
      </c>
      <c r="C34" s="694" t="s">
        <v>3813</v>
      </c>
      <c r="D34" s="720">
        <v>14.89988</v>
      </c>
      <c r="E34" s="720"/>
      <c r="F34" s="720">
        <v>245.84528</v>
      </c>
      <c r="G34" s="720"/>
    </row>
    <row r="35" spans="1:7">
      <c r="A35" s="691" t="s">
        <v>3814</v>
      </c>
      <c r="B35" s="691" t="s">
        <v>3815</v>
      </c>
      <c r="C35" s="694" t="s">
        <v>3816</v>
      </c>
      <c r="D35" s="720">
        <v>138147.83396000002</v>
      </c>
      <c r="E35" s="720">
        <v>7061.2998499999994</v>
      </c>
      <c r="F35" s="720">
        <v>128470.5699</v>
      </c>
      <c r="G35" s="720">
        <v>6274.68289</v>
      </c>
    </row>
    <row r="36" spans="1:7">
      <c r="A36" s="691" t="s">
        <v>3817</v>
      </c>
      <c r="B36" s="691" t="s">
        <v>3818</v>
      </c>
      <c r="C36" s="694" t="s">
        <v>3819</v>
      </c>
      <c r="D36" s="720"/>
      <c r="E36" s="720"/>
      <c r="F36" s="720"/>
      <c r="G36" s="720">
        <v>0</v>
      </c>
    </row>
    <row r="37" spans="1:7">
      <c r="A37" s="691" t="s">
        <v>3820</v>
      </c>
      <c r="B37" s="691" t="s">
        <v>3821</v>
      </c>
      <c r="C37" s="694" t="s">
        <v>3822</v>
      </c>
      <c r="D37" s="720">
        <v>40.879829999999998</v>
      </c>
      <c r="E37" s="720">
        <v>628.23059999999998</v>
      </c>
      <c r="F37" s="720">
        <v>345.49243000000001</v>
      </c>
      <c r="G37" s="720">
        <v>194.99006</v>
      </c>
    </row>
    <row r="38" spans="1:7">
      <c r="A38" s="691" t="s">
        <v>3823</v>
      </c>
      <c r="B38" s="691" t="s">
        <v>3824</v>
      </c>
      <c r="C38" s="694" t="s">
        <v>3825</v>
      </c>
      <c r="D38" s="720"/>
      <c r="E38" s="720"/>
      <c r="F38" s="720"/>
      <c r="G38" s="720"/>
    </row>
    <row r="39" spans="1:7">
      <c r="A39" s="691" t="s">
        <v>3826</v>
      </c>
      <c r="B39" s="691" t="s">
        <v>3827</v>
      </c>
      <c r="C39" s="694" t="s">
        <v>3828</v>
      </c>
      <c r="D39" s="720"/>
      <c r="E39" s="720"/>
      <c r="F39" s="720"/>
      <c r="G39" s="720"/>
    </row>
    <row r="40" spans="1:7">
      <c r="A40" s="691" t="s">
        <v>3829</v>
      </c>
      <c r="B40" s="691" t="s">
        <v>3830</v>
      </c>
      <c r="C40" s="694" t="s">
        <v>3831</v>
      </c>
      <c r="D40" s="720">
        <v>-12.446770000000001</v>
      </c>
      <c r="E40" s="720">
        <v>-824.40724</v>
      </c>
      <c r="F40" s="720">
        <v>-310.75599999999997</v>
      </c>
      <c r="G40" s="720">
        <v>179.56817999999998</v>
      </c>
    </row>
    <row r="41" spans="1:7">
      <c r="A41" s="691" t="s">
        <v>3832</v>
      </c>
      <c r="B41" s="691" t="s">
        <v>3833</v>
      </c>
      <c r="C41" s="694" t="s">
        <v>3834</v>
      </c>
      <c r="D41" s="720">
        <v>1281.72858</v>
      </c>
      <c r="E41" s="720">
        <v>1009.0595999999999</v>
      </c>
      <c r="F41" s="720">
        <v>1701.5307700000001</v>
      </c>
      <c r="G41" s="720">
        <v>35.797559999999997</v>
      </c>
    </row>
    <row r="42" spans="1:7">
      <c r="A42" s="691" t="s">
        <v>3835</v>
      </c>
      <c r="B42" s="691" t="s">
        <v>3836</v>
      </c>
      <c r="C42" s="694" t="s">
        <v>3837</v>
      </c>
      <c r="D42" s="720">
        <v>128506.50145</v>
      </c>
      <c r="E42" s="720">
        <v>1444.98964</v>
      </c>
      <c r="F42" s="720">
        <v>111135.02918000001</v>
      </c>
      <c r="G42" s="720">
        <v>752.26963000000001</v>
      </c>
    </row>
    <row r="43" spans="1:7">
      <c r="A43" s="691" t="s">
        <v>3838</v>
      </c>
      <c r="B43" s="691" t="s">
        <v>3839</v>
      </c>
      <c r="C43" s="694" t="s">
        <v>3840</v>
      </c>
      <c r="D43" s="720">
        <v>22371.64947</v>
      </c>
      <c r="E43" s="720">
        <v>1260.1829499999999</v>
      </c>
      <c r="F43" s="720">
        <v>20529.95506</v>
      </c>
      <c r="G43" s="720">
        <v>1435.86203</v>
      </c>
    </row>
    <row r="44" spans="1:7">
      <c r="A44" s="688" t="s">
        <v>3328</v>
      </c>
      <c r="B44" s="688" t="s">
        <v>3841</v>
      </c>
      <c r="C44" s="725" t="s">
        <v>269</v>
      </c>
      <c r="D44" s="708">
        <v>794.38086999999996</v>
      </c>
      <c r="E44" s="726">
        <v>0.45674000000000003</v>
      </c>
      <c r="F44" s="708">
        <v>647.23514999999998</v>
      </c>
      <c r="G44" s="726">
        <v>8.5269999999999999E-2</v>
      </c>
    </row>
    <row r="45" spans="1:7">
      <c r="A45" s="691" t="s">
        <v>3330</v>
      </c>
      <c r="B45" s="691" t="s">
        <v>3842</v>
      </c>
      <c r="C45" s="694" t="s">
        <v>3843</v>
      </c>
      <c r="D45" s="720"/>
      <c r="E45" s="720"/>
      <c r="F45" s="720"/>
      <c r="G45" s="720"/>
    </row>
    <row r="46" spans="1:7">
      <c r="A46" s="691" t="s">
        <v>3332</v>
      </c>
      <c r="B46" s="691" t="s">
        <v>3844</v>
      </c>
      <c r="C46" s="694" t="s">
        <v>3845</v>
      </c>
      <c r="D46" s="720">
        <v>0.3054</v>
      </c>
      <c r="E46" s="720"/>
      <c r="F46" s="720">
        <v>3.4572399999999996</v>
      </c>
      <c r="G46" s="720"/>
    </row>
    <row r="47" spans="1:7">
      <c r="A47" s="691" t="s">
        <v>3335</v>
      </c>
      <c r="B47" s="691" t="s">
        <v>3846</v>
      </c>
      <c r="C47" s="694" t="s">
        <v>3847</v>
      </c>
      <c r="D47" s="720">
        <v>557.02893000000006</v>
      </c>
      <c r="E47" s="720">
        <v>0.31886000000000003</v>
      </c>
      <c r="F47" s="720">
        <v>397.39279999999997</v>
      </c>
      <c r="G47" s="720"/>
    </row>
    <row r="48" spans="1:7">
      <c r="A48" s="691" t="s">
        <v>3338</v>
      </c>
      <c r="B48" s="691" t="s">
        <v>3848</v>
      </c>
      <c r="C48" s="694" t="s">
        <v>3849</v>
      </c>
      <c r="D48" s="720"/>
      <c r="E48" s="720"/>
      <c r="F48" s="720"/>
      <c r="G48" s="720"/>
    </row>
    <row r="49" spans="1:7">
      <c r="A49" s="691" t="s">
        <v>3341</v>
      </c>
      <c r="B49" s="691" t="s">
        <v>3850</v>
      </c>
      <c r="C49" s="694" t="s">
        <v>3851</v>
      </c>
      <c r="D49" s="720">
        <v>237.04654000000002</v>
      </c>
      <c r="E49" s="720">
        <v>0.13788</v>
      </c>
      <c r="F49" s="720">
        <v>246.38511</v>
      </c>
      <c r="G49" s="720">
        <v>8.48E-2</v>
      </c>
    </row>
    <row r="50" spans="1:7">
      <c r="A50" s="688" t="s">
        <v>3362</v>
      </c>
      <c r="B50" s="688" t="s">
        <v>3852</v>
      </c>
      <c r="C50" s="725" t="s">
        <v>269</v>
      </c>
      <c r="D50" s="708">
        <v>85.55210000000001</v>
      </c>
      <c r="E50" s="690">
        <v>0</v>
      </c>
      <c r="F50" s="690">
        <v>0</v>
      </c>
      <c r="G50" s="690">
        <v>0</v>
      </c>
    </row>
    <row r="51" spans="1:7">
      <c r="A51" s="691" t="s">
        <v>3364</v>
      </c>
      <c r="B51" s="691" t="s">
        <v>3853</v>
      </c>
      <c r="C51" s="694" t="s">
        <v>3854</v>
      </c>
      <c r="D51" s="720"/>
      <c r="E51" s="720"/>
      <c r="F51" s="720"/>
      <c r="G51" s="720"/>
    </row>
    <row r="52" spans="1:7">
      <c r="A52" s="691" t="s">
        <v>3367</v>
      </c>
      <c r="B52" s="691" t="s">
        <v>3855</v>
      </c>
      <c r="C52" s="694" t="s">
        <v>3856</v>
      </c>
      <c r="D52" s="720">
        <v>85.55210000000001</v>
      </c>
      <c r="E52" s="720"/>
      <c r="F52" s="720"/>
      <c r="G52" s="720"/>
    </row>
    <row r="53" spans="1:7">
      <c r="A53" s="688" t="s">
        <v>3857</v>
      </c>
      <c r="B53" s="688" t="s">
        <v>3484</v>
      </c>
      <c r="C53" s="725" t="s">
        <v>269</v>
      </c>
      <c r="D53" s="708">
        <v>521.88180999999997</v>
      </c>
      <c r="E53" s="726">
        <v>882.65820999999994</v>
      </c>
      <c r="F53" s="708">
        <v>303.30831000000001</v>
      </c>
      <c r="G53" s="726">
        <v>960.59168999999997</v>
      </c>
    </row>
    <row r="54" spans="1:7">
      <c r="A54" s="691" t="s">
        <v>3858</v>
      </c>
      <c r="B54" s="691" t="s">
        <v>3484</v>
      </c>
      <c r="C54" s="694" t="s">
        <v>3859</v>
      </c>
      <c r="D54" s="720">
        <v>521.88180999999997</v>
      </c>
      <c r="E54" s="720">
        <v>882.65820999999994</v>
      </c>
      <c r="F54" s="720">
        <v>303.30831000000001</v>
      </c>
      <c r="G54" s="720">
        <v>951.85168999999996</v>
      </c>
    </row>
    <row r="55" spans="1:7">
      <c r="A55" s="691" t="s">
        <v>3860</v>
      </c>
      <c r="B55" s="691" t="s">
        <v>3861</v>
      </c>
      <c r="C55" s="694" t="s">
        <v>3862</v>
      </c>
      <c r="D55" s="720"/>
      <c r="E55" s="720"/>
      <c r="F55" s="720"/>
      <c r="G55" s="720">
        <v>8.74</v>
      </c>
    </row>
    <row r="56" spans="1:7">
      <c r="A56" s="688" t="s">
        <v>3411</v>
      </c>
      <c r="B56" s="688" t="s">
        <v>3863</v>
      </c>
      <c r="C56" s="725" t="s">
        <v>269</v>
      </c>
      <c r="D56" s="708">
        <v>4549311.5673199994</v>
      </c>
      <c r="E56" s="726">
        <v>199171.20130000002</v>
      </c>
      <c r="F56" s="708">
        <v>4550460.3082299996</v>
      </c>
      <c r="G56" s="726">
        <v>206734.06616999998</v>
      </c>
    </row>
    <row r="57" spans="1:7">
      <c r="A57" s="688" t="s">
        <v>3413</v>
      </c>
      <c r="B57" s="688" t="s">
        <v>3864</v>
      </c>
      <c r="C57" s="725" t="s">
        <v>269</v>
      </c>
      <c r="D57" s="708">
        <v>321705.60843000002</v>
      </c>
      <c r="E57" s="726">
        <v>192183.87953999999</v>
      </c>
      <c r="F57" s="708">
        <v>308922.06244999997</v>
      </c>
      <c r="G57" s="726">
        <v>199878.48063000001</v>
      </c>
    </row>
    <row r="58" spans="1:7">
      <c r="A58" s="691" t="s">
        <v>3415</v>
      </c>
      <c r="B58" s="691" t="s">
        <v>3865</v>
      </c>
      <c r="C58" s="694" t="s">
        <v>3866</v>
      </c>
      <c r="D58" s="720">
        <v>4665.6710000000003</v>
      </c>
      <c r="E58" s="720">
        <v>26578.129789999999</v>
      </c>
      <c r="F58" s="720">
        <v>4840.6305000000002</v>
      </c>
      <c r="G58" s="720">
        <v>27318.2192</v>
      </c>
    </row>
    <row r="59" spans="1:7">
      <c r="A59" s="691" t="s">
        <v>3418</v>
      </c>
      <c r="B59" s="691" t="s">
        <v>3867</v>
      </c>
      <c r="C59" s="694" t="s">
        <v>3868</v>
      </c>
      <c r="D59" s="720">
        <v>232152.96476</v>
      </c>
      <c r="E59" s="720">
        <v>120285.8205</v>
      </c>
      <c r="F59" s="720">
        <v>225434.46103999999</v>
      </c>
      <c r="G59" s="720">
        <v>103002.30101000001</v>
      </c>
    </row>
    <row r="60" spans="1:7">
      <c r="A60" s="691" t="s">
        <v>3421</v>
      </c>
      <c r="B60" s="691" t="s">
        <v>3869</v>
      </c>
      <c r="C60" s="694" t="s">
        <v>3870</v>
      </c>
      <c r="D60" s="720">
        <v>382.72435999999999</v>
      </c>
      <c r="E60" s="720">
        <v>33669.951829999998</v>
      </c>
      <c r="F60" s="720">
        <v>1142.1907699999999</v>
      </c>
      <c r="G60" s="720">
        <v>57439.279310000005</v>
      </c>
    </row>
    <row r="61" spans="1:7">
      <c r="A61" s="691" t="s">
        <v>3424</v>
      </c>
      <c r="B61" s="691" t="s">
        <v>3871</v>
      </c>
      <c r="C61" s="694" t="s">
        <v>3872</v>
      </c>
      <c r="D61" s="720">
        <v>2769.0527900000002</v>
      </c>
      <c r="E61" s="720">
        <v>7925.8185800000001</v>
      </c>
      <c r="F61" s="720">
        <v>3274.8718699999999</v>
      </c>
      <c r="G61" s="720">
        <v>8484.5730899999999</v>
      </c>
    </row>
    <row r="62" spans="1:7">
      <c r="A62" s="691" t="s">
        <v>3436</v>
      </c>
      <c r="B62" s="691" t="s">
        <v>3873</v>
      </c>
      <c r="C62" s="694" t="s">
        <v>3874</v>
      </c>
      <c r="D62" s="720">
        <v>832.12601000000006</v>
      </c>
      <c r="E62" s="720">
        <v>161.39073000000002</v>
      </c>
      <c r="F62" s="720">
        <v>685.24275</v>
      </c>
      <c r="G62" s="720">
        <v>244.34399999999999</v>
      </c>
    </row>
    <row r="63" spans="1:7">
      <c r="A63" s="691" t="s">
        <v>3439</v>
      </c>
      <c r="B63" s="691" t="s">
        <v>3797</v>
      </c>
      <c r="C63" s="694" t="s">
        <v>3875</v>
      </c>
      <c r="D63" s="720">
        <v>97.191609999999997</v>
      </c>
      <c r="E63" s="720">
        <v>0.75975999999999999</v>
      </c>
      <c r="F63" s="720">
        <v>66.206670000000003</v>
      </c>
      <c r="G63" s="720"/>
    </row>
    <row r="64" spans="1:7">
      <c r="A64" s="691" t="s">
        <v>3442</v>
      </c>
      <c r="B64" s="691" t="s">
        <v>3800</v>
      </c>
      <c r="C64" s="694" t="s">
        <v>3876</v>
      </c>
      <c r="D64" s="720">
        <v>140.56700000000001</v>
      </c>
      <c r="E64" s="720">
        <v>12.9253</v>
      </c>
      <c r="F64" s="720">
        <v>8.3480000000000008</v>
      </c>
      <c r="G64" s="720">
        <v>1.8919999999999999</v>
      </c>
    </row>
    <row r="65" spans="1:7">
      <c r="A65" s="691" t="s">
        <v>3877</v>
      </c>
      <c r="B65" s="691" t="s">
        <v>3878</v>
      </c>
      <c r="C65" s="694" t="s">
        <v>3879</v>
      </c>
      <c r="D65" s="720">
        <v>9.3670000000000009</v>
      </c>
      <c r="E65" s="720"/>
      <c r="F65" s="720">
        <v>11.08473</v>
      </c>
      <c r="G65" s="720"/>
    </row>
    <row r="66" spans="1:7">
      <c r="A66" s="691" t="s">
        <v>3880</v>
      </c>
      <c r="B66" s="691" t="s">
        <v>3881</v>
      </c>
      <c r="C66" s="694" t="s">
        <v>3882</v>
      </c>
      <c r="D66" s="720">
        <v>1073.41724</v>
      </c>
      <c r="E66" s="720">
        <v>140.68812</v>
      </c>
      <c r="F66" s="720">
        <v>870.75585000000001</v>
      </c>
      <c r="G66" s="720">
        <v>401.85715999999996</v>
      </c>
    </row>
    <row r="67" spans="1:7">
      <c r="A67" s="691" t="s">
        <v>3883</v>
      </c>
      <c r="B67" s="691" t="s">
        <v>3884</v>
      </c>
      <c r="C67" s="694" t="s">
        <v>3885</v>
      </c>
      <c r="D67" s="720"/>
      <c r="E67" s="720"/>
      <c r="F67" s="720">
        <v>3.2</v>
      </c>
      <c r="G67" s="720"/>
    </row>
    <row r="68" spans="1:7">
      <c r="A68" s="691" t="s">
        <v>3886</v>
      </c>
      <c r="B68" s="691" t="s">
        <v>3887</v>
      </c>
      <c r="C68" s="694" t="s">
        <v>3888</v>
      </c>
      <c r="D68" s="720">
        <v>323.02753999999999</v>
      </c>
      <c r="E68" s="720">
        <v>779.58399999999995</v>
      </c>
      <c r="F68" s="720">
        <v>1125.1226999999999</v>
      </c>
      <c r="G68" s="720">
        <v>730.69500000000005</v>
      </c>
    </row>
    <row r="69" spans="1:7">
      <c r="A69" s="691" t="s">
        <v>3889</v>
      </c>
      <c r="B69" s="691" t="s">
        <v>3890</v>
      </c>
      <c r="C69" s="694" t="s">
        <v>3891</v>
      </c>
      <c r="D69" s="720"/>
      <c r="E69" s="720"/>
      <c r="F69" s="720"/>
      <c r="G69" s="720"/>
    </row>
    <row r="70" spans="1:7">
      <c r="A70" s="691" t="s">
        <v>3892</v>
      </c>
      <c r="B70" s="691" t="s">
        <v>3893</v>
      </c>
      <c r="C70" s="694" t="s">
        <v>3894</v>
      </c>
      <c r="D70" s="720">
        <v>52399.455259999995</v>
      </c>
      <c r="E70" s="720">
        <v>1433.8895500000001</v>
      </c>
      <c r="F70" s="720">
        <v>42148.355179999999</v>
      </c>
      <c r="G70" s="720">
        <v>826.25367000000006</v>
      </c>
    </row>
    <row r="71" spans="1:7">
      <c r="A71" s="691" t="s">
        <v>3895</v>
      </c>
      <c r="B71" s="691" t="s">
        <v>3896</v>
      </c>
      <c r="C71" s="694" t="s">
        <v>3897</v>
      </c>
      <c r="D71" s="720">
        <v>26860.043859999998</v>
      </c>
      <c r="E71" s="720">
        <v>1194.92138</v>
      </c>
      <c r="F71" s="720">
        <v>29311.592390000002</v>
      </c>
      <c r="G71" s="720">
        <v>1429.06619</v>
      </c>
    </row>
    <row r="72" spans="1:7">
      <c r="A72" s="688" t="s">
        <v>3445</v>
      </c>
      <c r="B72" s="688" t="s">
        <v>3898</v>
      </c>
      <c r="C72" s="725" t="s">
        <v>269</v>
      </c>
      <c r="D72" s="708">
        <v>3224.7008100000003</v>
      </c>
      <c r="E72" s="726">
        <v>645.048</v>
      </c>
      <c r="F72" s="708">
        <v>4433.4585900000002</v>
      </c>
      <c r="G72" s="726">
        <v>994.22355000000005</v>
      </c>
    </row>
    <row r="73" spans="1:7">
      <c r="A73" s="691" t="s">
        <v>3447</v>
      </c>
      <c r="B73" s="691" t="s">
        <v>3899</v>
      </c>
      <c r="C73" s="694" t="s">
        <v>3900</v>
      </c>
      <c r="D73" s="720"/>
      <c r="E73" s="720"/>
      <c r="F73" s="720"/>
      <c r="G73" s="720"/>
    </row>
    <row r="74" spans="1:7">
      <c r="A74" s="691" t="s">
        <v>3450</v>
      </c>
      <c r="B74" s="691" t="s">
        <v>3844</v>
      </c>
      <c r="C74" s="694" t="s">
        <v>3901</v>
      </c>
      <c r="D74" s="720">
        <v>1986.98234</v>
      </c>
      <c r="E74" s="720">
        <v>7.4293800000000001</v>
      </c>
      <c r="F74" s="720">
        <v>2529.36807</v>
      </c>
      <c r="G74" s="720">
        <v>26.635770000000001</v>
      </c>
    </row>
    <row r="75" spans="1:7">
      <c r="A75" s="691" t="s">
        <v>3453</v>
      </c>
      <c r="B75" s="691" t="s">
        <v>3902</v>
      </c>
      <c r="C75" s="694" t="s">
        <v>3903</v>
      </c>
      <c r="D75" s="720">
        <v>487.83963</v>
      </c>
      <c r="E75" s="720">
        <v>1.8449599999999999</v>
      </c>
      <c r="F75" s="720">
        <v>1061.1925200000001</v>
      </c>
      <c r="G75" s="720">
        <v>4.3014799999999997</v>
      </c>
    </row>
    <row r="76" spans="1:7">
      <c r="A76" s="691" t="s">
        <v>3456</v>
      </c>
      <c r="B76" s="691" t="s">
        <v>3904</v>
      </c>
      <c r="C76" s="694" t="s">
        <v>3905</v>
      </c>
      <c r="D76" s="720"/>
      <c r="E76" s="720"/>
      <c r="F76" s="720"/>
      <c r="G76" s="720"/>
    </row>
    <row r="77" spans="1:7">
      <c r="A77" s="691" t="s">
        <v>3462</v>
      </c>
      <c r="B77" s="691" t="s">
        <v>3906</v>
      </c>
      <c r="C77" s="694" t="s">
        <v>3907</v>
      </c>
      <c r="D77" s="720">
        <v>749.87883999999997</v>
      </c>
      <c r="E77" s="720">
        <v>635.77366000000006</v>
      </c>
      <c r="F77" s="720">
        <v>842.89800000000002</v>
      </c>
      <c r="G77" s="720">
        <v>963.2863000000001</v>
      </c>
    </row>
    <row r="78" spans="1:7">
      <c r="A78" s="688" t="s">
        <v>3908</v>
      </c>
      <c r="B78" s="688" t="s">
        <v>3909</v>
      </c>
      <c r="C78" s="725" t="s">
        <v>269</v>
      </c>
      <c r="D78" s="708">
        <v>4224381.2580800001</v>
      </c>
      <c r="E78" s="726">
        <v>6342.27376</v>
      </c>
      <c r="F78" s="708">
        <v>4237104.7871899996</v>
      </c>
      <c r="G78" s="726">
        <v>5861.3619900000003</v>
      </c>
    </row>
    <row r="79" spans="1:7">
      <c r="A79" s="691" t="s">
        <v>3910</v>
      </c>
      <c r="B79" s="691" t="s">
        <v>3911</v>
      </c>
      <c r="C79" s="694" t="s">
        <v>3912</v>
      </c>
      <c r="D79" s="720"/>
      <c r="E79" s="720"/>
      <c r="F79" s="720"/>
      <c r="G79" s="720"/>
    </row>
    <row r="80" spans="1:7">
      <c r="A80" s="691" t="s">
        <v>3913</v>
      </c>
      <c r="B80" s="691" t="s">
        <v>3914</v>
      </c>
      <c r="C80" s="694" t="s">
        <v>3915</v>
      </c>
      <c r="D80" s="720">
        <v>4224381.2580800001</v>
      </c>
      <c r="E80" s="720">
        <v>6342.27376</v>
      </c>
      <c r="F80" s="720">
        <v>4237104.7871899996</v>
      </c>
      <c r="G80" s="720">
        <v>5861.3619900000003</v>
      </c>
    </row>
    <row r="81" spans="1:7">
      <c r="A81" s="688" t="s">
        <v>3570</v>
      </c>
      <c r="B81" s="688" t="s">
        <v>3916</v>
      </c>
      <c r="C81" s="725" t="s">
        <v>269</v>
      </c>
      <c r="D81" s="708"/>
      <c r="E81" s="726">
        <v>0</v>
      </c>
      <c r="F81" s="708"/>
      <c r="G81" s="726">
        <v>0</v>
      </c>
    </row>
    <row r="82" spans="1:7">
      <c r="A82" s="688" t="s">
        <v>3917</v>
      </c>
      <c r="B82" s="688" t="s">
        <v>3918</v>
      </c>
      <c r="C82" s="725" t="s">
        <v>269</v>
      </c>
      <c r="D82" s="708">
        <v>426.54953999999998</v>
      </c>
      <c r="E82" s="726">
        <v>25316.07316</v>
      </c>
      <c r="F82" s="708">
        <v>-8118.7349699999995</v>
      </c>
      <c r="G82" s="726">
        <v>28358.188549999999</v>
      </c>
    </row>
    <row r="83" spans="1:7">
      <c r="A83" s="688" t="s">
        <v>3919</v>
      </c>
      <c r="B83" s="688" t="s">
        <v>3615</v>
      </c>
      <c r="C83" s="725" t="s">
        <v>269</v>
      </c>
      <c r="D83" s="708">
        <v>-95.332270000000008</v>
      </c>
      <c r="E83" s="726">
        <v>24433.414949999998</v>
      </c>
      <c r="F83" s="708">
        <v>-8422.0432799999999</v>
      </c>
      <c r="G83" s="726">
        <v>27397.596859999998</v>
      </c>
    </row>
  </sheetData>
  <customSheetViews>
    <customSheetView guid="{53E72506-0B1D-4F4A-A157-6DE69D2E678D}" showPageBreaks="1" showGridLines="0" fitToPage="1" printArea="1" view="pageBreakPreview">
      <selection activeCell="I13" sqref="I13"/>
      <pageMargins left="0.39370078740157483" right="0.39370078740157483" top="0.59055118110236227" bottom="0.39370078740157483" header="0.31496062992125984" footer="0.11811023622047245"/>
      <printOptions horizontalCentered="1"/>
      <pageSetup paperSize="9" scale="71" firstPageNumber="460" orientation="portrait" useFirstPageNumber="1" r:id="rId1"/>
      <headerFooter alignWithMargins="0">
        <oddHeader>&amp;L&amp;"Tahoma,Kurzíva"Závěrečný účet za rok 2014&amp;R&amp;"Tahoma,Kurzíva"Tabulka č. 41</oddHeader>
        <oddFooter>&amp;C&amp;"Tahoma,Obyčejné"&amp;P</oddFooter>
      </headerFooter>
    </customSheetView>
  </customSheetViews>
  <mergeCells count="6">
    <mergeCell ref="A1:G1"/>
    <mergeCell ref="A2:G2"/>
    <mergeCell ref="A5:B6"/>
    <mergeCell ref="C5:C6"/>
    <mergeCell ref="D5:E5"/>
    <mergeCell ref="F5:G5"/>
  </mergeCells>
  <printOptions horizontalCentered="1"/>
  <pageMargins left="0.39370078740157483" right="0.39370078740157483" top="0.59055118110236227" bottom="0.39370078740157483" header="0.31496062992125984" footer="0.11811023622047245"/>
  <pageSetup paperSize="9" scale="71" firstPageNumber="460" orientation="portrait" useFirstPageNumber="1" r:id="rId2"/>
  <headerFooter alignWithMargins="0">
    <oddHeader>&amp;L&amp;"Tahoma,Kurzíva"Závěrečný účet za rok 2014&amp;R&amp;"Tahoma,Kurzíva"Tabulka č. 41</oddHeader>
    <oddFooter>&amp;C&amp;"Tahoma,Obyčejné"&amp;P</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48"/>
  <sheetViews>
    <sheetView showGridLines="0" view="pageBreakPreview" zoomScaleNormal="100" zoomScaleSheetLayoutView="100" workbookViewId="0">
      <selection activeCell="I13" sqref="I13"/>
    </sheetView>
  </sheetViews>
  <sheetFormatPr defaultRowHeight="12.75"/>
  <cols>
    <col min="1" max="1" width="7.7109375" style="764" customWidth="1"/>
    <col min="2" max="2" width="50.7109375" style="685" customWidth="1"/>
    <col min="3" max="3" width="8.5703125" style="763" customWidth="1"/>
    <col min="4" max="7" width="14.7109375" style="712" customWidth="1"/>
    <col min="8" max="16384" width="9.140625" style="685"/>
  </cols>
  <sheetData>
    <row r="1" spans="1:7" s="775" customFormat="1" ht="18" customHeight="1">
      <c r="A1" s="1388" t="s">
        <v>3284</v>
      </c>
      <c r="B1" s="1388"/>
      <c r="C1" s="1388"/>
      <c r="D1" s="1388"/>
      <c r="E1" s="1388"/>
      <c r="F1" s="1388"/>
      <c r="G1" s="1388"/>
    </row>
    <row r="2" spans="1:7" s="776" customFormat="1" ht="18" customHeight="1">
      <c r="A2" s="1389" t="s">
        <v>3929</v>
      </c>
      <c r="B2" s="1389"/>
      <c r="C2" s="1389"/>
      <c r="D2" s="1389"/>
      <c r="E2" s="1389"/>
      <c r="F2" s="1389"/>
      <c r="G2" s="1389"/>
    </row>
    <row r="3" spans="1:7" s="679" customFormat="1">
      <c r="C3" s="680"/>
      <c r="D3" s="681"/>
      <c r="E3" s="681"/>
      <c r="F3" s="681"/>
      <c r="G3" s="681"/>
    </row>
    <row r="4" spans="1:7">
      <c r="A4" s="682"/>
      <c r="B4" s="682"/>
      <c r="C4" s="683"/>
      <c r="D4" s="684">
        <v>1</v>
      </c>
      <c r="E4" s="684">
        <v>2</v>
      </c>
      <c r="F4" s="684">
        <v>3</v>
      </c>
      <c r="G4" s="684">
        <v>4</v>
      </c>
    </row>
    <row r="5" spans="1:7" s="742" customFormat="1" ht="12.75" customHeight="1">
      <c r="A5" s="1390" t="s">
        <v>3286</v>
      </c>
      <c r="B5" s="1391"/>
      <c r="C5" s="1396" t="s">
        <v>3287</v>
      </c>
      <c r="D5" s="1403" t="s">
        <v>3288</v>
      </c>
      <c r="E5" s="1404"/>
      <c r="F5" s="1404"/>
      <c r="G5" s="1405"/>
    </row>
    <row r="6" spans="1:7" s="686" customFormat="1">
      <c r="A6" s="1392"/>
      <c r="B6" s="1393"/>
      <c r="C6" s="1397"/>
      <c r="D6" s="1406" t="s">
        <v>3289</v>
      </c>
      <c r="E6" s="1407"/>
      <c r="F6" s="1408"/>
      <c r="G6" s="1409" t="s">
        <v>3290</v>
      </c>
    </row>
    <row r="7" spans="1:7" s="686" customFormat="1">
      <c r="A7" s="1394"/>
      <c r="B7" s="1395"/>
      <c r="C7" s="1411"/>
      <c r="D7" s="777" t="s">
        <v>3291</v>
      </c>
      <c r="E7" s="777" t="s">
        <v>3292</v>
      </c>
      <c r="F7" s="777" t="s">
        <v>3293</v>
      </c>
      <c r="G7" s="1410"/>
    </row>
    <row r="8" spans="1:7" s="686" customFormat="1">
      <c r="A8" s="717"/>
      <c r="B8" s="717" t="s">
        <v>3294</v>
      </c>
      <c r="C8" s="718" t="s">
        <v>269</v>
      </c>
      <c r="D8" s="719">
        <v>10551606.92997</v>
      </c>
      <c r="E8" s="719">
        <v>4427006.3804899994</v>
      </c>
      <c r="F8" s="719">
        <v>6124600.5494799996</v>
      </c>
      <c r="G8" s="719">
        <v>5967402.9435299998</v>
      </c>
    </row>
    <row r="9" spans="1:7" s="743" customFormat="1">
      <c r="A9" s="717" t="s">
        <v>3295</v>
      </c>
      <c r="B9" s="717" t="s">
        <v>3296</v>
      </c>
      <c r="C9" s="718" t="s">
        <v>269</v>
      </c>
      <c r="D9" s="719">
        <v>9387777.9616200011</v>
      </c>
      <c r="E9" s="719">
        <v>4424759.1665500002</v>
      </c>
      <c r="F9" s="719">
        <v>4963018.79507</v>
      </c>
      <c r="G9" s="719">
        <v>4825365.5908599999</v>
      </c>
    </row>
    <row r="10" spans="1:7" s="743" customFormat="1">
      <c r="A10" s="717" t="s">
        <v>3297</v>
      </c>
      <c r="B10" s="717" t="s">
        <v>3298</v>
      </c>
      <c r="C10" s="718" t="s">
        <v>269</v>
      </c>
      <c r="D10" s="719">
        <v>144831.44212999998</v>
      </c>
      <c r="E10" s="719">
        <v>119606.87492</v>
      </c>
      <c r="F10" s="719">
        <v>25224.567210000001</v>
      </c>
      <c r="G10" s="719">
        <v>28987.117710000002</v>
      </c>
    </row>
    <row r="11" spans="1:7" s="679" customFormat="1">
      <c r="A11" s="691" t="s">
        <v>3299</v>
      </c>
      <c r="B11" s="691" t="s">
        <v>3300</v>
      </c>
      <c r="C11" s="694" t="s">
        <v>3301</v>
      </c>
      <c r="D11" s="744">
        <v>205.25</v>
      </c>
      <c r="E11" s="744">
        <v>167.56</v>
      </c>
      <c r="F11" s="744">
        <v>37.69</v>
      </c>
      <c r="G11" s="744">
        <v>49.606000000000002</v>
      </c>
    </row>
    <row r="12" spans="1:7" s="679" customFormat="1">
      <c r="A12" s="691" t="s">
        <v>3302</v>
      </c>
      <c r="B12" s="691" t="s">
        <v>3303</v>
      </c>
      <c r="C12" s="694" t="s">
        <v>3304</v>
      </c>
      <c r="D12" s="729">
        <v>130135.37854000001</v>
      </c>
      <c r="E12" s="729">
        <v>107208.58133</v>
      </c>
      <c r="F12" s="729">
        <v>22926.797210000001</v>
      </c>
      <c r="G12" s="729">
        <v>25163.037710000001</v>
      </c>
    </row>
    <row r="13" spans="1:7" s="679" customFormat="1">
      <c r="A13" s="691" t="s">
        <v>3305</v>
      </c>
      <c r="B13" s="691" t="s">
        <v>239</v>
      </c>
      <c r="C13" s="694" t="s">
        <v>3306</v>
      </c>
      <c r="D13" s="730">
        <v>0</v>
      </c>
      <c r="E13" s="730">
        <v>0</v>
      </c>
      <c r="F13" s="730">
        <v>0</v>
      </c>
      <c r="G13" s="730">
        <v>0</v>
      </c>
    </row>
    <row r="14" spans="1:7" s="679" customFormat="1">
      <c r="A14" s="691" t="s">
        <v>3307</v>
      </c>
      <c r="B14" s="691" t="s">
        <v>3308</v>
      </c>
      <c r="C14" s="694" t="s">
        <v>3309</v>
      </c>
      <c r="D14" s="730">
        <v>0</v>
      </c>
      <c r="E14" s="730">
        <v>0</v>
      </c>
      <c r="F14" s="730">
        <v>0</v>
      </c>
      <c r="G14" s="730">
        <v>0</v>
      </c>
    </row>
    <row r="15" spans="1:7" s="679" customFormat="1">
      <c r="A15" s="691" t="s">
        <v>3310</v>
      </c>
      <c r="B15" s="691" t="s">
        <v>3311</v>
      </c>
      <c r="C15" s="694" t="s">
        <v>3312</v>
      </c>
      <c r="D15" s="730">
        <v>12230.73359</v>
      </c>
      <c r="E15" s="730">
        <v>12230.73359</v>
      </c>
      <c r="F15" s="730">
        <v>0</v>
      </c>
      <c r="G15" s="730">
        <v>0</v>
      </c>
    </row>
    <row r="16" spans="1:7" s="679" customFormat="1">
      <c r="A16" s="691" t="s">
        <v>3313</v>
      </c>
      <c r="B16" s="691" t="s">
        <v>3314</v>
      </c>
      <c r="C16" s="694" t="s">
        <v>3315</v>
      </c>
      <c r="D16" s="729"/>
      <c r="E16" s="729"/>
      <c r="F16" s="729"/>
      <c r="G16" s="729"/>
    </row>
    <row r="17" spans="1:7" s="679" customFormat="1">
      <c r="A17" s="691" t="s">
        <v>3316</v>
      </c>
      <c r="B17" s="691" t="s">
        <v>3317</v>
      </c>
      <c r="C17" s="694" t="s">
        <v>3318</v>
      </c>
      <c r="D17" s="729">
        <v>2260.08</v>
      </c>
      <c r="E17" s="729"/>
      <c r="F17" s="729">
        <v>2260.08</v>
      </c>
      <c r="G17" s="729">
        <v>3774.4740000000002</v>
      </c>
    </row>
    <row r="18" spans="1:7" s="679" customFormat="1" ht="21">
      <c r="A18" s="691" t="s">
        <v>3319</v>
      </c>
      <c r="B18" s="691" t="s">
        <v>3320</v>
      </c>
      <c r="C18" s="694" t="s">
        <v>3321</v>
      </c>
      <c r="D18" s="730">
        <v>0</v>
      </c>
      <c r="E18" s="730">
        <v>0</v>
      </c>
      <c r="F18" s="730">
        <v>0</v>
      </c>
      <c r="G18" s="730">
        <v>0</v>
      </c>
    </row>
    <row r="19" spans="1:7" s="679" customFormat="1">
      <c r="A19" s="691" t="s">
        <v>3322</v>
      </c>
      <c r="B19" s="691" t="s">
        <v>3323</v>
      </c>
      <c r="C19" s="694" t="s">
        <v>3324</v>
      </c>
      <c r="D19" s="730">
        <v>0</v>
      </c>
      <c r="E19" s="729"/>
      <c r="F19" s="730">
        <v>0</v>
      </c>
      <c r="G19" s="729"/>
    </row>
    <row r="20" spans="1:7" s="743" customFormat="1">
      <c r="A20" s="691" t="s">
        <v>3325</v>
      </c>
      <c r="B20" s="691" t="s">
        <v>3326</v>
      </c>
      <c r="C20" s="694" t="s">
        <v>3327</v>
      </c>
      <c r="D20" s="730">
        <v>0</v>
      </c>
      <c r="E20" s="729"/>
      <c r="F20" s="730">
        <v>0</v>
      </c>
      <c r="G20" s="729"/>
    </row>
    <row r="21" spans="1:7" s="679" customFormat="1">
      <c r="A21" s="717" t="s">
        <v>3328</v>
      </c>
      <c r="B21" s="717" t="s">
        <v>3329</v>
      </c>
      <c r="C21" s="718" t="s">
        <v>269</v>
      </c>
      <c r="D21" s="719">
        <v>9242759.1574900001</v>
      </c>
      <c r="E21" s="719">
        <v>4305152.2916299999</v>
      </c>
      <c r="F21" s="719">
        <v>4937606.8658599993</v>
      </c>
      <c r="G21" s="719">
        <v>4790012.6888500005</v>
      </c>
    </row>
    <row r="22" spans="1:7" s="679" customFormat="1">
      <c r="A22" s="691" t="s">
        <v>3330</v>
      </c>
      <c r="B22" s="691" t="s">
        <v>255</v>
      </c>
      <c r="C22" s="694" t="s">
        <v>3331</v>
      </c>
      <c r="D22" s="729">
        <v>76995.856450000007</v>
      </c>
      <c r="E22" s="729"/>
      <c r="F22" s="729">
        <v>76995.856450000007</v>
      </c>
      <c r="G22" s="729">
        <v>77050.51645000001</v>
      </c>
    </row>
    <row r="23" spans="1:7" s="679" customFormat="1">
      <c r="A23" s="691" t="s">
        <v>3332</v>
      </c>
      <c r="B23" s="691" t="s">
        <v>3333</v>
      </c>
      <c r="C23" s="694" t="s">
        <v>3334</v>
      </c>
      <c r="D23" s="729">
        <v>3586.3150000000001</v>
      </c>
      <c r="E23" s="729"/>
      <c r="F23" s="729">
        <v>3586.3150000000001</v>
      </c>
      <c r="G23" s="729">
        <v>3596.3159999999998</v>
      </c>
    </row>
    <row r="24" spans="1:7" s="679" customFormat="1">
      <c r="A24" s="691" t="s">
        <v>3335</v>
      </c>
      <c r="B24" s="691" t="s">
        <v>3336</v>
      </c>
      <c r="C24" s="694" t="s">
        <v>3337</v>
      </c>
      <c r="D24" s="729">
        <v>5355175.1872200007</v>
      </c>
      <c r="E24" s="729">
        <v>1350456.70365</v>
      </c>
      <c r="F24" s="729">
        <v>4004718.4835700002</v>
      </c>
      <c r="G24" s="729">
        <v>3867994.5383200003</v>
      </c>
    </row>
    <row r="25" spans="1:7" s="679" customFormat="1">
      <c r="A25" s="691" t="s">
        <v>3338</v>
      </c>
      <c r="B25" s="691" t="s">
        <v>3339</v>
      </c>
      <c r="C25" s="694" t="s">
        <v>3340</v>
      </c>
      <c r="D25" s="729">
        <v>3108993.8481199997</v>
      </c>
      <c r="E25" s="729">
        <v>2390549.90546</v>
      </c>
      <c r="F25" s="729">
        <v>718443.94265999994</v>
      </c>
      <c r="G25" s="729">
        <v>702304.60217999993</v>
      </c>
    </row>
    <row r="26" spans="1:7" s="679" customFormat="1">
      <c r="A26" s="691" t="s">
        <v>3341</v>
      </c>
      <c r="B26" s="691" t="s">
        <v>3342</v>
      </c>
      <c r="C26" s="694" t="s">
        <v>3343</v>
      </c>
      <c r="D26" s="729"/>
      <c r="E26" s="729"/>
      <c r="F26" s="729"/>
      <c r="G26" s="729"/>
    </row>
    <row r="27" spans="1:7" s="679" customFormat="1">
      <c r="A27" s="691" t="s">
        <v>3344</v>
      </c>
      <c r="B27" s="691" t="s">
        <v>3345</v>
      </c>
      <c r="C27" s="694" t="s">
        <v>3346</v>
      </c>
      <c r="D27" s="729">
        <v>564145.68252000003</v>
      </c>
      <c r="E27" s="730">
        <v>564145.68252000003</v>
      </c>
      <c r="F27" s="729"/>
      <c r="G27" s="730">
        <v>0</v>
      </c>
    </row>
    <row r="28" spans="1:7" s="679" customFormat="1">
      <c r="A28" s="691" t="s">
        <v>3347</v>
      </c>
      <c r="B28" s="691" t="s">
        <v>3348</v>
      </c>
      <c r="C28" s="694" t="s">
        <v>3349</v>
      </c>
      <c r="D28" s="729"/>
      <c r="E28" s="729"/>
      <c r="F28" s="729"/>
      <c r="G28" s="729"/>
    </row>
    <row r="29" spans="1:7" s="679" customFormat="1">
      <c r="A29" s="691" t="s">
        <v>3350</v>
      </c>
      <c r="B29" s="691" t="s">
        <v>3351</v>
      </c>
      <c r="C29" s="694" t="s">
        <v>3352</v>
      </c>
      <c r="D29" s="729">
        <v>132575.62818</v>
      </c>
      <c r="E29" s="729"/>
      <c r="F29" s="729">
        <v>132575.62818</v>
      </c>
      <c r="G29" s="729">
        <v>139066.71590000001</v>
      </c>
    </row>
    <row r="30" spans="1:7" s="679" customFormat="1" ht="21">
      <c r="A30" s="691" t="s">
        <v>3353</v>
      </c>
      <c r="B30" s="691" t="s">
        <v>3354</v>
      </c>
      <c r="C30" s="694" t="s">
        <v>3355</v>
      </c>
      <c r="D30" s="730">
        <v>0</v>
      </c>
      <c r="E30" s="729"/>
      <c r="F30" s="730">
        <v>0</v>
      </c>
      <c r="G30" s="729"/>
    </row>
    <row r="31" spans="1:7" s="743" customFormat="1">
      <c r="A31" s="691" t="s">
        <v>3356</v>
      </c>
      <c r="B31" s="691" t="s">
        <v>3357</v>
      </c>
      <c r="C31" s="694" t="s">
        <v>3358</v>
      </c>
      <c r="D31" s="729">
        <v>1286.6400000000001</v>
      </c>
      <c r="E31" s="729"/>
      <c r="F31" s="729">
        <v>1286.6400000000001</v>
      </c>
      <c r="G31" s="729"/>
    </row>
    <row r="32" spans="1:7" s="679" customFormat="1">
      <c r="A32" s="691" t="s">
        <v>3359</v>
      </c>
      <c r="B32" s="691" t="s">
        <v>3360</v>
      </c>
      <c r="C32" s="694" t="s">
        <v>3361</v>
      </c>
      <c r="D32" s="729"/>
      <c r="E32" s="729"/>
      <c r="F32" s="729"/>
      <c r="G32" s="729"/>
    </row>
    <row r="33" spans="1:7" s="679" customFormat="1">
      <c r="A33" s="717" t="s">
        <v>3362</v>
      </c>
      <c r="B33" s="717" t="s">
        <v>3363</v>
      </c>
      <c r="C33" s="718" t="s">
        <v>269</v>
      </c>
      <c r="D33" s="719">
        <v>137.36199999999999</v>
      </c>
      <c r="E33" s="719">
        <v>0</v>
      </c>
      <c r="F33" s="719">
        <v>137.36199999999999</v>
      </c>
      <c r="G33" s="719">
        <v>137.36199999999999</v>
      </c>
    </row>
    <row r="34" spans="1:7" s="679" customFormat="1">
      <c r="A34" s="691" t="s">
        <v>3364</v>
      </c>
      <c r="B34" s="691" t="s">
        <v>3365</v>
      </c>
      <c r="C34" s="694" t="s">
        <v>3366</v>
      </c>
      <c r="D34" s="730">
        <v>0</v>
      </c>
      <c r="E34" s="730">
        <v>0</v>
      </c>
      <c r="F34" s="730">
        <v>0</v>
      </c>
      <c r="G34" s="730">
        <v>0</v>
      </c>
    </row>
    <row r="35" spans="1:7" s="679" customFormat="1">
      <c r="A35" s="691" t="s">
        <v>3367</v>
      </c>
      <c r="B35" s="691" t="s">
        <v>3368</v>
      </c>
      <c r="C35" s="694" t="s">
        <v>3369</v>
      </c>
      <c r="D35" s="730">
        <v>0</v>
      </c>
      <c r="E35" s="730">
        <v>0</v>
      </c>
      <c r="F35" s="730">
        <v>0</v>
      </c>
      <c r="G35" s="730">
        <v>0</v>
      </c>
    </row>
    <row r="36" spans="1:7" s="679" customFormat="1">
      <c r="A36" s="691" t="s">
        <v>3370</v>
      </c>
      <c r="B36" s="691" t="s">
        <v>3371</v>
      </c>
      <c r="C36" s="694" t="s">
        <v>3372</v>
      </c>
      <c r="D36" s="730">
        <v>0</v>
      </c>
      <c r="E36" s="730">
        <v>0</v>
      </c>
      <c r="F36" s="730">
        <v>0</v>
      </c>
      <c r="G36" s="730">
        <v>0</v>
      </c>
    </row>
    <row r="37" spans="1:7" s="743" customFormat="1">
      <c r="A37" s="691" t="s">
        <v>3376</v>
      </c>
      <c r="B37" s="691" t="s">
        <v>3377</v>
      </c>
      <c r="C37" s="694" t="s">
        <v>3378</v>
      </c>
      <c r="D37" s="730">
        <v>0</v>
      </c>
      <c r="E37" s="730">
        <v>0</v>
      </c>
      <c r="F37" s="730">
        <v>0</v>
      </c>
      <c r="G37" s="730">
        <v>0</v>
      </c>
    </row>
    <row r="38" spans="1:7" s="679" customFormat="1">
      <c r="A38" s="691" t="s">
        <v>3379</v>
      </c>
      <c r="B38" s="691" t="s">
        <v>3380</v>
      </c>
      <c r="C38" s="694" t="s">
        <v>3381</v>
      </c>
      <c r="D38" s="729">
        <v>137.36199999999999</v>
      </c>
      <c r="E38" s="729"/>
      <c r="F38" s="729">
        <v>137.36199999999999</v>
      </c>
      <c r="G38" s="729">
        <v>137.36199999999999</v>
      </c>
    </row>
    <row r="39" spans="1:7" s="679" customFormat="1">
      <c r="A39" s="717" t="s">
        <v>3388</v>
      </c>
      <c r="B39" s="717" t="s">
        <v>3389</v>
      </c>
      <c r="C39" s="718" t="s">
        <v>269</v>
      </c>
      <c r="D39" s="719">
        <v>50</v>
      </c>
      <c r="E39" s="719">
        <v>0</v>
      </c>
      <c r="F39" s="719">
        <v>50</v>
      </c>
      <c r="G39" s="719">
        <v>6228.4223000000002</v>
      </c>
    </row>
    <row r="40" spans="1:7" s="679" customFormat="1">
      <c r="A40" s="691" t="s">
        <v>3390</v>
      </c>
      <c r="B40" s="691" t="s">
        <v>3391</v>
      </c>
      <c r="C40" s="694" t="s">
        <v>3392</v>
      </c>
      <c r="D40" s="730">
        <v>0</v>
      </c>
      <c r="E40" s="730">
        <v>0</v>
      </c>
      <c r="F40" s="730">
        <v>0</v>
      </c>
      <c r="G40" s="730">
        <v>0</v>
      </c>
    </row>
    <row r="41" spans="1:7" s="679" customFormat="1">
      <c r="A41" s="691" t="s">
        <v>3393</v>
      </c>
      <c r="B41" s="691" t="s">
        <v>3394</v>
      </c>
      <c r="C41" s="694" t="s">
        <v>3395</v>
      </c>
      <c r="D41" s="730">
        <v>0</v>
      </c>
      <c r="E41" s="730">
        <v>0</v>
      </c>
      <c r="F41" s="730">
        <v>0</v>
      </c>
      <c r="G41" s="730">
        <v>0</v>
      </c>
    </row>
    <row r="42" spans="1:7" s="679" customFormat="1">
      <c r="A42" s="691" t="s">
        <v>3396</v>
      </c>
      <c r="B42" s="691" t="s">
        <v>3397</v>
      </c>
      <c r="C42" s="694" t="s">
        <v>3398</v>
      </c>
      <c r="D42" s="730">
        <v>50</v>
      </c>
      <c r="E42" s="730">
        <v>0</v>
      </c>
      <c r="F42" s="730">
        <v>50</v>
      </c>
      <c r="G42" s="730">
        <v>0</v>
      </c>
    </row>
    <row r="43" spans="1:7" s="743" customFormat="1">
      <c r="A43" s="691" t="s">
        <v>3402</v>
      </c>
      <c r="B43" s="691" t="s">
        <v>3403</v>
      </c>
      <c r="C43" s="694" t="s">
        <v>3404</v>
      </c>
      <c r="D43" s="730">
        <v>0</v>
      </c>
      <c r="E43" s="730">
        <v>0</v>
      </c>
      <c r="F43" s="730">
        <v>0</v>
      </c>
      <c r="G43" s="730">
        <v>0</v>
      </c>
    </row>
    <row r="44" spans="1:7" s="743" customFormat="1">
      <c r="A44" s="691" t="s">
        <v>3405</v>
      </c>
      <c r="B44" s="691" t="s">
        <v>3406</v>
      </c>
      <c r="C44" s="694" t="s">
        <v>3407</v>
      </c>
      <c r="D44" s="730">
        <v>0</v>
      </c>
      <c r="E44" s="730">
        <v>0</v>
      </c>
      <c r="F44" s="730">
        <v>0</v>
      </c>
      <c r="G44" s="730">
        <v>6228.4223000000002</v>
      </c>
    </row>
    <row r="45" spans="1:7" s="679" customFormat="1">
      <c r="A45" s="727" t="s">
        <v>3408</v>
      </c>
      <c r="B45" s="727" t="s">
        <v>3409</v>
      </c>
      <c r="C45" s="728" t="s">
        <v>3410</v>
      </c>
      <c r="D45" s="729"/>
      <c r="E45" s="729"/>
      <c r="F45" s="729"/>
      <c r="G45" s="729"/>
    </row>
    <row r="46" spans="1:7" s="679" customFormat="1">
      <c r="A46" s="717" t="s">
        <v>3411</v>
      </c>
      <c r="B46" s="717" t="s">
        <v>3412</v>
      </c>
      <c r="C46" s="718" t="s">
        <v>269</v>
      </c>
      <c r="D46" s="719">
        <v>1163828.96835</v>
      </c>
      <c r="E46" s="719">
        <v>2247.2139400000001</v>
      </c>
      <c r="F46" s="719">
        <v>1161581.7544100001</v>
      </c>
      <c r="G46" s="719">
        <v>1142037.3526700002</v>
      </c>
    </row>
    <row r="47" spans="1:7" s="679" customFormat="1">
      <c r="A47" s="688" t="s">
        <v>3413</v>
      </c>
      <c r="B47" s="688" t="s">
        <v>3414</v>
      </c>
      <c r="C47" s="725" t="s">
        <v>269</v>
      </c>
      <c r="D47" s="719">
        <v>143671.36925999998</v>
      </c>
      <c r="E47" s="719">
        <v>0</v>
      </c>
      <c r="F47" s="719">
        <v>143671.36925999998</v>
      </c>
      <c r="G47" s="719">
        <v>135841.55528</v>
      </c>
    </row>
    <row r="48" spans="1:7" s="679" customFormat="1">
      <c r="A48" s="691" t="s">
        <v>3415</v>
      </c>
      <c r="B48" s="691" t="s">
        <v>3416</v>
      </c>
      <c r="C48" s="694" t="s">
        <v>3417</v>
      </c>
      <c r="D48" s="730">
        <v>0</v>
      </c>
      <c r="E48" s="730">
        <v>0</v>
      </c>
      <c r="F48" s="730">
        <v>0</v>
      </c>
      <c r="G48" s="730">
        <v>0</v>
      </c>
    </row>
    <row r="49" spans="1:7" s="679" customFormat="1">
      <c r="A49" s="691" t="s">
        <v>3418</v>
      </c>
      <c r="B49" s="691" t="s">
        <v>3419</v>
      </c>
      <c r="C49" s="694" t="s">
        <v>3420</v>
      </c>
      <c r="D49" s="729">
        <v>111791.28654</v>
      </c>
      <c r="E49" s="729"/>
      <c r="F49" s="729">
        <v>111791.28654</v>
      </c>
      <c r="G49" s="729">
        <v>103375.09421</v>
      </c>
    </row>
    <row r="50" spans="1:7" s="679" customFormat="1">
      <c r="A50" s="691" t="s">
        <v>3421</v>
      </c>
      <c r="B50" s="691" t="s">
        <v>3422</v>
      </c>
      <c r="C50" s="694" t="s">
        <v>3423</v>
      </c>
      <c r="D50" s="729">
        <v>2143.66345</v>
      </c>
      <c r="E50" s="729"/>
      <c r="F50" s="729">
        <v>2143.66345</v>
      </c>
      <c r="G50" s="729">
        <v>1303.7661699999999</v>
      </c>
    </row>
    <row r="51" spans="1:7" s="679" customFormat="1">
      <c r="A51" s="691" t="s">
        <v>3424</v>
      </c>
      <c r="B51" s="691" t="s">
        <v>3425</v>
      </c>
      <c r="C51" s="694" t="s">
        <v>3426</v>
      </c>
      <c r="D51" s="729"/>
      <c r="E51" s="729"/>
      <c r="F51" s="729"/>
      <c r="G51" s="729"/>
    </row>
    <row r="52" spans="1:7" s="679" customFormat="1">
      <c r="A52" s="691" t="s">
        <v>3427</v>
      </c>
      <c r="B52" s="691" t="s">
        <v>3428</v>
      </c>
      <c r="C52" s="694" t="s">
        <v>3429</v>
      </c>
      <c r="D52" s="730">
        <v>0</v>
      </c>
      <c r="E52" s="730"/>
      <c r="F52" s="730">
        <v>0</v>
      </c>
      <c r="G52" s="730">
        <v>0</v>
      </c>
    </row>
    <row r="53" spans="1:7" s="679" customFormat="1">
      <c r="A53" s="691" t="s">
        <v>3430</v>
      </c>
      <c r="B53" s="691" t="s">
        <v>3431</v>
      </c>
      <c r="C53" s="694" t="s">
        <v>3432</v>
      </c>
      <c r="D53" s="729">
        <v>3225.5517799999998</v>
      </c>
      <c r="E53" s="729"/>
      <c r="F53" s="729">
        <v>3225.5517799999998</v>
      </c>
      <c r="G53" s="729">
        <v>3570.0501099999997</v>
      </c>
    </row>
    <row r="54" spans="1:7" s="679" customFormat="1">
      <c r="A54" s="691" t="s">
        <v>3433</v>
      </c>
      <c r="B54" s="691" t="s">
        <v>3434</v>
      </c>
      <c r="C54" s="694" t="s">
        <v>3435</v>
      </c>
      <c r="D54" s="730">
        <v>0</v>
      </c>
      <c r="E54" s="730"/>
      <c r="F54" s="730">
        <v>0</v>
      </c>
      <c r="G54" s="730">
        <v>0</v>
      </c>
    </row>
    <row r="55" spans="1:7" s="743" customFormat="1">
      <c r="A55" s="691" t="s">
        <v>3436</v>
      </c>
      <c r="B55" s="691" t="s">
        <v>3437</v>
      </c>
      <c r="C55" s="694" t="s">
        <v>3438</v>
      </c>
      <c r="D55" s="729">
        <v>26510.867489999997</v>
      </c>
      <c r="E55" s="729"/>
      <c r="F55" s="729">
        <v>26510.867489999997</v>
      </c>
      <c r="G55" s="729">
        <v>27494.996489999998</v>
      </c>
    </row>
    <row r="56" spans="1:7" s="679" customFormat="1">
      <c r="A56" s="691" t="s">
        <v>3439</v>
      </c>
      <c r="B56" s="691" t="s">
        <v>3440</v>
      </c>
      <c r="C56" s="694" t="s">
        <v>3441</v>
      </c>
      <c r="D56" s="729"/>
      <c r="E56" s="729"/>
      <c r="F56" s="729"/>
      <c r="G56" s="729">
        <v>97.648300000000006</v>
      </c>
    </row>
    <row r="57" spans="1:7" s="679" customFormat="1">
      <c r="A57" s="727" t="s">
        <v>3442</v>
      </c>
      <c r="B57" s="727" t="s">
        <v>3443</v>
      </c>
      <c r="C57" s="728" t="s">
        <v>3444</v>
      </c>
      <c r="D57" s="729"/>
      <c r="E57" s="729"/>
      <c r="F57" s="729"/>
      <c r="G57" s="729"/>
    </row>
    <row r="58" spans="1:7" s="679" customFormat="1">
      <c r="A58" s="688" t="s">
        <v>3445</v>
      </c>
      <c r="B58" s="688" t="s">
        <v>3446</v>
      </c>
      <c r="C58" s="725" t="s">
        <v>269</v>
      </c>
      <c r="D58" s="719">
        <v>507669.83276000002</v>
      </c>
      <c r="E58" s="719">
        <v>2247.2139400000001</v>
      </c>
      <c r="F58" s="719">
        <v>505422.61881999997</v>
      </c>
      <c r="G58" s="719">
        <v>540324.55916999991</v>
      </c>
    </row>
    <row r="59" spans="1:7" s="679" customFormat="1">
      <c r="A59" s="745" t="s">
        <v>3447</v>
      </c>
      <c r="B59" s="745" t="s">
        <v>3448</v>
      </c>
      <c r="C59" s="746" t="s">
        <v>3449</v>
      </c>
      <c r="D59" s="744">
        <v>388300.62433999998</v>
      </c>
      <c r="E59" s="744">
        <v>1304.18094</v>
      </c>
      <c r="F59" s="744">
        <v>386996.44339999999</v>
      </c>
      <c r="G59" s="744">
        <v>403283.83332999999</v>
      </c>
    </row>
    <row r="60" spans="1:7" s="679" customFormat="1">
      <c r="A60" s="691" t="s">
        <v>3456</v>
      </c>
      <c r="B60" s="691" t="s">
        <v>3457</v>
      </c>
      <c r="C60" s="694" t="s">
        <v>3458</v>
      </c>
      <c r="D60" s="729">
        <v>6271.0670700000001</v>
      </c>
      <c r="E60" s="729"/>
      <c r="F60" s="729">
        <v>6271.0670700000001</v>
      </c>
      <c r="G60" s="729">
        <v>3601.7597000000001</v>
      </c>
    </row>
    <row r="61" spans="1:7" s="679" customFormat="1">
      <c r="A61" s="691" t="s">
        <v>3459</v>
      </c>
      <c r="B61" s="691" t="s">
        <v>3460</v>
      </c>
      <c r="C61" s="694" t="s">
        <v>3461</v>
      </c>
      <c r="D61" s="729">
        <v>7777.1157499999999</v>
      </c>
      <c r="E61" s="729"/>
      <c r="F61" s="729">
        <v>7777.1157499999999</v>
      </c>
      <c r="G61" s="729">
        <v>18721.468059999999</v>
      </c>
    </row>
    <row r="62" spans="1:7" s="679" customFormat="1">
      <c r="A62" s="691" t="s">
        <v>3462</v>
      </c>
      <c r="B62" s="691" t="s">
        <v>3463</v>
      </c>
      <c r="C62" s="694" t="s">
        <v>3464</v>
      </c>
      <c r="D62" s="730">
        <v>0</v>
      </c>
      <c r="E62" s="730"/>
      <c r="F62" s="730">
        <v>0</v>
      </c>
      <c r="G62" s="730">
        <v>0</v>
      </c>
    </row>
    <row r="63" spans="1:7" s="679" customFormat="1">
      <c r="A63" s="691" t="s">
        <v>3471</v>
      </c>
      <c r="B63" s="691" t="s">
        <v>3472</v>
      </c>
      <c r="C63" s="694" t="s">
        <v>3473</v>
      </c>
      <c r="D63" s="730">
        <v>1901.53718</v>
      </c>
      <c r="E63" s="730"/>
      <c r="F63" s="730">
        <v>1901.53718</v>
      </c>
      <c r="G63" s="730">
        <v>1653.65572</v>
      </c>
    </row>
    <row r="64" spans="1:7" s="679" customFormat="1">
      <c r="A64" s="691" t="s">
        <v>3474</v>
      </c>
      <c r="B64" s="691" t="s">
        <v>3475</v>
      </c>
      <c r="C64" s="694" t="s">
        <v>3476</v>
      </c>
      <c r="D64" s="729"/>
      <c r="E64" s="729"/>
      <c r="F64" s="729"/>
      <c r="G64" s="729"/>
    </row>
    <row r="65" spans="1:7" s="679" customFormat="1">
      <c r="A65" s="691" t="s">
        <v>3477</v>
      </c>
      <c r="B65" s="691" t="s">
        <v>3478</v>
      </c>
      <c r="C65" s="694" t="s">
        <v>3479</v>
      </c>
      <c r="D65" s="730"/>
      <c r="E65" s="730"/>
      <c r="F65" s="730"/>
      <c r="G65" s="730"/>
    </row>
    <row r="66" spans="1:7" s="679" customFormat="1">
      <c r="A66" s="691" t="s">
        <v>3480</v>
      </c>
      <c r="B66" s="691" t="s">
        <v>3481</v>
      </c>
      <c r="C66" s="694" t="s">
        <v>3482</v>
      </c>
      <c r="D66" s="729"/>
      <c r="E66" s="729"/>
      <c r="F66" s="729"/>
      <c r="G66" s="729"/>
    </row>
    <row r="67" spans="1:7" s="679" customFormat="1">
      <c r="A67" s="691" t="s">
        <v>3483</v>
      </c>
      <c r="B67" s="691" t="s">
        <v>3484</v>
      </c>
      <c r="C67" s="694" t="s">
        <v>3485</v>
      </c>
      <c r="D67" s="730">
        <v>316</v>
      </c>
      <c r="E67" s="729"/>
      <c r="F67" s="730">
        <v>316</v>
      </c>
      <c r="G67" s="729">
        <v>8015.11</v>
      </c>
    </row>
    <row r="68" spans="1:7" s="679" customFormat="1">
      <c r="A68" s="691" t="s">
        <v>3486</v>
      </c>
      <c r="B68" s="691" t="s">
        <v>3487</v>
      </c>
      <c r="C68" s="694" t="s">
        <v>3488</v>
      </c>
      <c r="D68" s="729"/>
      <c r="E68" s="729"/>
      <c r="F68" s="729"/>
      <c r="G68" s="729"/>
    </row>
    <row r="69" spans="1:7" s="679" customFormat="1">
      <c r="A69" s="691" t="s">
        <v>3489</v>
      </c>
      <c r="B69" s="691" t="s">
        <v>281</v>
      </c>
      <c r="C69" s="694" t="s">
        <v>3490</v>
      </c>
      <c r="D69" s="729">
        <v>383.83940999999999</v>
      </c>
      <c r="E69" s="729"/>
      <c r="F69" s="729">
        <v>383.83940999999999</v>
      </c>
      <c r="G69" s="729">
        <v>1511.72144</v>
      </c>
    </row>
    <row r="70" spans="1:7" s="679" customFormat="1">
      <c r="A70" s="691" t="s">
        <v>3491</v>
      </c>
      <c r="B70" s="691" t="s">
        <v>3492</v>
      </c>
      <c r="C70" s="694" t="s">
        <v>3493</v>
      </c>
      <c r="D70" s="729">
        <v>1.5349999999999999</v>
      </c>
      <c r="E70" s="729"/>
      <c r="F70" s="729">
        <v>1.5349999999999999</v>
      </c>
      <c r="G70" s="729">
        <v>1.1679999999999999</v>
      </c>
    </row>
    <row r="71" spans="1:7" s="679" customFormat="1">
      <c r="A71" s="691" t="s">
        <v>3494</v>
      </c>
      <c r="B71" s="691" t="s">
        <v>3495</v>
      </c>
      <c r="C71" s="694" t="s">
        <v>3496</v>
      </c>
      <c r="D71" s="729">
        <v>386.39499999999998</v>
      </c>
      <c r="E71" s="729"/>
      <c r="F71" s="729">
        <v>386.39499999999998</v>
      </c>
      <c r="G71" s="729">
        <v>249.36600000000001</v>
      </c>
    </row>
    <row r="72" spans="1:7" s="679" customFormat="1">
      <c r="A72" s="691" t="s">
        <v>3497</v>
      </c>
      <c r="B72" s="691" t="s">
        <v>3498</v>
      </c>
      <c r="C72" s="694" t="s">
        <v>3499</v>
      </c>
      <c r="D72" s="730">
        <v>500.08</v>
      </c>
      <c r="E72" s="730"/>
      <c r="F72" s="730">
        <v>500.08</v>
      </c>
      <c r="G72" s="730">
        <v>884.64</v>
      </c>
    </row>
    <row r="73" spans="1:7" s="679" customFormat="1">
      <c r="A73" s="691" t="s">
        <v>3512</v>
      </c>
      <c r="B73" s="691" t="s">
        <v>3513</v>
      </c>
      <c r="C73" s="694" t="s">
        <v>3514</v>
      </c>
      <c r="D73" s="730">
        <v>0</v>
      </c>
      <c r="E73" s="729"/>
      <c r="F73" s="730">
        <v>0</v>
      </c>
      <c r="G73" s="729"/>
    </row>
    <row r="74" spans="1:7" s="679" customFormat="1">
      <c r="A74" s="691" t="s">
        <v>3515</v>
      </c>
      <c r="B74" s="691" t="s">
        <v>3516</v>
      </c>
      <c r="C74" s="694" t="s">
        <v>3517</v>
      </c>
      <c r="D74" s="730">
        <v>0</v>
      </c>
      <c r="E74" s="730">
        <v>0</v>
      </c>
      <c r="F74" s="730">
        <v>0</v>
      </c>
      <c r="G74" s="730">
        <v>0</v>
      </c>
    </row>
    <row r="75" spans="1:7" s="743" customFormat="1">
      <c r="A75" s="691" t="s">
        <v>3518</v>
      </c>
      <c r="B75" s="691" t="s">
        <v>3519</v>
      </c>
      <c r="C75" s="694" t="s">
        <v>3520</v>
      </c>
      <c r="D75" s="730">
        <v>5276.7121699999998</v>
      </c>
      <c r="E75" s="730">
        <v>0</v>
      </c>
      <c r="F75" s="730">
        <v>5276.7121699999998</v>
      </c>
      <c r="G75" s="730">
        <v>4680.0177199999998</v>
      </c>
    </row>
    <row r="76" spans="1:7" s="679" customFormat="1">
      <c r="A76" s="691" t="s">
        <v>3521</v>
      </c>
      <c r="B76" s="691" t="s">
        <v>3522</v>
      </c>
      <c r="C76" s="694" t="s">
        <v>3523</v>
      </c>
      <c r="D76" s="729">
        <v>1657.87382</v>
      </c>
      <c r="E76" s="729"/>
      <c r="F76" s="729">
        <v>1657.87382</v>
      </c>
      <c r="G76" s="729">
        <v>1356.6894600000001</v>
      </c>
    </row>
    <row r="77" spans="1:7" s="679" customFormat="1">
      <c r="A77" s="691" t="s">
        <v>3524</v>
      </c>
      <c r="B77" s="691" t="s">
        <v>3525</v>
      </c>
      <c r="C77" s="694" t="s">
        <v>3526</v>
      </c>
      <c r="D77" s="730">
        <v>81340.798709999988</v>
      </c>
      <c r="E77" s="730">
        <v>0</v>
      </c>
      <c r="F77" s="730">
        <v>81340.798709999988</v>
      </c>
      <c r="G77" s="730">
        <v>82971.062310000008</v>
      </c>
    </row>
    <row r="78" spans="1:7" s="679" customFormat="1">
      <c r="A78" s="727" t="s">
        <v>3527</v>
      </c>
      <c r="B78" s="747" t="s">
        <v>3528</v>
      </c>
      <c r="C78" s="748" t="s">
        <v>3529</v>
      </c>
      <c r="D78" s="749">
        <v>13556.25431</v>
      </c>
      <c r="E78" s="749">
        <v>943.03300000000002</v>
      </c>
      <c r="F78" s="749">
        <v>12613.221310000001</v>
      </c>
      <c r="G78" s="749">
        <v>13394.067429999999</v>
      </c>
    </row>
    <row r="79" spans="1:7" s="679" customFormat="1">
      <c r="A79" s="717" t="s">
        <v>3530</v>
      </c>
      <c r="B79" s="717" t="s">
        <v>3531</v>
      </c>
      <c r="C79" s="718" t="s">
        <v>269</v>
      </c>
      <c r="D79" s="719">
        <v>512487.76632999995</v>
      </c>
      <c r="E79" s="719">
        <v>0</v>
      </c>
      <c r="F79" s="719">
        <v>512487.76632999995</v>
      </c>
      <c r="G79" s="719">
        <v>465871.23822000006</v>
      </c>
    </row>
    <row r="80" spans="1:7" s="679" customFormat="1">
      <c r="A80" s="727" t="s">
        <v>3532</v>
      </c>
      <c r="B80" s="727" t="s">
        <v>3533</v>
      </c>
      <c r="C80" s="728" t="s">
        <v>3534</v>
      </c>
      <c r="D80" s="729"/>
      <c r="E80" s="729"/>
      <c r="F80" s="729"/>
      <c r="G80" s="729"/>
    </row>
    <row r="81" spans="1:7" s="679" customFormat="1">
      <c r="A81" s="691" t="s">
        <v>3535</v>
      </c>
      <c r="B81" s="691" t="s">
        <v>3536</v>
      </c>
      <c r="C81" s="694" t="s">
        <v>3537</v>
      </c>
      <c r="D81" s="729"/>
      <c r="E81" s="729"/>
      <c r="F81" s="729"/>
      <c r="G81" s="729"/>
    </row>
    <row r="82" spans="1:7" s="679" customFormat="1">
      <c r="A82" s="691" t="s">
        <v>3538</v>
      </c>
      <c r="B82" s="691" t="s">
        <v>3539</v>
      </c>
      <c r="C82" s="694" t="s">
        <v>3540</v>
      </c>
      <c r="D82" s="729"/>
      <c r="E82" s="729"/>
      <c r="F82" s="729"/>
      <c r="G82" s="729"/>
    </row>
    <row r="83" spans="1:7" s="679" customFormat="1">
      <c r="A83" s="691" t="s">
        <v>3541</v>
      </c>
      <c r="B83" s="691" t="s">
        <v>3542</v>
      </c>
      <c r="C83" s="694" t="s">
        <v>3543</v>
      </c>
      <c r="D83" s="729">
        <v>4301.0289400000001</v>
      </c>
      <c r="E83" s="729"/>
      <c r="F83" s="729">
        <v>4301.0289400000001</v>
      </c>
      <c r="G83" s="729">
        <v>12686.389300000001</v>
      </c>
    </row>
    <row r="84" spans="1:7" s="679" customFormat="1">
      <c r="A84" s="691" t="s">
        <v>3544</v>
      </c>
      <c r="B84" s="691" t="s">
        <v>3545</v>
      </c>
      <c r="C84" s="694" t="s">
        <v>3546</v>
      </c>
      <c r="D84" s="729">
        <v>2624.9921099999997</v>
      </c>
      <c r="E84" s="729"/>
      <c r="F84" s="729">
        <v>2624.9921099999997</v>
      </c>
      <c r="G84" s="729">
        <v>1891.1100700000002</v>
      </c>
    </row>
    <row r="85" spans="1:7" s="679" customFormat="1">
      <c r="A85" s="691" t="s">
        <v>3547</v>
      </c>
      <c r="B85" s="691" t="s">
        <v>3548</v>
      </c>
      <c r="C85" s="694" t="s">
        <v>3549</v>
      </c>
      <c r="D85" s="729">
        <v>497799.92285000003</v>
      </c>
      <c r="E85" s="729"/>
      <c r="F85" s="729">
        <v>497799.92285000003</v>
      </c>
      <c r="G85" s="729">
        <v>443986.04589999997</v>
      </c>
    </row>
    <row r="86" spans="1:7" s="679" customFormat="1">
      <c r="A86" s="691" t="s">
        <v>3550</v>
      </c>
      <c r="B86" s="691" t="s">
        <v>3551</v>
      </c>
      <c r="C86" s="694" t="s">
        <v>3552</v>
      </c>
      <c r="D86" s="729">
        <v>5016.9712399999999</v>
      </c>
      <c r="E86" s="729"/>
      <c r="F86" s="729">
        <v>5016.9712399999999</v>
      </c>
      <c r="G86" s="729">
        <v>4656.8807200000001</v>
      </c>
    </row>
    <row r="87" spans="1:7" s="679" customFormat="1">
      <c r="A87" s="691" t="s">
        <v>3559</v>
      </c>
      <c r="B87" s="691" t="s">
        <v>3560</v>
      </c>
      <c r="C87" s="694" t="s">
        <v>3561</v>
      </c>
      <c r="D87" s="729">
        <v>1247.1851799999999</v>
      </c>
      <c r="E87" s="729"/>
      <c r="F87" s="729">
        <v>1247.1851799999999</v>
      </c>
      <c r="G87" s="729">
        <v>1031.69478</v>
      </c>
    </row>
    <row r="88" spans="1:7" s="679" customFormat="1">
      <c r="A88" s="691" t="s">
        <v>3562</v>
      </c>
      <c r="B88" s="691" t="s">
        <v>3563</v>
      </c>
      <c r="C88" s="694" t="s">
        <v>3564</v>
      </c>
      <c r="D88" s="729"/>
      <c r="E88" s="729"/>
      <c r="F88" s="729"/>
      <c r="G88" s="729"/>
    </row>
    <row r="89" spans="1:7" ht="12.75" customHeight="1">
      <c r="A89" s="695" t="s">
        <v>3565</v>
      </c>
      <c r="B89" s="695" t="s">
        <v>3566</v>
      </c>
      <c r="C89" s="696" t="s">
        <v>3567</v>
      </c>
      <c r="D89" s="749">
        <v>1497.6660099999999</v>
      </c>
      <c r="E89" s="749"/>
      <c r="F89" s="749">
        <v>1497.6660099999999</v>
      </c>
      <c r="G89" s="749">
        <v>1619.11745</v>
      </c>
    </row>
    <row r="90" spans="1:7" s="686" customFormat="1" ht="12.75" customHeight="1">
      <c r="A90" s="750"/>
      <c r="B90" s="750"/>
      <c r="C90" s="750"/>
      <c r="D90" s="751"/>
      <c r="E90" s="752"/>
      <c r="F90" s="751"/>
      <c r="G90" s="751"/>
    </row>
    <row r="91" spans="1:7" s="686" customFormat="1">
      <c r="A91" s="750"/>
      <c r="B91" s="750"/>
      <c r="C91" s="750"/>
      <c r="D91" s="751"/>
      <c r="E91" s="752"/>
      <c r="F91" s="751"/>
      <c r="G91" s="751"/>
    </row>
    <row r="92" spans="1:7" s="743" customFormat="1">
      <c r="A92" s="734"/>
      <c r="B92" s="735"/>
      <c r="C92" s="736"/>
      <c r="D92" s="754">
        <v>1</v>
      </c>
      <c r="E92" s="754">
        <v>2</v>
      </c>
      <c r="F92" s="755"/>
      <c r="G92" s="756"/>
    </row>
    <row r="93" spans="1:7" s="743" customFormat="1" ht="12.75" customHeight="1">
      <c r="A93" s="1390" t="s">
        <v>3286</v>
      </c>
      <c r="B93" s="1391"/>
      <c r="C93" s="1396" t="s">
        <v>3287</v>
      </c>
      <c r="D93" s="1412" t="s">
        <v>3288</v>
      </c>
      <c r="E93" s="1412"/>
      <c r="F93" s="755"/>
      <c r="G93" s="756"/>
    </row>
    <row r="94" spans="1:7" s="743" customFormat="1">
      <c r="A94" s="1394"/>
      <c r="B94" s="1395"/>
      <c r="C94" s="1411"/>
      <c r="D94" s="757" t="s">
        <v>3289</v>
      </c>
      <c r="E94" s="739" t="s">
        <v>3290</v>
      </c>
      <c r="F94" s="755"/>
      <c r="G94" s="756"/>
    </row>
    <row r="95" spans="1:7" s="679" customFormat="1">
      <c r="A95" s="717"/>
      <c r="B95" s="717" t="s">
        <v>3569</v>
      </c>
      <c r="C95" s="718" t="s">
        <v>269</v>
      </c>
      <c r="D95" s="719">
        <v>6124600.5494799996</v>
      </c>
      <c r="E95" s="719">
        <v>5967402.9435299998</v>
      </c>
      <c r="F95" s="758"/>
      <c r="G95" s="759"/>
    </row>
    <row r="96" spans="1:7" s="679" customFormat="1">
      <c r="A96" s="717" t="s">
        <v>3570</v>
      </c>
      <c r="B96" s="717" t="s">
        <v>3571</v>
      </c>
      <c r="C96" s="718" t="s">
        <v>269</v>
      </c>
      <c r="D96" s="719">
        <v>5289282.3287399998</v>
      </c>
      <c r="E96" s="719">
        <v>5065343.4453599993</v>
      </c>
      <c r="F96" s="758"/>
      <c r="G96" s="759"/>
    </row>
    <row r="97" spans="1:7" s="679" customFormat="1">
      <c r="A97" s="717" t="s">
        <v>3572</v>
      </c>
      <c r="B97" s="717" t="s">
        <v>3573</v>
      </c>
      <c r="C97" s="718" t="s">
        <v>269</v>
      </c>
      <c r="D97" s="719">
        <v>4963394.61876</v>
      </c>
      <c r="E97" s="719">
        <v>4791769.8570799995</v>
      </c>
      <c r="F97" s="758"/>
      <c r="G97" s="759"/>
    </row>
    <row r="98" spans="1:7" s="679" customFormat="1">
      <c r="A98" s="691" t="s">
        <v>3574</v>
      </c>
      <c r="B98" s="691" t="s">
        <v>3575</v>
      </c>
      <c r="C98" s="694" t="s">
        <v>3576</v>
      </c>
      <c r="D98" s="729">
        <v>4479319.2217799993</v>
      </c>
      <c r="E98" s="729">
        <v>4467896.5810799999</v>
      </c>
      <c r="F98" s="755"/>
      <c r="G98" s="756"/>
    </row>
    <row r="99" spans="1:7" s="679" customFormat="1">
      <c r="A99" s="691" t="s">
        <v>3577</v>
      </c>
      <c r="B99" s="691" t="s">
        <v>3578</v>
      </c>
      <c r="C99" s="694" t="s">
        <v>3579</v>
      </c>
      <c r="D99" s="730">
        <v>460494.36932</v>
      </c>
      <c r="E99" s="730">
        <v>334596.07319999998</v>
      </c>
      <c r="F99" s="755"/>
      <c r="G99" s="760"/>
    </row>
    <row r="100" spans="1:7" s="679" customFormat="1">
      <c r="A100" s="691" t="s">
        <v>3580</v>
      </c>
      <c r="B100" s="691" t="s">
        <v>3581</v>
      </c>
      <c r="C100" s="694" t="s">
        <v>3582</v>
      </c>
      <c r="D100" s="730">
        <v>0</v>
      </c>
      <c r="E100" s="730">
        <v>0</v>
      </c>
      <c r="F100" s="761"/>
      <c r="G100" s="760"/>
    </row>
    <row r="101" spans="1:7" s="743" customFormat="1">
      <c r="A101" s="691" t="s">
        <v>3583</v>
      </c>
      <c r="B101" s="691" t="s">
        <v>3584</v>
      </c>
      <c r="C101" s="694" t="s">
        <v>3585</v>
      </c>
      <c r="D101" s="730">
        <v>0</v>
      </c>
      <c r="E101" s="730">
        <v>0</v>
      </c>
      <c r="F101" s="761"/>
      <c r="G101" s="760"/>
    </row>
    <row r="102" spans="1:7" s="679" customFormat="1">
      <c r="A102" s="691" t="s">
        <v>3586</v>
      </c>
      <c r="B102" s="691" t="s">
        <v>3587</v>
      </c>
      <c r="C102" s="694" t="s">
        <v>3588</v>
      </c>
      <c r="D102" s="730">
        <v>0</v>
      </c>
      <c r="E102" s="730">
        <v>0</v>
      </c>
      <c r="F102" s="761"/>
      <c r="G102" s="760"/>
    </row>
    <row r="103" spans="1:7" s="679" customFormat="1">
      <c r="A103" s="691" t="s">
        <v>3589</v>
      </c>
      <c r="B103" s="691" t="s">
        <v>3590</v>
      </c>
      <c r="C103" s="694" t="s">
        <v>3591</v>
      </c>
      <c r="D103" s="749">
        <v>23581.02766</v>
      </c>
      <c r="E103" s="749">
        <v>-10722.797199999999</v>
      </c>
      <c r="F103" s="761"/>
      <c r="G103" s="760"/>
    </row>
    <row r="104" spans="1:7" s="679" customFormat="1" ht="13.5" customHeight="1">
      <c r="A104" s="717" t="s">
        <v>3592</v>
      </c>
      <c r="B104" s="717" t="s">
        <v>3593</v>
      </c>
      <c r="C104" s="718" t="s">
        <v>269</v>
      </c>
      <c r="D104" s="719">
        <v>416614.22798000003</v>
      </c>
      <c r="E104" s="719">
        <v>373089.98424000002</v>
      </c>
      <c r="F104" s="758"/>
      <c r="G104" s="759"/>
    </row>
    <row r="105" spans="1:7" s="679" customFormat="1">
      <c r="A105" s="691" t="s">
        <v>3594</v>
      </c>
      <c r="B105" s="691" t="s">
        <v>3595</v>
      </c>
      <c r="C105" s="694" t="s">
        <v>3596</v>
      </c>
      <c r="D105" s="729">
        <v>4621.7339400000001</v>
      </c>
      <c r="E105" s="729">
        <v>4622.7339400000001</v>
      </c>
      <c r="F105" s="755"/>
      <c r="G105" s="756"/>
    </row>
    <row r="106" spans="1:7" s="679" customFormat="1">
      <c r="A106" s="691" t="s">
        <v>3597</v>
      </c>
      <c r="B106" s="691" t="s">
        <v>3598</v>
      </c>
      <c r="C106" s="694" t="s">
        <v>3599</v>
      </c>
      <c r="D106" s="730">
        <v>6417.5357800000002</v>
      </c>
      <c r="E106" s="730">
        <v>5650.9693099999995</v>
      </c>
      <c r="F106" s="755"/>
      <c r="G106" s="756"/>
    </row>
    <row r="107" spans="1:7" s="679" customFormat="1">
      <c r="A107" s="691" t="s">
        <v>3600</v>
      </c>
      <c r="B107" s="691" t="s">
        <v>3601</v>
      </c>
      <c r="C107" s="694" t="s">
        <v>3602</v>
      </c>
      <c r="D107" s="730">
        <v>61052.904299999995</v>
      </c>
      <c r="E107" s="730">
        <v>49975.904840000003</v>
      </c>
      <c r="F107" s="755"/>
      <c r="G107" s="756"/>
    </row>
    <row r="108" spans="1:7" s="743" customFormat="1">
      <c r="A108" s="691" t="s">
        <v>3603</v>
      </c>
      <c r="B108" s="691" t="s">
        <v>3604</v>
      </c>
      <c r="C108" s="694" t="s">
        <v>3605</v>
      </c>
      <c r="D108" s="730">
        <v>9223.12176</v>
      </c>
      <c r="E108" s="730">
        <v>9159.3270199999988</v>
      </c>
      <c r="F108" s="761"/>
      <c r="G108" s="760"/>
    </row>
    <row r="109" spans="1:7" s="679" customFormat="1">
      <c r="A109" s="691" t="s">
        <v>3606</v>
      </c>
      <c r="B109" s="691" t="s">
        <v>3607</v>
      </c>
      <c r="C109" s="694" t="s">
        <v>3608</v>
      </c>
      <c r="D109" s="730">
        <v>335298.93219999998</v>
      </c>
      <c r="E109" s="730">
        <v>303681.04913</v>
      </c>
      <c r="F109" s="755"/>
      <c r="G109" s="756"/>
    </row>
    <row r="110" spans="1:7" s="679" customFormat="1">
      <c r="A110" s="717" t="s">
        <v>3612</v>
      </c>
      <c r="B110" s="717" t="s">
        <v>3613</v>
      </c>
      <c r="C110" s="718" t="s">
        <v>269</v>
      </c>
      <c r="D110" s="719">
        <v>-90726.517999999996</v>
      </c>
      <c r="E110" s="719">
        <v>-99516.395959999994</v>
      </c>
      <c r="F110" s="758"/>
      <c r="G110" s="759"/>
    </row>
    <row r="111" spans="1:7" s="679" customFormat="1">
      <c r="A111" s="691" t="s">
        <v>3614</v>
      </c>
      <c r="B111" s="691" t="s">
        <v>3615</v>
      </c>
      <c r="C111" s="694" t="s">
        <v>3616</v>
      </c>
      <c r="D111" s="729">
        <v>20719.859420000001</v>
      </c>
      <c r="E111" s="729">
        <v>6181.2025100000001</v>
      </c>
      <c r="F111" s="755"/>
      <c r="G111" s="760"/>
    </row>
    <row r="112" spans="1:7" s="743" customFormat="1">
      <c r="A112" s="691" t="s">
        <v>3617</v>
      </c>
      <c r="B112" s="691" t="s">
        <v>3618</v>
      </c>
      <c r="C112" s="694" t="s">
        <v>3619</v>
      </c>
      <c r="D112" s="730">
        <v>0</v>
      </c>
      <c r="E112" s="730">
        <v>-40748.226430000002</v>
      </c>
      <c r="F112" s="761"/>
      <c r="G112" s="756"/>
    </row>
    <row r="113" spans="1:7" s="743" customFormat="1">
      <c r="A113" s="691" t="s">
        <v>3620</v>
      </c>
      <c r="B113" s="691" t="s">
        <v>3621</v>
      </c>
      <c r="C113" s="694" t="s">
        <v>3622</v>
      </c>
      <c r="D113" s="730">
        <v>-111446.37742</v>
      </c>
      <c r="E113" s="730">
        <v>-64949.372040000002</v>
      </c>
      <c r="F113" s="761"/>
      <c r="G113" s="760"/>
    </row>
    <row r="114" spans="1:7" s="679" customFormat="1">
      <c r="A114" s="717" t="s">
        <v>3623</v>
      </c>
      <c r="B114" s="717" t="s">
        <v>3624</v>
      </c>
      <c r="C114" s="718" t="s">
        <v>269</v>
      </c>
      <c r="D114" s="719">
        <v>835318.22074000002</v>
      </c>
      <c r="E114" s="719">
        <v>902059.49816999992</v>
      </c>
      <c r="F114" s="758"/>
      <c r="G114" s="759"/>
    </row>
    <row r="115" spans="1:7" s="743" customFormat="1">
      <c r="A115" s="717" t="s">
        <v>3625</v>
      </c>
      <c r="B115" s="717" t="s">
        <v>3626</v>
      </c>
      <c r="C115" s="718" t="s">
        <v>269</v>
      </c>
      <c r="D115" s="719">
        <v>23443.239000000001</v>
      </c>
      <c r="E115" s="719">
        <v>18478.442999999999</v>
      </c>
      <c r="F115" s="758"/>
      <c r="G115" s="759"/>
    </row>
    <row r="116" spans="1:7" s="679" customFormat="1">
      <c r="A116" s="691" t="s">
        <v>3627</v>
      </c>
      <c r="B116" s="691" t="s">
        <v>3626</v>
      </c>
      <c r="C116" s="694" t="s">
        <v>3628</v>
      </c>
      <c r="D116" s="730">
        <v>23443.239000000001</v>
      </c>
      <c r="E116" s="730">
        <v>18478.442999999999</v>
      </c>
      <c r="F116" s="761"/>
      <c r="G116" s="760"/>
    </row>
    <row r="117" spans="1:7" s="679" customFormat="1">
      <c r="A117" s="717" t="s">
        <v>3629</v>
      </c>
      <c r="B117" s="717" t="s">
        <v>3630</v>
      </c>
      <c r="C117" s="718" t="s">
        <v>269</v>
      </c>
      <c r="D117" s="719">
        <v>65948.88384000001</v>
      </c>
      <c r="E117" s="719">
        <v>55246.525179999997</v>
      </c>
      <c r="F117" s="758"/>
      <c r="G117" s="759"/>
    </row>
    <row r="118" spans="1:7" s="679" customFormat="1">
      <c r="A118" s="691" t="s">
        <v>3631</v>
      </c>
      <c r="B118" s="691" t="s">
        <v>3632</v>
      </c>
      <c r="C118" s="694" t="s">
        <v>3633</v>
      </c>
      <c r="D118" s="730">
        <v>12367.05983</v>
      </c>
      <c r="E118" s="730">
        <v>774.98099999999999</v>
      </c>
      <c r="F118" s="761"/>
      <c r="G118" s="760"/>
    </row>
    <row r="119" spans="1:7" s="679" customFormat="1">
      <c r="A119" s="691" t="s">
        <v>3634</v>
      </c>
      <c r="B119" s="691" t="s">
        <v>3635</v>
      </c>
      <c r="C119" s="694" t="s">
        <v>3636</v>
      </c>
      <c r="D119" s="730">
        <v>0</v>
      </c>
      <c r="E119" s="730">
        <v>0</v>
      </c>
      <c r="F119" s="761"/>
      <c r="G119" s="760"/>
    </row>
    <row r="120" spans="1:7" s="679" customFormat="1">
      <c r="A120" s="691" t="s">
        <v>3640</v>
      </c>
      <c r="B120" s="691" t="s">
        <v>3641</v>
      </c>
      <c r="C120" s="694" t="s">
        <v>3642</v>
      </c>
      <c r="D120" s="730">
        <v>26628.842000000001</v>
      </c>
      <c r="E120" s="730">
        <v>26628.842000000001</v>
      </c>
      <c r="F120" s="761"/>
      <c r="G120" s="760"/>
    </row>
    <row r="121" spans="1:7" s="679" customFormat="1">
      <c r="A121" s="691" t="s">
        <v>3649</v>
      </c>
      <c r="B121" s="691" t="s">
        <v>3650</v>
      </c>
      <c r="C121" s="694" t="s">
        <v>3651</v>
      </c>
      <c r="D121" s="730">
        <v>0</v>
      </c>
      <c r="E121" s="730">
        <v>0</v>
      </c>
      <c r="F121" s="761"/>
      <c r="G121" s="760"/>
    </row>
    <row r="122" spans="1:7" s="743" customFormat="1">
      <c r="A122" s="691" t="s">
        <v>3652</v>
      </c>
      <c r="B122" s="691" t="s">
        <v>3653</v>
      </c>
      <c r="C122" s="694" t="s">
        <v>3654</v>
      </c>
      <c r="D122" s="730">
        <v>5654.2540300000001</v>
      </c>
      <c r="E122" s="730">
        <v>6543.9742000000006</v>
      </c>
      <c r="F122" s="761"/>
      <c r="G122" s="760"/>
    </row>
    <row r="123" spans="1:7" s="679" customFormat="1">
      <c r="A123" s="691" t="s">
        <v>3655</v>
      </c>
      <c r="B123" s="691" t="s">
        <v>3656</v>
      </c>
      <c r="C123" s="694" t="s">
        <v>3657</v>
      </c>
      <c r="D123" s="730">
        <v>21298.72798</v>
      </c>
      <c r="E123" s="730">
        <v>21298.72798</v>
      </c>
      <c r="F123" s="761"/>
      <c r="G123" s="760"/>
    </row>
    <row r="124" spans="1:7" s="679" customFormat="1">
      <c r="A124" s="717" t="s">
        <v>3658</v>
      </c>
      <c r="B124" s="717" t="s">
        <v>3659</v>
      </c>
      <c r="C124" s="718" t="s">
        <v>269</v>
      </c>
      <c r="D124" s="719">
        <v>745926.09789999994</v>
      </c>
      <c r="E124" s="719">
        <v>828334.52998999995</v>
      </c>
      <c r="F124" s="758"/>
      <c r="G124" s="759"/>
    </row>
    <row r="125" spans="1:7" s="679" customFormat="1">
      <c r="A125" s="691" t="s">
        <v>3660</v>
      </c>
      <c r="B125" s="691" t="s">
        <v>3661</v>
      </c>
      <c r="C125" s="694" t="s">
        <v>3662</v>
      </c>
      <c r="D125" s="730">
        <v>70000</v>
      </c>
      <c r="E125" s="730">
        <v>47000</v>
      </c>
      <c r="F125" s="761"/>
      <c r="G125" s="760"/>
    </row>
    <row r="126" spans="1:7" s="679" customFormat="1">
      <c r="A126" s="691" t="s">
        <v>3669</v>
      </c>
      <c r="B126" s="691" t="s">
        <v>3670</v>
      </c>
      <c r="C126" s="694" t="s">
        <v>3671</v>
      </c>
      <c r="D126" s="730">
        <v>0</v>
      </c>
      <c r="E126" s="730">
        <v>0</v>
      </c>
      <c r="F126" s="761"/>
      <c r="G126" s="760"/>
    </row>
    <row r="127" spans="1:7" s="679" customFormat="1">
      <c r="A127" s="691" t="s">
        <v>3672</v>
      </c>
      <c r="B127" s="691" t="s">
        <v>3673</v>
      </c>
      <c r="C127" s="694" t="s">
        <v>3674</v>
      </c>
      <c r="D127" s="730">
        <v>278750.79214999999</v>
      </c>
      <c r="E127" s="730">
        <v>364063.44161000004</v>
      </c>
      <c r="F127" s="755"/>
      <c r="G127" s="756"/>
    </row>
    <row r="128" spans="1:7" s="679" customFormat="1" ht="12.75" customHeight="1">
      <c r="A128" s="691" t="s">
        <v>3678</v>
      </c>
      <c r="B128" s="691" t="s">
        <v>3679</v>
      </c>
      <c r="C128" s="694" t="s">
        <v>3680</v>
      </c>
      <c r="D128" s="730">
        <v>30492.288339999999</v>
      </c>
      <c r="E128" s="730">
        <v>31363.830739999998</v>
      </c>
      <c r="F128" s="755"/>
      <c r="G128" s="756"/>
    </row>
    <row r="129" spans="1:7" s="679" customFormat="1" ht="12.75" customHeight="1">
      <c r="A129" s="691" t="s">
        <v>3684</v>
      </c>
      <c r="B129" s="691" t="s">
        <v>3685</v>
      </c>
      <c r="C129" s="694" t="s">
        <v>3686</v>
      </c>
      <c r="D129" s="730">
        <v>0</v>
      </c>
      <c r="E129" s="730">
        <v>2252.7088699999999</v>
      </c>
      <c r="F129" s="761"/>
      <c r="G129" s="760"/>
    </row>
    <row r="130" spans="1:7" s="679" customFormat="1" ht="12.75" customHeight="1">
      <c r="A130" s="691" t="s">
        <v>3687</v>
      </c>
      <c r="B130" s="691" t="s">
        <v>3688</v>
      </c>
      <c r="C130" s="694" t="s">
        <v>3689</v>
      </c>
      <c r="D130" s="730">
        <v>153127.9915</v>
      </c>
      <c r="E130" s="730">
        <v>152936.34099999999</v>
      </c>
      <c r="F130" s="755"/>
      <c r="G130" s="756"/>
    </row>
    <row r="131" spans="1:7" s="679" customFormat="1" ht="12.75" customHeight="1">
      <c r="A131" s="691" t="s">
        <v>3690</v>
      </c>
      <c r="B131" s="691" t="s">
        <v>3691</v>
      </c>
      <c r="C131" s="694" t="s">
        <v>3692</v>
      </c>
      <c r="D131" s="730">
        <v>1462.925</v>
      </c>
      <c r="E131" s="730">
        <v>1422.0139999999999</v>
      </c>
      <c r="F131" s="755"/>
      <c r="G131" s="756"/>
    </row>
    <row r="132" spans="1:7" s="679" customFormat="1" ht="12.75" customHeight="1">
      <c r="A132" s="691" t="s">
        <v>3693</v>
      </c>
      <c r="B132" s="691" t="s">
        <v>3475</v>
      </c>
      <c r="C132" s="694" t="s">
        <v>3476</v>
      </c>
      <c r="D132" s="730">
        <v>60889.146799999995</v>
      </c>
      <c r="E132" s="730">
        <v>80048.554000000004</v>
      </c>
      <c r="F132" s="755"/>
      <c r="G132" s="756"/>
    </row>
    <row r="133" spans="1:7" s="679" customFormat="1" ht="12.75" customHeight="1">
      <c r="A133" s="691" t="s">
        <v>3694</v>
      </c>
      <c r="B133" s="691" t="s">
        <v>3478</v>
      </c>
      <c r="C133" s="694" t="s">
        <v>3479</v>
      </c>
      <c r="D133" s="730">
        <v>27263.017</v>
      </c>
      <c r="E133" s="730">
        <v>8568.66</v>
      </c>
      <c r="F133" s="755"/>
      <c r="G133" s="756"/>
    </row>
    <row r="134" spans="1:7" s="679" customFormat="1" ht="12.75" customHeight="1">
      <c r="A134" s="691" t="s">
        <v>3695</v>
      </c>
      <c r="B134" s="691" t="s">
        <v>3481</v>
      </c>
      <c r="C134" s="694" t="s">
        <v>3482</v>
      </c>
      <c r="D134" s="730">
        <v>272.35899999999998</v>
      </c>
      <c r="E134" s="730">
        <v>44.725999999999999</v>
      </c>
      <c r="F134" s="755"/>
      <c r="G134" s="756"/>
    </row>
    <row r="135" spans="1:7" s="679" customFormat="1" ht="12.75" customHeight="1">
      <c r="A135" s="691" t="s">
        <v>3696</v>
      </c>
      <c r="B135" s="691" t="s">
        <v>3484</v>
      </c>
      <c r="C135" s="694" t="s">
        <v>3485</v>
      </c>
      <c r="D135" s="730">
        <v>10864.1</v>
      </c>
      <c r="E135" s="730">
        <v>147.08099999999999</v>
      </c>
      <c r="F135" s="761"/>
      <c r="G135" s="760"/>
    </row>
    <row r="136" spans="1:7" s="679" customFormat="1" ht="12.75" customHeight="1">
      <c r="A136" s="691" t="s">
        <v>3697</v>
      </c>
      <c r="B136" s="691" t="s">
        <v>3487</v>
      </c>
      <c r="C136" s="694" t="s">
        <v>3488</v>
      </c>
      <c r="D136" s="730">
        <v>24571.451000000001</v>
      </c>
      <c r="E136" s="730">
        <v>24608.089</v>
      </c>
      <c r="F136" s="755"/>
      <c r="G136" s="756"/>
    </row>
    <row r="137" spans="1:7" s="679" customFormat="1" ht="12.75" customHeight="1">
      <c r="A137" s="691" t="s">
        <v>3698</v>
      </c>
      <c r="B137" s="691" t="s">
        <v>281</v>
      </c>
      <c r="C137" s="694" t="s">
        <v>3490</v>
      </c>
      <c r="D137" s="730">
        <v>4307.8615899999995</v>
      </c>
      <c r="E137" s="730">
        <v>2380.6129599999999</v>
      </c>
      <c r="F137" s="761"/>
      <c r="G137" s="760"/>
    </row>
    <row r="138" spans="1:7" s="679" customFormat="1" ht="12.75" customHeight="1">
      <c r="A138" s="691" t="s">
        <v>3699</v>
      </c>
      <c r="B138" s="691" t="s">
        <v>3492</v>
      </c>
      <c r="C138" s="694" t="s">
        <v>3493</v>
      </c>
      <c r="D138" s="730">
        <v>27.757999999999999</v>
      </c>
      <c r="E138" s="730">
        <v>143.12899999999999</v>
      </c>
      <c r="F138" s="755"/>
      <c r="G138" s="756"/>
    </row>
    <row r="139" spans="1:7" s="679" customFormat="1">
      <c r="A139" s="691" t="s">
        <v>3700</v>
      </c>
      <c r="B139" s="691" t="s">
        <v>3701</v>
      </c>
      <c r="C139" s="694" t="s">
        <v>3702</v>
      </c>
      <c r="D139" s="730">
        <v>0</v>
      </c>
      <c r="E139" s="730">
        <v>0</v>
      </c>
      <c r="F139" s="761"/>
      <c r="G139" s="760"/>
    </row>
    <row r="140" spans="1:7" s="679" customFormat="1" ht="12.75" customHeight="1">
      <c r="A140" s="691" t="s">
        <v>3703</v>
      </c>
      <c r="B140" s="691" t="s">
        <v>3704</v>
      </c>
      <c r="C140" s="694" t="s">
        <v>3705</v>
      </c>
      <c r="D140" s="730">
        <v>119.529</v>
      </c>
      <c r="E140" s="730">
        <v>9.641</v>
      </c>
      <c r="F140" s="755"/>
      <c r="G140" s="756"/>
    </row>
    <row r="141" spans="1:7" s="679" customFormat="1" ht="12.75" customHeight="1">
      <c r="A141" s="691" t="s">
        <v>3706</v>
      </c>
      <c r="B141" s="691" t="s">
        <v>3740</v>
      </c>
      <c r="C141" s="694" t="s">
        <v>3708</v>
      </c>
      <c r="D141" s="730">
        <v>186.74854000000002</v>
      </c>
      <c r="E141" s="730">
        <v>2142.2115199999998</v>
      </c>
      <c r="F141" s="761"/>
      <c r="G141" s="760"/>
    </row>
    <row r="142" spans="1:7" s="679" customFormat="1">
      <c r="A142" s="691" t="s">
        <v>3719</v>
      </c>
      <c r="B142" s="691" t="s">
        <v>3720</v>
      </c>
      <c r="C142" s="694" t="s">
        <v>3721</v>
      </c>
      <c r="D142" s="730">
        <v>0</v>
      </c>
      <c r="E142" s="730">
        <v>0</v>
      </c>
      <c r="F142" s="761"/>
      <c r="G142" s="760"/>
    </row>
    <row r="143" spans="1:7" s="679" customFormat="1" ht="12.75" customHeight="1">
      <c r="A143" s="691" t="s">
        <v>3722</v>
      </c>
      <c r="B143" s="691" t="s">
        <v>3723</v>
      </c>
      <c r="C143" s="694" t="s">
        <v>3724</v>
      </c>
      <c r="D143" s="730">
        <v>6040.9369900000002</v>
      </c>
      <c r="E143" s="730">
        <v>30</v>
      </c>
      <c r="F143" s="755"/>
      <c r="G143" s="756"/>
    </row>
    <row r="144" spans="1:7" s="679" customFormat="1" ht="12.75" customHeight="1">
      <c r="A144" s="691" t="s">
        <v>3725</v>
      </c>
      <c r="B144" s="691" t="s">
        <v>3726</v>
      </c>
      <c r="C144" s="694" t="s">
        <v>3727</v>
      </c>
      <c r="D144" s="730">
        <v>118.12613</v>
      </c>
      <c r="E144" s="730">
        <v>498.07163000000003</v>
      </c>
      <c r="F144" s="761"/>
      <c r="G144" s="760"/>
    </row>
    <row r="145" spans="1:7" s="679" customFormat="1">
      <c r="A145" s="691" t="s">
        <v>3728</v>
      </c>
      <c r="B145" s="691" t="s">
        <v>3729</v>
      </c>
      <c r="C145" s="694" t="s">
        <v>3730</v>
      </c>
      <c r="D145" s="730">
        <v>464.61665999999997</v>
      </c>
      <c r="E145" s="730">
        <v>416.55592999999999</v>
      </c>
      <c r="F145" s="755"/>
      <c r="G145" s="756"/>
    </row>
    <row r="146" spans="1:7" s="679" customFormat="1">
      <c r="A146" s="691" t="s">
        <v>3731</v>
      </c>
      <c r="B146" s="691" t="s">
        <v>3732</v>
      </c>
      <c r="C146" s="694" t="s">
        <v>3733</v>
      </c>
      <c r="D146" s="730">
        <v>61140.12343</v>
      </c>
      <c r="E146" s="730">
        <v>98343.537110000005</v>
      </c>
      <c r="F146" s="761"/>
      <c r="G146" s="760"/>
    </row>
    <row r="147" spans="1:7" s="679" customFormat="1">
      <c r="A147" s="695" t="s">
        <v>3734</v>
      </c>
      <c r="B147" s="695" t="s">
        <v>3735</v>
      </c>
      <c r="C147" s="696" t="s">
        <v>3736</v>
      </c>
      <c r="D147" s="762">
        <v>15826.32677</v>
      </c>
      <c r="E147" s="762">
        <v>11915.324619999999</v>
      </c>
      <c r="F147" s="681"/>
      <c r="G147" s="681"/>
    </row>
    <row r="148" spans="1:7" s="679" customFormat="1">
      <c r="A148" s="778"/>
      <c r="C148" s="680"/>
      <c r="D148" s="712"/>
      <c r="E148" s="712"/>
      <c r="F148" s="712"/>
      <c r="G148" s="712"/>
    </row>
  </sheetData>
  <customSheetViews>
    <customSheetView guid="{53E72506-0B1D-4F4A-A157-6DE69D2E678D}" showPageBreaks="1" showGridLines="0" printArea="1" view="pageBreakPreview">
      <selection activeCell="I13" sqref="I13"/>
      <rowBreaks count="1" manualBreakCount="1">
        <brk id="78" max="6" man="1"/>
      </rowBreaks>
      <pageMargins left="0.39370078740157483" right="0.39370078740157483" top="0.59055118110236227" bottom="0.39370078740157483" header="0.31496062992125984" footer="0.11811023622047245"/>
      <printOptions horizontalCentered="1"/>
      <pageSetup paperSize="9" scale="75" firstPageNumber="461" fitToHeight="2" orientation="portrait" useFirstPageNumber="1" r:id="rId1"/>
      <headerFooter alignWithMargins="0">
        <oddHeader>&amp;L&amp;"Tahoma,Kurzíva"Závěrečný účet za rok 2014&amp;R&amp;"Tahoma,Kurzíva"Tabulka č. 42</oddHeader>
        <oddFooter>&amp;C&amp;"Tahoma,Obyčejné"&amp;P</oddFooter>
      </headerFooter>
    </customSheetView>
  </customSheetViews>
  <mergeCells count="10">
    <mergeCell ref="A93:B94"/>
    <mergeCell ref="C93:C94"/>
    <mergeCell ref="D93:E93"/>
    <mergeCell ref="A1:G1"/>
    <mergeCell ref="A2:G2"/>
    <mergeCell ref="A5:B7"/>
    <mergeCell ref="C5:C7"/>
    <mergeCell ref="D5:G5"/>
    <mergeCell ref="D6:F6"/>
    <mergeCell ref="G6:G7"/>
  </mergeCells>
  <printOptions horizontalCentered="1"/>
  <pageMargins left="0.39370078740157483" right="0.39370078740157483" top="0.59055118110236227" bottom="0.39370078740157483" header="0.31496062992125984" footer="0.11811023622047245"/>
  <pageSetup paperSize="9" scale="75" firstPageNumber="461" fitToHeight="2" orientation="portrait" useFirstPageNumber="1" r:id="rId2"/>
  <headerFooter alignWithMargins="0">
    <oddHeader>&amp;L&amp;"Tahoma,Kurzíva"Závěrečný účet za rok 2014&amp;R&amp;"Tahoma,Kurzíva"Tabulka č. 42</oddHeader>
    <oddFooter>&amp;C&amp;"Tahoma,Obyčejné"&amp;P</oddFooter>
  </headerFooter>
  <rowBreaks count="1" manualBreakCount="1">
    <brk id="78" max="6"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27:G27"/>
  <sheetViews>
    <sheetView showGridLines="0" view="pageBreakPreview" zoomScaleNormal="85" zoomScaleSheetLayoutView="100" workbookViewId="0">
      <selection activeCell="P11" sqref="P11"/>
    </sheetView>
  </sheetViews>
  <sheetFormatPr defaultRowHeight="14.25"/>
  <cols>
    <col min="1" max="1" width="21.28515625" style="1166" customWidth="1"/>
    <col min="2" max="3" width="12.85546875" style="1166" customWidth="1"/>
    <col min="4" max="4" width="8.7109375" style="1167" customWidth="1"/>
    <col min="5" max="6" width="12.85546875" style="1167" customWidth="1"/>
    <col min="7" max="7" width="8.7109375" style="1167" customWidth="1"/>
    <col min="8" max="9" width="12.85546875" style="1166" customWidth="1"/>
    <col min="10" max="10" width="8.7109375" style="1166" customWidth="1"/>
    <col min="11" max="11" width="15.85546875" style="1166" customWidth="1"/>
    <col min="12" max="12" width="9.7109375" style="1166" customWidth="1"/>
    <col min="13" max="16384" width="9.140625" style="1166"/>
  </cols>
  <sheetData>
    <row r="27" ht="45.75" customHeight="1"/>
  </sheetData>
  <customSheetViews>
    <customSheetView guid="{53E72506-0B1D-4F4A-A157-6DE69D2E678D}" showPageBreaks="1" showGridLines="0" printArea="1" view="pageBreakPreview">
      <selection activeCell="P11" sqref="P11"/>
      <pageMargins left="0.78740157480314965" right="0.78740157480314965" top="0.98425196850393704" bottom="0.98425196850393704" header="0.51181102362204722" footer="0.51181102362204722"/>
      <pageSetup paperSize="9" firstPageNumber="151" orientation="landscape" useFirstPageNumber="1" r:id="rId1"/>
      <headerFooter alignWithMargins="0">
        <oddHeader>&amp;L&amp;"Tahoma,Kurzíva"&amp;9Závěrečný účet za rok 2014&amp;R&amp;"Tahoma,Kurzíva"&amp;9Graf č. 5</oddHeader>
        <oddFooter>&amp;C&amp;"Tahoma,Obyčejné"&amp;P</oddFooter>
      </headerFooter>
    </customSheetView>
  </customSheetViews>
  <pageMargins left="0.78740157480314965" right="0.78740157480314965" top="0.98425196850393704" bottom="0.98425196850393704" header="0.51181102362204722" footer="0.51181102362204722"/>
  <pageSetup paperSize="9" firstPageNumber="151" orientation="landscape" useFirstPageNumber="1" r:id="rId2"/>
  <headerFooter alignWithMargins="0">
    <oddHeader>&amp;L&amp;"Tahoma,Kurzíva"&amp;9Závěrečný účet za rok 2014&amp;R&amp;"Tahoma,Kurzíva"&amp;9Graf č. 5</oddHeader>
    <oddFooter>&amp;C&amp;"Tahoma,Obyčejné"&amp;P</oddFooter>
  </headerFooter>
  <drawing r:id="rId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83"/>
  <sheetViews>
    <sheetView showGridLines="0" view="pageBreakPreview" zoomScaleNormal="100" zoomScaleSheetLayoutView="100" workbookViewId="0">
      <selection activeCell="I13" sqref="I13"/>
    </sheetView>
  </sheetViews>
  <sheetFormatPr defaultRowHeight="12.75"/>
  <cols>
    <col min="1" max="1" width="6.7109375" style="21" customWidth="1"/>
    <col min="2" max="2" width="58.42578125" style="21" customWidth="1"/>
    <col min="3" max="3" width="8.5703125" style="774" customWidth="1"/>
    <col min="4" max="7" width="15.42578125" style="21" customWidth="1"/>
    <col min="8" max="16384" width="9.140625" style="21"/>
  </cols>
  <sheetData>
    <row r="1" spans="1:7" s="765" customFormat="1" ht="18" customHeight="1">
      <c r="A1" s="1388" t="s">
        <v>3284</v>
      </c>
      <c r="B1" s="1388"/>
      <c r="C1" s="1388"/>
      <c r="D1" s="1388"/>
      <c r="E1" s="1388"/>
      <c r="F1" s="1388"/>
      <c r="G1" s="1388"/>
    </row>
    <row r="2" spans="1:7" s="766" customFormat="1" ht="18" customHeight="1">
      <c r="A2" s="1388" t="s">
        <v>3930</v>
      </c>
      <c r="B2" s="1388"/>
      <c r="C2" s="1388"/>
      <c r="D2" s="1388"/>
      <c r="E2" s="1388"/>
      <c r="F2" s="1388"/>
      <c r="G2" s="1388"/>
    </row>
    <row r="4" spans="1:7" ht="12.75" customHeight="1">
      <c r="A4" s="767"/>
      <c r="B4" s="768"/>
      <c r="C4" s="769"/>
      <c r="D4" s="770">
        <v>1</v>
      </c>
      <c r="E4" s="770">
        <v>2</v>
      </c>
      <c r="F4" s="770">
        <v>3</v>
      </c>
      <c r="G4" s="770">
        <v>4</v>
      </c>
    </row>
    <row r="5" spans="1:7" s="771" customFormat="1" ht="12.75" customHeight="1">
      <c r="A5" s="1414" t="s">
        <v>3286</v>
      </c>
      <c r="B5" s="1415"/>
      <c r="C5" s="1418" t="s">
        <v>3287</v>
      </c>
      <c r="D5" s="1420" t="s">
        <v>3742</v>
      </c>
      <c r="E5" s="1420"/>
      <c r="F5" s="1420" t="s">
        <v>3743</v>
      </c>
      <c r="G5" s="1420"/>
    </row>
    <row r="6" spans="1:7" s="771" customFormat="1" ht="21">
      <c r="A6" s="1416"/>
      <c r="B6" s="1417"/>
      <c r="C6" s="1419"/>
      <c r="D6" s="772" t="s">
        <v>3744</v>
      </c>
      <c r="E6" s="772" t="s">
        <v>3745</v>
      </c>
      <c r="F6" s="773" t="s">
        <v>3744</v>
      </c>
      <c r="G6" s="773" t="s">
        <v>3745</v>
      </c>
    </row>
    <row r="7" spans="1:7" s="771" customFormat="1">
      <c r="A7" s="717" t="s">
        <v>3295</v>
      </c>
      <c r="B7" s="717" t="s">
        <v>3746</v>
      </c>
      <c r="C7" s="718" t="s">
        <v>269</v>
      </c>
      <c r="D7" s="719">
        <v>5214093.2939600004</v>
      </c>
      <c r="E7" s="719">
        <v>181527.02861000001</v>
      </c>
      <c r="F7" s="719">
        <v>5007682.8394399993</v>
      </c>
      <c r="G7" s="719">
        <v>169913.46648</v>
      </c>
    </row>
    <row r="8" spans="1:7">
      <c r="A8" s="688" t="s">
        <v>3297</v>
      </c>
      <c r="B8" s="688" t="s">
        <v>3747</v>
      </c>
      <c r="C8" s="725" t="s">
        <v>269</v>
      </c>
      <c r="D8" s="708">
        <v>5193780.4213300003</v>
      </c>
      <c r="E8" s="708">
        <v>181487.19761</v>
      </c>
      <c r="F8" s="708">
        <v>5009497.1464399993</v>
      </c>
      <c r="G8" s="708">
        <v>169894.34647999998</v>
      </c>
    </row>
    <row r="9" spans="1:7">
      <c r="A9" s="745" t="s">
        <v>3299</v>
      </c>
      <c r="B9" s="745" t="s">
        <v>3748</v>
      </c>
      <c r="C9" s="746" t="s">
        <v>3749</v>
      </c>
      <c r="D9" s="720">
        <v>1018482.08947</v>
      </c>
      <c r="E9" s="720">
        <v>3143.7137400000001</v>
      </c>
      <c r="F9" s="720">
        <v>976117.60797999997</v>
      </c>
      <c r="G9" s="720">
        <v>3053.9353599999999</v>
      </c>
    </row>
    <row r="10" spans="1:7">
      <c r="A10" s="691" t="s">
        <v>3302</v>
      </c>
      <c r="B10" s="691" t="s">
        <v>3750</v>
      </c>
      <c r="C10" s="694" t="s">
        <v>3751</v>
      </c>
      <c r="D10" s="720">
        <v>162459.45061</v>
      </c>
      <c r="E10" s="720">
        <v>11361.61917</v>
      </c>
      <c r="F10" s="720">
        <v>183760.89615000002</v>
      </c>
      <c r="G10" s="720">
        <v>12956.32929</v>
      </c>
    </row>
    <row r="11" spans="1:7">
      <c r="A11" s="691" t="s">
        <v>3305</v>
      </c>
      <c r="B11" s="691" t="s">
        <v>3752</v>
      </c>
      <c r="C11" s="694" t="s">
        <v>3753</v>
      </c>
      <c r="D11" s="720"/>
      <c r="E11" s="720"/>
      <c r="F11" s="720"/>
      <c r="G11" s="720"/>
    </row>
    <row r="12" spans="1:7">
      <c r="A12" s="691" t="s">
        <v>3307</v>
      </c>
      <c r="B12" s="691" t="s">
        <v>3754</v>
      </c>
      <c r="C12" s="694" t="s">
        <v>3755</v>
      </c>
      <c r="D12" s="720">
        <v>258131.35427000001</v>
      </c>
      <c r="E12" s="720">
        <v>146298.43775000001</v>
      </c>
      <c r="F12" s="720">
        <v>253723.68557</v>
      </c>
      <c r="G12" s="720">
        <v>134130.42848999999</v>
      </c>
    </row>
    <row r="13" spans="1:7">
      <c r="A13" s="691" t="s">
        <v>3310</v>
      </c>
      <c r="B13" s="691" t="s">
        <v>3756</v>
      </c>
      <c r="C13" s="694" t="s">
        <v>3757</v>
      </c>
      <c r="D13" s="720">
        <v>-289.67005</v>
      </c>
      <c r="E13" s="720"/>
      <c r="F13" s="720"/>
      <c r="G13" s="720"/>
    </row>
    <row r="14" spans="1:7">
      <c r="A14" s="691" t="s">
        <v>3313</v>
      </c>
      <c r="B14" s="691" t="s">
        <v>3758</v>
      </c>
      <c r="C14" s="694" t="s">
        <v>3759</v>
      </c>
      <c r="D14" s="720">
        <v>-35803.816810000004</v>
      </c>
      <c r="E14" s="720"/>
      <c r="F14" s="720">
        <v>-38186.723829999995</v>
      </c>
      <c r="G14" s="720"/>
    </row>
    <row r="15" spans="1:7">
      <c r="A15" s="691" t="s">
        <v>3316</v>
      </c>
      <c r="B15" s="691" t="s">
        <v>3760</v>
      </c>
      <c r="C15" s="694" t="s">
        <v>3761</v>
      </c>
      <c r="D15" s="720">
        <v>-4467.9021500000008</v>
      </c>
      <c r="E15" s="720">
        <v>126.577</v>
      </c>
      <c r="F15" s="720">
        <v>-4959.89797</v>
      </c>
      <c r="G15" s="720"/>
    </row>
    <row r="16" spans="1:7">
      <c r="A16" s="691" t="s">
        <v>3319</v>
      </c>
      <c r="B16" s="691" t="s">
        <v>180</v>
      </c>
      <c r="C16" s="694" t="s">
        <v>3762</v>
      </c>
      <c r="D16" s="720">
        <v>81206.092189999996</v>
      </c>
      <c r="E16" s="720">
        <v>213.22313</v>
      </c>
      <c r="F16" s="720">
        <v>82932.159819999986</v>
      </c>
      <c r="G16" s="720">
        <v>296.13254000000001</v>
      </c>
    </row>
    <row r="17" spans="1:7">
      <c r="A17" s="691" t="s">
        <v>3322</v>
      </c>
      <c r="B17" s="691" t="s">
        <v>3763</v>
      </c>
      <c r="C17" s="694" t="s">
        <v>3764</v>
      </c>
      <c r="D17" s="720">
        <v>4416.6885999999995</v>
      </c>
      <c r="E17" s="720">
        <v>4.9330100000000003</v>
      </c>
      <c r="F17" s="720">
        <v>3994.33979</v>
      </c>
      <c r="G17" s="720">
        <v>6.12338</v>
      </c>
    </row>
    <row r="18" spans="1:7">
      <c r="A18" s="691" t="s">
        <v>3325</v>
      </c>
      <c r="B18" s="691" t="s">
        <v>3765</v>
      </c>
      <c r="C18" s="694" t="s">
        <v>3766</v>
      </c>
      <c r="D18" s="720">
        <v>555.73805000000004</v>
      </c>
      <c r="E18" s="720">
        <v>5.0999999999999997E-2</v>
      </c>
      <c r="F18" s="720">
        <v>606.10001</v>
      </c>
      <c r="G18" s="720">
        <v>0.192</v>
      </c>
    </row>
    <row r="19" spans="1:7">
      <c r="A19" s="691" t="s">
        <v>3767</v>
      </c>
      <c r="B19" s="691" t="s">
        <v>3768</v>
      </c>
      <c r="C19" s="694" t="s">
        <v>3769</v>
      </c>
      <c r="D19" s="720">
        <v>-622.98122000000001</v>
      </c>
      <c r="E19" s="720">
        <v>-497.76476000000002</v>
      </c>
      <c r="F19" s="720">
        <v>-554.56196999999997</v>
      </c>
      <c r="G19" s="720">
        <v>-342.13797</v>
      </c>
    </row>
    <row r="20" spans="1:7">
      <c r="A20" s="691" t="s">
        <v>3770</v>
      </c>
      <c r="B20" s="691" t="s">
        <v>3771</v>
      </c>
      <c r="C20" s="694" t="s">
        <v>3772</v>
      </c>
      <c r="D20" s="720">
        <v>246559.43465000001</v>
      </c>
      <c r="E20" s="720">
        <v>2340.3497000000002</v>
      </c>
      <c r="F20" s="720">
        <v>229809.75163999997</v>
      </c>
      <c r="G20" s="720">
        <v>1764.5249799999999</v>
      </c>
    </row>
    <row r="21" spans="1:7">
      <c r="A21" s="691" t="s">
        <v>3773</v>
      </c>
      <c r="B21" s="691" t="s">
        <v>3774</v>
      </c>
      <c r="C21" s="694" t="s">
        <v>3775</v>
      </c>
      <c r="D21" s="720">
        <v>2347129.0213500001</v>
      </c>
      <c r="E21" s="720">
        <v>10604.25165</v>
      </c>
      <c r="F21" s="720">
        <v>2324095.9641100001</v>
      </c>
      <c r="G21" s="720">
        <v>8941.3478900000009</v>
      </c>
    </row>
    <row r="22" spans="1:7">
      <c r="A22" s="691" t="s">
        <v>3776</v>
      </c>
      <c r="B22" s="691" t="s">
        <v>3777</v>
      </c>
      <c r="C22" s="694" t="s">
        <v>3778</v>
      </c>
      <c r="D22" s="720">
        <v>783180.18032000004</v>
      </c>
      <c r="E22" s="720">
        <v>3591.1086800000003</v>
      </c>
      <c r="F22" s="720">
        <v>776800.04171000002</v>
      </c>
      <c r="G22" s="720">
        <v>3018.7644399999999</v>
      </c>
    </row>
    <row r="23" spans="1:7">
      <c r="A23" s="691" t="s">
        <v>3779</v>
      </c>
      <c r="B23" s="691" t="s">
        <v>3780</v>
      </c>
      <c r="C23" s="694" t="s">
        <v>3781</v>
      </c>
      <c r="D23" s="720">
        <v>9384.219720000001</v>
      </c>
      <c r="E23" s="720">
        <v>34.998919999999998</v>
      </c>
      <c r="F23" s="720">
        <v>9658.7496499999997</v>
      </c>
      <c r="G23" s="720">
        <v>31.888759999999998</v>
      </c>
    </row>
    <row r="24" spans="1:7">
      <c r="A24" s="691" t="s">
        <v>3782</v>
      </c>
      <c r="B24" s="691" t="s">
        <v>3783</v>
      </c>
      <c r="C24" s="694" t="s">
        <v>3784</v>
      </c>
      <c r="D24" s="720">
        <v>35439.259989999999</v>
      </c>
      <c r="E24" s="720">
        <v>121.45000999999999</v>
      </c>
      <c r="F24" s="720">
        <v>34021.382189999997</v>
      </c>
      <c r="G24" s="720">
        <v>94.803200000000004</v>
      </c>
    </row>
    <row r="25" spans="1:7">
      <c r="A25" s="691" t="s">
        <v>3785</v>
      </c>
      <c r="B25" s="691" t="s">
        <v>3786</v>
      </c>
      <c r="C25" s="694" t="s">
        <v>3787</v>
      </c>
      <c r="D25" s="720">
        <v>2630.5</v>
      </c>
      <c r="E25" s="720"/>
      <c r="F25" s="720">
        <v>2900.8300299999996</v>
      </c>
      <c r="G25" s="720"/>
    </row>
    <row r="26" spans="1:7">
      <c r="A26" s="691" t="s">
        <v>3788</v>
      </c>
      <c r="B26" s="691" t="s">
        <v>3789</v>
      </c>
      <c r="C26" s="694" t="s">
        <v>3790</v>
      </c>
      <c r="D26" s="720">
        <v>254.91300000000001</v>
      </c>
      <c r="E26" s="720">
        <v>2.7709999999999999</v>
      </c>
      <c r="F26" s="720">
        <v>249.899</v>
      </c>
      <c r="G26" s="720">
        <v>2.7970000000000002</v>
      </c>
    </row>
    <row r="27" spans="1:7">
      <c r="A27" s="691" t="s">
        <v>3791</v>
      </c>
      <c r="B27" s="691" t="s">
        <v>3792</v>
      </c>
      <c r="C27" s="694" t="s">
        <v>3793</v>
      </c>
      <c r="D27" s="720">
        <v>0.52500000000000002</v>
      </c>
      <c r="E27" s="720"/>
      <c r="F27" s="720">
        <v>0.52500000000000002</v>
      </c>
      <c r="G27" s="720"/>
    </row>
    <row r="28" spans="1:7">
      <c r="A28" s="691" t="s">
        <v>3794</v>
      </c>
      <c r="B28" s="691" t="s">
        <v>3492</v>
      </c>
      <c r="C28" s="694" t="s">
        <v>3795</v>
      </c>
      <c r="D28" s="720">
        <v>265.08600000000001</v>
      </c>
      <c r="E28" s="720"/>
      <c r="F28" s="720">
        <v>384.0872</v>
      </c>
      <c r="G28" s="720"/>
    </row>
    <row r="29" spans="1:7">
      <c r="A29" s="691" t="s">
        <v>3796</v>
      </c>
      <c r="B29" s="691" t="s">
        <v>3797</v>
      </c>
      <c r="C29" s="694" t="s">
        <v>3798</v>
      </c>
      <c r="D29" s="720">
        <v>11.902809999999999</v>
      </c>
      <c r="E29" s="720"/>
      <c r="F29" s="720">
        <v>6.9514799999999992</v>
      </c>
      <c r="G29" s="720"/>
    </row>
    <row r="30" spans="1:7">
      <c r="A30" s="691" t="s">
        <v>3799</v>
      </c>
      <c r="B30" s="691" t="s">
        <v>3800</v>
      </c>
      <c r="C30" s="694" t="s">
        <v>3801</v>
      </c>
      <c r="D30" s="720">
        <v>138.05682999999999</v>
      </c>
      <c r="E30" s="720">
        <v>1.887</v>
      </c>
      <c r="F30" s="720">
        <v>214.02099999999999</v>
      </c>
      <c r="G30" s="720">
        <v>0.38300000000000001</v>
      </c>
    </row>
    <row r="31" spans="1:7">
      <c r="A31" s="691" t="s">
        <v>3802</v>
      </c>
      <c r="B31" s="691" t="s">
        <v>3803</v>
      </c>
      <c r="C31" s="694" t="s">
        <v>3804</v>
      </c>
      <c r="D31" s="720"/>
      <c r="E31" s="720"/>
      <c r="F31" s="720"/>
      <c r="G31" s="720"/>
    </row>
    <row r="32" spans="1:7">
      <c r="A32" s="691" t="s">
        <v>3805</v>
      </c>
      <c r="B32" s="691" t="s">
        <v>3806</v>
      </c>
      <c r="C32" s="694" t="s">
        <v>3807</v>
      </c>
      <c r="D32" s="720">
        <v>24073.56523</v>
      </c>
      <c r="E32" s="720">
        <v>326.62993999999998</v>
      </c>
      <c r="F32" s="720">
        <v>23498.146710000001</v>
      </c>
      <c r="G32" s="720">
        <v>133.39622</v>
      </c>
    </row>
    <row r="33" spans="1:7">
      <c r="A33" s="691" t="s">
        <v>3808</v>
      </c>
      <c r="B33" s="691" t="s">
        <v>3809</v>
      </c>
      <c r="C33" s="694" t="s">
        <v>3810</v>
      </c>
      <c r="D33" s="720">
        <v>4697.1114400000006</v>
      </c>
      <c r="E33" s="720">
        <v>9.5969899999999999</v>
      </c>
      <c r="F33" s="720">
        <v>1502.0611100000001</v>
      </c>
      <c r="G33" s="720">
        <v>65.322800000000001</v>
      </c>
    </row>
    <row r="34" spans="1:7">
      <c r="A34" s="691" t="s">
        <v>3811</v>
      </c>
      <c r="B34" s="691" t="s">
        <v>3812</v>
      </c>
      <c r="C34" s="694" t="s">
        <v>3813</v>
      </c>
      <c r="D34" s="720">
        <v>143.62506999999999</v>
      </c>
      <c r="E34" s="720"/>
      <c r="F34" s="720">
        <v>252.47179</v>
      </c>
      <c r="G34" s="720"/>
    </row>
    <row r="35" spans="1:7">
      <c r="A35" s="691" t="s">
        <v>3814</v>
      </c>
      <c r="B35" s="691" t="s">
        <v>3815</v>
      </c>
      <c r="C35" s="694" t="s">
        <v>3816</v>
      </c>
      <c r="D35" s="720">
        <v>195406.70716999998</v>
      </c>
      <c r="E35" s="720">
        <v>3534.3116199999999</v>
      </c>
      <c r="F35" s="720">
        <v>104316.0534</v>
      </c>
      <c r="G35" s="720">
        <v>3291.1507299999998</v>
      </c>
    </row>
    <row r="36" spans="1:7">
      <c r="A36" s="691" t="s">
        <v>3817</v>
      </c>
      <c r="B36" s="691" t="s">
        <v>3818</v>
      </c>
      <c r="C36" s="694" t="s">
        <v>3819</v>
      </c>
      <c r="D36" s="720"/>
      <c r="E36" s="720"/>
      <c r="F36" s="720"/>
      <c r="G36" s="720"/>
    </row>
    <row r="37" spans="1:7">
      <c r="A37" s="691" t="s">
        <v>3820</v>
      </c>
      <c r="B37" s="691" t="s">
        <v>3821</v>
      </c>
      <c r="C37" s="694" t="s">
        <v>3822</v>
      </c>
      <c r="D37" s="720">
        <v>52.46</v>
      </c>
      <c r="E37" s="720"/>
      <c r="F37" s="720">
        <v>165.11199999999999</v>
      </c>
      <c r="G37" s="720"/>
    </row>
    <row r="38" spans="1:7">
      <c r="A38" s="691" t="s">
        <v>3823</v>
      </c>
      <c r="B38" s="691" t="s">
        <v>3824</v>
      </c>
      <c r="C38" s="694" t="s">
        <v>3825</v>
      </c>
      <c r="D38" s="720"/>
      <c r="E38" s="720"/>
      <c r="F38" s="720"/>
      <c r="G38" s="720"/>
    </row>
    <row r="39" spans="1:7">
      <c r="A39" s="691" t="s">
        <v>3826</v>
      </c>
      <c r="B39" s="691" t="s">
        <v>3827</v>
      </c>
      <c r="C39" s="694" t="s">
        <v>3828</v>
      </c>
      <c r="D39" s="720">
        <v>4964.7960000000003</v>
      </c>
      <c r="E39" s="720"/>
      <c r="F39" s="720">
        <v>-53.46</v>
      </c>
      <c r="G39" s="720"/>
    </row>
    <row r="40" spans="1:7">
      <c r="A40" s="691" t="s">
        <v>3829</v>
      </c>
      <c r="B40" s="691" t="s">
        <v>3830</v>
      </c>
      <c r="C40" s="694" t="s">
        <v>3831</v>
      </c>
      <c r="D40" s="720">
        <v>-334.26665000000003</v>
      </c>
      <c r="E40" s="720"/>
      <c r="F40" s="720">
        <v>263.97505000000001</v>
      </c>
      <c r="G40" s="720">
        <v>-0.30681000000000003</v>
      </c>
    </row>
    <row r="41" spans="1:7">
      <c r="A41" s="691" t="s">
        <v>3832</v>
      </c>
      <c r="B41" s="691" t="s">
        <v>3833</v>
      </c>
      <c r="C41" s="694" t="s">
        <v>3834</v>
      </c>
      <c r="D41" s="720">
        <v>13410.09527</v>
      </c>
      <c r="E41" s="720"/>
      <c r="F41" s="720">
        <v>5963.1150900000002</v>
      </c>
      <c r="G41" s="720">
        <v>61.106360000000002</v>
      </c>
    </row>
    <row r="42" spans="1:7">
      <c r="A42" s="691" t="s">
        <v>3835</v>
      </c>
      <c r="B42" s="691" t="s">
        <v>3836</v>
      </c>
      <c r="C42" s="694" t="s">
        <v>3837</v>
      </c>
      <c r="D42" s="720">
        <v>39576.14316</v>
      </c>
      <c r="E42" s="720">
        <v>209.48347000000001</v>
      </c>
      <c r="F42" s="720">
        <v>29236.1175</v>
      </c>
      <c r="G42" s="720">
        <v>81.888990000000007</v>
      </c>
    </row>
    <row r="43" spans="1:7">
      <c r="A43" s="691" t="s">
        <v>3838</v>
      </c>
      <c r="B43" s="691" t="s">
        <v>3839</v>
      </c>
      <c r="C43" s="694" t="s">
        <v>3840</v>
      </c>
      <c r="D43" s="720">
        <v>2730.0420099999997</v>
      </c>
      <c r="E43" s="720">
        <v>59.568589999999993</v>
      </c>
      <c r="F43" s="720">
        <v>8777.7452300000004</v>
      </c>
      <c r="G43" s="720">
        <v>2306.27583</v>
      </c>
    </row>
    <row r="44" spans="1:7">
      <c r="A44" s="688" t="s">
        <v>3328</v>
      </c>
      <c r="B44" s="688" t="s">
        <v>3841</v>
      </c>
      <c r="C44" s="725" t="s">
        <v>269</v>
      </c>
      <c r="D44" s="708">
        <v>7342.3544099999999</v>
      </c>
      <c r="E44" s="726">
        <v>1.1180000000000001</v>
      </c>
      <c r="F44" s="708">
        <v>3840.8429999999998</v>
      </c>
      <c r="G44" s="726">
        <v>9.7089999999999996</v>
      </c>
    </row>
    <row r="45" spans="1:7">
      <c r="A45" s="691" t="s">
        <v>3330</v>
      </c>
      <c r="B45" s="691" t="s">
        <v>3842</v>
      </c>
      <c r="C45" s="694" t="s">
        <v>3843</v>
      </c>
      <c r="D45" s="720"/>
      <c r="E45" s="720"/>
      <c r="F45" s="720"/>
      <c r="G45" s="720"/>
    </row>
    <row r="46" spans="1:7">
      <c r="A46" s="691" t="s">
        <v>3332</v>
      </c>
      <c r="B46" s="691" t="s">
        <v>3844</v>
      </c>
      <c r="C46" s="694" t="s">
        <v>3845</v>
      </c>
      <c r="D46" s="720">
        <v>795.72788000000003</v>
      </c>
      <c r="E46" s="720"/>
      <c r="F46" s="720">
        <v>351.64198999999996</v>
      </c>
      <c r="G46" s="720"/>
    </row>
    <row r="47" spans="1:7">
      <c r="A47" s="691" t="s">
        <v>3335</v>
      </c>
      <c r="B47" s="691" t="s">
        <v>3846</v>
      </c>
      <c r="C47" s="694" t="s">
        <v>3847</v>
      </c>
      <c r="D47" s="720">
        <v>63.694459999999999</v>
      </c>
      <c r="E47" s="720"/>
      <c r="F47" s="720">
        <v>49.697319999999998</v>
      </c>
      <c r="G47" s="720"/>
    </row>
    <row r="48" spans="1:7">
      <c r="A48" s="691" t="s">
        <v>3338</v>
      </c>
      <c r="B48" s="691" t="s">
        <v>3848</v>
      </c>
      <c r="C48" s="694" t="s">
        <v>3849</v>
      </c>
      <c r="D48" s="720"/>
      <c r="E48" s="720"/>
      <c r="F48" s="720"/>
      <c r="G48" s="720"/>
    </row>
    <row r="49" spans="1:7">
      <c r="A49" s="691" t="s">
        <v>3341</v>
      </c>
      <c r="B49" s="691" t="s">
        <v>3850</v>
      </c>
      <c r="C49" s="694" t="s">
        <v>3851</v>
      </c>
      <c r="D49" s="720">
        <v>6482.9320700000007</v>
      </c>
      <c r="E49" s="720">
        <v>1.1180000000000001</v>
      </c>
      <c r="F49" s="720">
        <v>3439.50369</v>
      </c>
      <c r="G49" s="720">
        <v>9.7089999999999996</v>
      </c>
    </row>
    <row r="50" spans="1:7">
      <c r="A50" s="688" t="s">
        <v>3362</v>
      </c>
      <c r="B50" s="688" t="s">
        <v>3852</v>
      </c>
      <c r="C50" s="725" t="s">
        <v>269</v>
      </c>
      <c r="D50" s="690">
        <v>0</v>
      </c>
      <c r="E50" s="690">
        <v>0</v>
      </c>
      <c r="F50" s="690">
        <v>0</v>
      </c>
      <c r="G50" s="690">
        <v>0</v>
      </c>
    </row>
    <row r="51" spans="1:7">
      <c r="A51" s="691" t="s">
        <v>3364</v>
      </c>
      <c r="B51" s="691" t="s">
        <v>3853</v>
      </c>
      <c r="C51" s="694" t="s">
        <v>3854</v>
      </c>
      <c r="D51" s="720"/>
      <c r="E51" s="720"/>
      <c r="F51" s="720"/>
      <c r="G51" s="720"/>
    </row>
    <row r="52" spans="1:7">
      <c r="A52" s="691" t="s">
        <v>3367</v>
      </c>
      <c r="B52" s="691" t="s">
        <v>3855</v>
      </c>
      <c r="C52" s="694" t="s">
        <v>3856</v>
      </c>
      <c r="D52" s="720"/>
      <c r="E52" s="720"/>
      <c r="F52" s="720"/>
      <c r="G52" s="720"/>
    </row>
    <row r="53" spans="1:7">
      <c r="A53" s="688" t="s">
        <v>3857</v>
      </c>
      <c r="B53" s="688" t="s">
        <v>3484</v>
      </c>
      <c r="C53" s="725" t="s">
        <v>269</v>
      </c>
      <c r="D53" s="708">
        <v>12970.51822</v>
      </c>
      <c r="E53" s="726">
        <v>38.713000000000001</v>
      </c>
      <c r="F53" s="708">
        <v>-5655.15</v>
      </c>
      <c r="G53" s="726">
        <v>9.4109999999999996</v>
      </c>
    </row>
    <row r="54" spans="1:7">
      <c r="A54" s="691" t="s">
        <v>3858</v>
      </c>
      <c r="B54" s="691" t="s">
        <v>3484</v>
      </c>
      <c r="C54" s="694" t="s">
        <v>3859</v>
      </c>
      <c r="D54" s="720">
        <v>12970.51822</v>
      </c>
      <c r="E54" s="720">
        <v>38.713000000000001</v>
      </c>
      <c r="F54" s="720">
        <v>-5655.15</v>
      </c>
      <c r="G54" s="720">
        <v>9.4109999999999996</v>
      </c>
    </row>
    <row r="55" spans="1:7">
      <c r="A55" s="691" t="s">
        <v>3860</v>
      </c>
      <c r="B55" s="691" t="s">
        <v>3861</v>
      </c>
      <c r="C55" s="694" t="s">
        <v>3862</v>
      </c>
      <c r="D55" s="720"/>
      <c r="E55" s="720"/>
      <c r="F55" s="720"/>
      <c r="G55" s="720"/>
    </row>
    <row r="56" spans="1:7">
      <c r="A56" s="688" t="s">
        <v>3411</v>
      </c>
      <c r="B56" s="688" t="s">
        <v>3863</v>
      </c>
      <c r="C56" s="725" t="s">
        <v>269</v>
      </c>
      <c r="D56" s="708">
        <v>5186835.6114399992</v>
      </c>
      <c r="E56" s="726">
        <v>229504.57055</v>
      </c>
      <c r="F56" s="708">
        <v>4924382.6703300001</v>
      </c>
      <c r="G56" s="726">
        <v>218646.61166999998</v>
      </c>
    </row>
    <row r="57" spans="1:7">
      <c r="A57" s="688" t="s">
        <v>3413</v>
      </c>
      <c r="B57" s="688" t="s">
        <v>3864</v>
      </c>
      <c r="C57" s="725" t="s">
        <v>269</v>
      </c>
      <c r="D57" s="708">
        <v>4616367.5893400004</v>
      </c>
      <c r="E57" s="726">
        <v>221026.44347</v>
      </c>
      <c r="F57" s="708">
        <v>4379215.40515</v>
      </c>
      <c r="G57" s="726">
        <v>210022.93544</v>
      </c>
    </row>
    <row r="58" spans="1:7">
      <c r="A58" s="691" t="s">
        <v>3415</v>
      </c>
      <c r="B58" s="691" t="s">
        <v>3865</v>
      </c>
      <c r="C58" s="694" t="s">
        <v>3866</v>
      </c>
      <c r="D58" s="720">
        <v>11262.895060000001</v>
      </c>
      <c r="E58" s="720">
        <v>205.85548</v>
      </c>
      <c r="F58" s="720">
        <v>7480.8071100000006</v>
      </c>
      <c r="G58" s="720">
        <v>11.917959999999999</v>
      </c>
    </row>
    <row r="59" spans="1:7">
      <c r="A59" s="691" t="s">
        <v>3418</v>
      </c>
      <c r="B59" s="691" t="s">
        <v>3867</v>
      </c>
      <c r="C59" s="694" t="s">
        <v>3868</v>
      </c>
      <c r="D59" s="720">
        <v>4195756.4314099997</v>
      </c>
      <c r="E59" s="720">
        <v>13090.37883</v>
      </c>
      <c r="F59" s="720">
        <v>3919453.4089000002</v>
      </c>
      <c r="G59" s="720">
        <v>13683.88233</v>
      </c>
    </row>
    <row r="60" spans="1:7">
      <c r="A60" s="691" t="s">
        <v>3421</v>
      </c>
      <c r="B60" s="691" t="s">
        <v>3869</v>
      </c>
      <c r="C60" s="694" t="s">
        <v>3870</v>
      </c>
      <c r="D60" s="720">
        <v>826.54466000000002</v>
      </c>
      <c r="E60" s="720">
        <v>22974.141339999998</v>
      </c>
      <c r="F60" s="720">
        <v>1088.7062100000001</v>
      </c>
      <c r="G60" s="720">
        <v>23886.392399999997</v>
      </c>
    </row>
    <row r="61" spans="1:7">
      <c r="A61" s="691" t="s">
        <v>3424</v>
      </c>
      <c r="B61" s="691" t="s">
        <v>3871</v>
      </c>
      <c r="C61" s="694" t="s">
        <v>3872</v>
      </c>
      <c r="D61" s="720">
        <v>309070.72714999999</v>
      </c>
      <c r="E61" s="720">
        <v>175217.59700000001</v>
      </c>
      <c r="F61" s="720">
        <v>305791.53730999999</v>
      </c>
      <c r="G61" s="720">
        <v>163035.24790000002</v>
      </c>
    </row>
    <row r="62" spans="1:7">
      <c r="A62" s="691" t="s">
        <v>3436</v>
      </c>
      <c r="B62" s="691" t="s">
        <v>3873</v>
      </c>
      <c r="C62" s="694" t="s">
        <v>3874</v>
      </c>
      <c r="D62" s="720"/>
      <c r="E62" s="720"/>
      <c r="F62" s="720"/>
      <c r="G62" s="720"/>
    </row>
    <row r="63" spans="1:7">
      <c r="A63" s="691" t="s">
        <v>3439</v>
      </c>
      <c r="B63" s="691" t="s">
        <v>3797</v>
      </c>
      <c r="C63" s="694" t="s">
        <v>3875</v>
      </c>
      <c r="D63" s="720">
        <v>71.991460000000004</v>
      </c>
      <c r="E63" s="720">
        <v>61.112400000000001</v>
      </c>
      <c r="F63" s="720">
        <v>2134.1949599999998</v>
      </c>
      <c r="G63" s="720">
        <v>39.551300000000005</v>
      </c>
    </row>
    <row r="64" spans="1:7">
      <c r="A64" s="691" t="s">
        <v>3442</v>
      </c>
      <c r="B64" s="691" t="s">
        <v>3800</v>
      </c>
      <c r="C64" s="694" t="s">
        <v>3876</v>
      </c>
      <c r="D64" s="720"/>
      <c r="E64" s="720"/>
      <c r="F64" s="720"/>
      <c r="G64" s="720"/>
    </row>
    <row r="65" spans="1:7">
      <c r="A65" s="691" t="s">
        <v>3877</v>
      </c>
      <c r="B65" s="691" t="s">
        <v>3878</v>
      </c>
      <c r="C65" s="694" t="s">
        <v>3879</v>
      </c>
      <c r="D65" s="720">
        <v>117.14847999999999</v>
      </c>
      <c r="E65" s="720"/>
      <c r="F65" s="720">
        <v>191.5515</v>
      </c>
      <c r="G65" s="720"/>
    </row>
    <row r="66" spans="1:7">
      <c r="A66" s="691" t="s">
        <v>3880</v>
      </c>
      <c r="B66" s="691" t="s">
        <v>3881</v>
      </c>
      <c r="C66" s="694" t="s">
        <v>3882</v>
      </c>
      <c r="D66" s="720">
        <v>34926.822799999994</v>
      </c>
      <c r="E66" s="720">
        <v>382.75994000000003</v>
      </c>
      <c r="F66" s="720">
        <v>32741.267030000003</v>
      </c>
      <c r="G66" s="720">
        <v>329.60151999999999</v>
      </c>
    </row>
    <row r="67" spans="1:7">
      <c r="A67" s="691" t="s">
        <v>3883</v>
      </c>
      <c r="B67" s="691" t="s">
        <v>3884</v>
      </c>
      <c r="C67" s="694" t="s">
        <v>3885</v>
      </c>
      <c r="D67" s="720"/>
      <c r="E67" s="720"/>
      <c r="F67" s="720"/>
      <c r="G67" s="720"/>
    </row>
    <row r="68" spans="1:7">
      <c r="A68" s="691" t="s">
        <v>3886</v>
      </c>
      <c r="B68" s="691" t="s">
        <v>3887</v>
      </c>
      <c r="C68" s="694" t="s">
        <v>3888</v>
      </c>
      <c r="D68" s="720">
        <v>410.38825000000003</v>
      </c>
      <c r="E68" s="720"/>
      <c r="F68" s="720">
        <v>612.48328000000004</v>
      </c>
      <c r="G68" s="720"/>
    </row>
    <row r="69" spans="1:7">
      <c r="A69" s="691" t="s">
        <v>3889</v>
      </c>
      <c r="B69" s="691" t="s">
        <v>3890</v>
      </c>
      <c r="C69" s="694" t="s">
        <v>3891</v>
      </c>
      <c r="D69" s="720"/>
      <c r="E69" s="720"/>
      <c r="F69" s="720"/>
      <c r="G69" s="720"/>
    </row>
    <row r="70" spans="1:7">
      <c r="A70" s="691" t="s">
        <v>3892</v>
      </c>
      <c r="B70" s="691" t="s">
        <v>3893</v>
      </c>
      <c r="C70" s="694" t="s">
        <v>3894</v>
      </c>
      <c r="D70" s="720">
        <v>23478.05701</v>
      </c>
      <c r="E70" s="720">
        <v>9.5023300000000006</v>
      </c>
      <c r="F70" s="720">
        <v>53894.39056</v>
      </c>
      <c r="G70" s="720">
        <v>6.2554300000000005</v>
      </c>
    </row>
    <row r="71" spans="1:7">
      <c r="A71" s="691" t="s">
        <v>3895</v>
      </c>
      <c r="B71" s="691" t="s">
        <v>3896</v>
      </c>
      <c r="C71" s="694" t="s">
        <v>3897</v>
      </c>
      <c r="D71" s="720">
        <v>40446.583060000004</v>
      </c>
      <c r="E71" s="720">
        <v>9085.0961500000012</v>
      </c>
      <c r="F71" s="720">
        <v>55827.058290000001</v>
      </c>
      <c r="G71" s="720">
        <v>9030.0865999999987</v>
      </c>
    </row>
    <row r="72" spans="1:7">
      <c r="A72" s="688" t="s">
        <v>3445</v>
      </c>
      <c r="B72" s="688" t="s">
        <v>3898</v>
      </c>
      <c r="C72" s="725" t="s">
        <v>269</v>
      </c>
      <c r="D72" s="708">
        <v>59474.321020000003</v>
      </c>
      <c r="E72" s="726">
        <v>8478.01008</v>
      </c>
      <c r="F72" s="708">
        <v>37999.47939</v>
      </c>
      <c r="G72" s="726">
        <v>8623.3742300000013</v>
      </c>
    </row>
    <row r="73" spans="1:7">
      <c r="A73" s="691" t="s">
        <v>3447</v>
      </c>
      <c r="B73" s="691" t="s">
        <v>3899</v>
      </c>
      <c r="C73" s="694" t="s">
        <v>3900</v>
      </c>
      <c r="D73" s="720"/>
      <c r="E73" s="720"/>
      <c r="F73" s="720"/>
      <c r="G73" s="720"/>
    </row>
    <row r="74" spans="1:7">
      <c r="A74" s="691" t="s">
        <v>3450</v>
      </c>
      <c r="B74" s="691" t="s">
        <v>3844</v>
      </c>
      <c r="C74" s="694" t="s">
        <v>3901</v>
      </c>
      <c r="D74" s="720">
        <v>3268.07537</v>
      </c>
      <c r="E74" s="720"/>
      <c r="F74" s="720">
        <v>4022.2967200000003</v>
      </c>
      <c r="G74" s="720"/>
    </row>
    <row r="75" spans="1:7">
      <c r="A75" s="691" t="s">
        <v>3453</v>
      </c>
      <c r="B75" s="691" t="s">
        <v>3902</v>
      </c>
      <c r="C75" s="694" t="s">
        <v>3903</v>
      </c>
      <c r="D75" s="720">
        <v>13.110299999999999</v>
      </c>
      <c r="E75" s="720"/>
      <c r="F75" s="720">
        <v>44.700710000000001</v>
      </c>
      <c r="G75" s="720"/>
    </row>
    <row r="76" spans="1:7">
      <c r="A76" s="691" t="s">
        <v>3456</v>
      </c>
      <c r="B76" s="691" t="s">
        <v>3904</v>
      </c>
      <c r="C76" s="694" t="s">
        <v>3905</v>
      </c>
      <c r="D76" s="720"/>
      <c r="E76" s="720"/>
      <c r="F76" s="720"/>
      <c r="G76" s="720"/>
    </row>
    <row r="77" spans="1:7">
      <c r="A77" s="691" t="s">
        <v>3462</v>
      </c>
      <c r="B77" s="691" t="s">
        <v>3906</v>
      </c>
      <c r="C77" s="694" t="s">
        <v>3907</v>
      </c>
      <c r="D77" s="720">
        <v>56193.135350000004</v>
      </c>
      <c r="E77" s="720">
        <v>8478.01008</v>
      </c>
      <c r="F77" s="720">
        <v>33932.481959999997</v>
      </c>
      <c r="G77" s="720">
        <v>8623.3742300000013</v>
      </c>
    </row>
    <row r="78" spans="1:7">
      <c r="A78" s="688" t="s">
        <v>3908</v>
      </c>
      <c r="B78" s="688" t="s">
        <v>3909</v>
      </c>
      <c r="C78" s="725" t="s">
        <v>269</v>
      </c>
      <c r="D78" s="708">
        <v>510993.70107999997</v>
      </c>
      <c r="E78" s="726">
        <v>0.11700000000000001</v>
      </c>
      <c r="F78" s="708">
        <v>507167.78578999999</v>
      </c>
      <c r="G78" s="726">
        <v>0.30199999999999999</v>
      </c>
    </row>
    <row r="79" spans="1:7">
      <c r="A79" s="691" t="s">
        <v>3910</v>
      </c>
      <c r="B79" s="691" t="s">
        <v>3911</v>
      </c>
      <c r="C79" s="694" t="s">
        <v>3912</v>
      </c>
      <c r="D79" s="720"/>
      <c r="E79" s="720"/>
      <c r="F79" s="720"/>
      <c r="G79" s="720"/>
    </row>
    <row r="80" spans="1:7">
      <c r="A80" s="691" t="s">
        <v>3913</v>
      </c>
      <c r="B80" s="691" t="s">
        <v>3914</v>
      </c>
      <c r="C80" s="694" t="s">
        <v>3915</v>
      </c>
      <c r="D80" s="720">
        <v>510993.70107999997</v>
      </c>
      <c r="E80" s="720">
        <v>0.11700000000000001</v>
      </c>
      <c r="F80" s="720">
        <v>507167.78578999999</v>
      </c>
      <c r="G80" s="720">
        <v>0.30199999999999999</v>
      </c>
    </row>
    <row r="81" spans="1:7">
      <c r="A81" s="688" t="s">
        <v>3570</v>
      </c>
      <c r="B81" s="688" t="s">
        <v>3916</v>
      </c>
      <c r="C81" s="725" t="s">
        <v>269</v>
      </c>
      <c r="D81" s="708"/>
      <c r="E81" s="726">
        <v>0</v>
      </c>
      <c r="F81" s="708"/>
      <c r="G81" s="726">
        <v>0</v>
      </c>
    </row>
    <row r="82" spans="1:7">
      <c r="A82" s="688" t="s">
        <v>3917</v>
      </c>
      <c r="B82" s="688" t="s">
        <v>3918</v>
      </c>
      <c r="C82" s="725" t="s">
        <v>269</v>
      </c>
      <c r="D82" s="708">
        <v>-14287.1643</v>
      </c>
      <c r="E82" s="726">
        <v>48016.254939999999</v>
      </c>
      <c r="F82" s="708">
        <v>-88955.319109999997</v>
      </c>
      <c r="G82" s="726">
        <v>48742.556189999996</v>
      </c>
    </row>
    <row r="83" spans="1:7">
      <c r="A83" s="688" t="s">
        <v>3919</v>
      </c>
      <c r="B83" s="688" t="s">
        <v>3615</v>
      </c>
      <c r="C83" s="725" t="s">
        <v>269</v>
      </c>
      <c r="D83" s="708">
        <v>-27257.682519999998</v>
      </c>
      <c r="E83" s="726">
        <v>47977.541939999996</v>
      </c>
      <c r="F83" s="708">
        <v>-83300.169110000003</v>
      </c>
      <c r="G83" s="726">
        <v>48733.145189999996</v>
      </c>
    </row>
  </sheetData>
  <customSheetViews>
    <customSheetView guid="{53E72506-0B1D-4F4A-A157-6DE69D2E678D}" showPageBreaks="1" showGridLines="0" fitToPage="1" printArea="1" view="pageBreakPreview">
      <selection activeCell="I13" sqref="I13"/>
      <pageMargins left="0.39370078740157483" right="0.39370078740157483" top="0.59055118110236227" bottom="0.39370078740157483" header="0.31496062992125984" footer="0.11811023622047245"/>
      <printOptions horizontalCentered="1"/>
      <pageSetup paperSize="9" scale="71" firstPageNumber="463" orientation="portrait" useFirstPageNumber="1" r:id="rId1"/>
      <headerFooter alignWithMargins="0">
        <oddHeader>&amp;L&amp;"Tahoma,Kurzíva"Závěrečný účet za rok 2014&amp;R&amp;"Tahoma,Kurzíva"Tabulka č. 43</oddHeader>
        <oddFooter>&amp;C&amp;"Tahoma,Obyčejné"&amp;P</oddFooter>
      </headerFooter>
    </customSheetView>
  </customSheetViews>
  <mergeCells count="6">
    <mergeCell ref="A1:G1"/>
    <mergeCell ref="A2:G2"/>
    <mergeCell ref="A5:B6"/>
    <mergeCell ref="C5:C6"/>
    <mergeCell ref="D5:E5"/>
    <mergeCell ref="F5:G5"/>
  </mergeCells>
  <printOptions horizontalCentered="1"/>
  <pageMargins left="0.39370078740157483" right="0.39370078740157483" top="0.59055118110236227" bottom="0.39370078740157483" header="0.31496062992125984" footer="0.11811023622047245"/>
  <pageSetup paperSize="9" scale="71" firstPageNumber="463" orientation="portrait" useFirstPageNumber="1" r:id="rId2"/>
  <headerFooter alignWithMargins="0">
    <oddHeader>&amp;L&amp;"Tahoma,Kurzíva"Závěrečný účet za rok 2014&amp;R&amp;"Tahoma,Kurzíva"Tabulka č. 43</oddHeader>
    <oddFooter>&amp;C&amp;"Tahoma,Obyčejné"&amp;P</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48"/>
  <sheetViews>
    <sheetView showGridLines="0" view="pageBreakPreview" zoomScaleNormal="100" zoomScaleSheetLayoutView="100" workbookViewId="0">
      <selection activeCell="D14" sqref="D14"/>
    </sheetView>
  </sheetViews>
  <sheetFormatPr defaultRowHeight="12.75"/>
  <cols>
    <col min="1" max="1" width="7.7109375" style="764" customWidth="1"/>
    <col min="2" max="2" width="50.7109375" style="685" customWidth="1"/>
    <col min="3" max="3" width="8.5703125" style="763" customWidth="1"/>
    <col min="4" max="7" width="14.7109375" style="712" customWidth="1"/>
    <col min="8" max="16384" width="9.140625" style="685"/>
  </cols>
  <sheetData>
    <row r="1" spans="1:7" s="775" customFormat="1" ht="18" customHeight="1">
      <c r="A1" s="1388" t="s">
        <v>3284</v>
      </c>
      <c r="B1" s="1388"/>
      <c r="C1" s="1388"/>
      <c r="D1" s="1388"/>
      <c r="E1" s="1388"/>
      <c r="F1" s="1388"/>
      <c r="G1" s="1388"/>
    </row>
    <row r="2" spans="1:7" s="776" customFormat="1" ht="18" customHeight="1">
      <c r="A2" s="1389" t="s">
        <v>3931</v>
      </c>
      <c r="B2" s="1389"/>
      <c r="C2" s="1389"/>
      <c r="D2" s="1389"/>
      <c r="E2" s="1389"/>
      <c r="F2" s="1389"/>
      <c r="G2" s="1389"/>
    </row>
    <row r="3" spans="1:7" s="679" customFormat="1">
      <c r="C3" s="680"/>
      <c r="D3" s="681"/>
      <c r="E3" s="681"/>
      <c r="F3" s="681"/>
      <c r="G3" s="681"/>
    </row>
    <row r="4" spans="1:7">
      <c r="A4" s="682"/>
      <c r="B4" s="682"/>
      <c r="C4" s="683"/>
      <c r="D4" s="684">
        <v>1</v>
      </c>
      <c r="E4" s="684">
        <v>2</v>
      </c>
      <c r="F4" s="684">
        <v>3</v>
      </c>
      <c r="G4" s="684">
        <v>4</v>
      </c>
    </row>
    <row r="5" spans="1:7" s="742" customFormat="1" ht="12.75" customHeight="1">
      <c r="A5" s="1390" t="s">
        <v>3286</v>
      </c>
      <c r="B5" s="1391"/>
      <c r="C5" s="1396" t="s">
        <v>3287</v>
      </c>
      <c r="D5" s="1403" t="s">
        <v>3288</v>
      </c>
      <c r="E5" s="1404"/>
      <c r="F5" s="1404"/>
      <c r="G5" s="1405"/>
    </row>
    <row r="6" spans="1:7" s="686" customFormat="1">
      <c r="A6" s="1392"/>
      <c r="B6" s="1393"/>
      <c r="C6" s="1397"/>
      <c r="D6" s="1406" t="s">
        <v>3289</v>
      </c>
      <c r="E6" s="1407"/>
      <c r="F6" s="1408"/>
      <c r="G6" s="1409" t="s">
        <v>3290</v>
      </c>
    </row>
    <row r="7" spans="1:7" s="686" customFormat="1">
      <c r="A7" s="1394"/>
      <c r="B7" s="1395"/>
      <c r="C7" s="1411"/>
      <c r="D7" s="777" t="s">
        <v>3291</v>
      </c>
      <c r="E7" s="777" t="s">
        <v>3292</v>
      </c>
      <c r="F7" s="777" t="s">
        <v>3293</v>
      </c>
      <c r="G7" s="1410"/>
    </row>
    <row r="8" spans="1:7" s="686" customFormat="1">
      <c r="A8" s="717"/>
      <c r="B8" s="717" t="s">
        <v>3294</v>
      </c>
      <c r="C8" s="718" t="s">
        <v>269</v>
      </c>
      <c r="D8" s="719">
        <v>923.48132999999996</v>
      </c>
      <c r="E8" s="719">
        <v>386.27199999999999</v>
      </c>
      <c r="F8" s="719">
        <v>537.20932999999991</v>
      </c>
      <c r="G8" s="719">
        <v>0</v>
      </c>
    </row>
    <row r="9" spans="1:7" s="743" customFormat="1">
      <c r="A9" s="717" t="s">
        <v>3295</v>
      </c>
      <c r="B9" s="717" t="s">
        <v>3296</v>
      </c>
      <c r="C9" s="718" t="s">
        <v>269</v>
      </c>
      <c r="D9" s="719">
        <v>649.99990000000003</v>
      </c>
      <c r="E9" s="719">
        <v>386.27199999999999</v>
      </c>
      <c r="F9" s="719">
        <v>263.72790000000003</v>
      </c>
      <c r="G9" s="719">
        <v>0</v>
      </c>
    </row>
    <row r="10" spans="1:7" s="743" customFormat="1">
      <c r="A10" s="717" t="s">
        <v>3297</v>
      </c>
      <c r="B10" s="717" t="s">
        <v>3298</v>
      </c>
      <c r="C10" s="718" t="s">
        <v>269</v>
      </c>
      <c r="D10" s="719">
        <v>0</v>
      </c>
      <c r="E10" s="719">
        <v>0</v>
      </c>
      <c r="F10" s="719">
        <v>0</v>
      </c>
      <c r="G10" s="719">
        <v>0</v>
      </c>
    </row>
    <row r="11" spans="1:7" s="679" customFormat="1">
      <c r="A11" s="691" t="s">
        <v>3299</v>
      </c>
      <c r="B11" s="691" t="s">
        <v>3300</v>
      </c>
      <c r="C11" s="694" t="s">
        <v>3301</v>
      </c>
      <c r="D11" s="744"/>
      <c r="E11" s="744"/>
      <c r="F11" s="744"/>
      <c r="G11" s="744"/>
    </row>
    <row r="12" spans="1:7" s="679" customFormat="1">
      <c r="A12" s="691" t="s">
        <v>3302</v>
      </c>
      <c r="B12" s="691" t="s">
        <v>3303</v>
      </c>
      <c r="C12" s="694" t="s">
        <v>3304</v>
      </c>
      <c r="D12" s="729"/>
      <c r="E12" s="729"/>
      <c r="F12" s="729"/>
      <c r="G12" s="729"/>
    </row>
    <row r="13" spans="1:7" s="679" customFormat="1">
      <c r="A13" s="691" t="s">
        <v>3305</v>
      </c>
      <c r="B13" s="691" t="s">
        <v>239</v>
      </c>
      <c r="C13" s="694" t="s">
        <v>3306</v>
      </c>
      <c r="D13" s="730"/>
      <c r="E13" s="730"/>
      <c r="F13" s="730"/>
      <c r="G13" s="730"/>
    </row>
    <row r="14" spans="1:7" s="679" customFormat="1">
      <c r="A14" s="691" t="s">
        <v>3307</v>
      </c>
      <c r="B14" s="691" t="s">
        <v>3308</v>
      </c>
      <c r="C14" s="694" t="s">
        <v>3309</v>
      </c>
      <c r="D14" s="730"/>
      <c r="E14" s="730"/>
      <c r="F14" s="730"/>
      <c r="G14" s="730"/>
    </row>
    <row r="15" spans="1:7" s="679" customFormat="1">
      <c r="A15" s="691" t="s">
        <v>3310</v>
      </c>
      <c r="B15" s="691" t="s">
        <v>3311</v>
      </c>
      <c r="C15" s="694" t="s">
        <v>3312</v>
      </c>
      <c r="D15" s="730"/>
      <c r="E15" s="730"/>
      <c r="F15" s="730"/>
      <c r="G15" s="730"/>
    </row>
    <row r="16" spans="1:7" s="679" customFormat="1">
      <c r="A16" s="691" t="s">
        <v>3313</v>
      </c>
      <c r="B16" s="691" t="s">
        <v>3314</v>
      </c>
      <c r="C16" s="694" t="s">
        <v>3315</v>
      </c>
      <c r="D16" s="729"/>
      <c r="E16" s="729"/>
      <c r="F16" s="729"/>
      <c r="G16" s="729"/>
    </row>
    <row r="17" spans="1:7" s="679" customFormat="1">
      <c r="A17" s="691" t="s">
        <v>3316</v>
      </c>
      <c r="B17" s="691" t="s">
        <v>3317</v>
      </c>
      <c r="C17" s="694" t="s">
        <v>3318</v>
      </c>
      <c r="D17" s="729"/>
      <c r="E17" s="729"/>
      <c r="F17" s="729"/>
      <c r="G17" s="729"/>
    </row>
    <row r="18" spans="1:7" s="679" customFormat="1" ht="21">
      <c r="A18" s="691" t="s">
        <v>3319</v>
      </c>
      <c r="B18" s="691" t="s">
        <v>3320</v>
      </c>
      <c r="C18" s="694" t="s">
        <v>3321</v>
      </c>
      <c r="D18" s="730"/>
      <c r="E18" s="730"/>
      <c r="F18" s="730"/>
      <c r="G18" s="730"/>
    </row>
    <row r="19" spans="1:7" s="679" customFormat="1">
      <c r="A19" s="691" t="s">
        <v>3322</v>
      </c>
      <c r="B19" s="691" t="s">
        <v>3323</v>
      </c>
      <c r="C19" s="694" t="s">
        <v>3324</v>
      </c>
      <c r="D19" s="730"/>
      <c r="E19" s="729"/>
      <c r="F19" s="730"/>
      <c r="G19" s="729"/>
    </row>
    <row r="20" spans="1:7" s="743" customFormat="1">
      <c r="A20" s="691" t="s">
        <v>3325</v>
      </c>
      <c r="B20" s="691" t="s">
        <v>3326</v>
      </c>
      <c r="C20" s="694" t="s">
        <v>3327</v>
      </c>
      <c r="D20" s="730"/>
      <c r="E20" s="729"/>
      <c r="F20" s="730"/>
      <c r="G20" s="729"/>
    </row>
    <row r="21" spans="1:7" s="679" customFormat="1">
      <c r="A21" s="717" t="s">
        <v>3328</v>
      </c>
      <c r="B21" s="717" t="s">
        <v>3329</v>
      </c>
      <c r="C21" s="718" t="s">
        <v>269</v>
      </c>
      <c r="D21" s="719">
        <v>649.99990000000003</v>
      </c>
      <c r="E21" s="719">
        <v>386.27199999999999</v>
      </c>
      <c r="F21" s="719">
        <v>263.72790000000003</v>
      </c>
      <c r="G21" s="719">
        <v>0</v>
      </c>
    </row>
    <row r="22" spans="1:7" s="679" customFormat="1">
      <c r="A22" s="691" t="s">
        <v>3330</v>
      </c>
      <c r="B22" s="691" t="s">
        <v>255</v>
      </c>
      <c r="C22" s="694" t="s">
        <v>3331</v>
      </c>
      <c r="D22" s="729"/>
      <c r="E22" s="729"/>
      <c r="F22" s="729"/>
      <c r="G22" s="729"/>
    </row>
    <row r="23" spans="1:7" s="679" customFormat="1">
      <c r="A23" s="691" t="s">
        <v>3332</v>
      </c>
      <c r="B23" s="691" t="s">
        <v>3333</v>
      </c>
      <c r="C23" s="694" t="s">
        <v>3334</v>
      </c>
      <c r="D23" s="729"/>
      <c r="E23" s="729"/>
      <c r="F23" s="729"/>
      <c r="G23" s="729"/>
    </row>
    <row r="24" spans="1:7" s="679" customFormat="1">
      <c r="A24" s="691" t="s">
        <v>3335</v>
      </c>
      <c r="B24" s="691" t="s">
        <v>3336</v>
      </c>
      <c r="C24" s="694" t="s">
        <v>3337</v>
      </c>
      <c r="D24" s="729"/>
      <c r="E24" s="729"/>
      <c r="F24" s="729"/>
      <c r="G24" s="729"/>
    </row>
    <row r="25" spans="1:7" s="679" customFormat="1">
      <c r="A25" s="691" t="s">
        <v>3338</v>
      </c>
      <c r="B25" s="691" t="s">
        <v>3339</v>
      </c>
      <c r="C25" s="694" t="s">
        <v>3340</v>
      </c>
      <c r="D25" s="729">
        <v>649.99990000000003</v>
      </c>
      <c r="E25" s="729">
        <v>386.27199999999999</v>
      </c>
      <c r="F25" s="729">
        <v>263.72790000000003</v>
      </c>
      <c r="G25" s="729"/>
    </row>
    <row r="26" spans="1:7" s="679" customFormat="1">
      <c r="A26" s="691" t="s">
        <v>3341</v>
      </c>
      <c r="B26" s="691" t="s">
        <v>3342</v>
      </c>
      <c r="C26" s="694" t="s">
        <v>3343</v>
      </c>
      <c r="D26" s="729"/>
      <c r="E26" s="729"/>
      <c r="F26" s="729"/>
      <c r="G26" s="729"/>
    </row>
    <row r="27" spans="1:7" s="679" customFormat="1">
      <c r="A27" s="691" t="s">
        <v>3344</v>
      </c>
      <c r="B27" s="691" t="s">
        <v>3345</v>
      </c>
      <c r="C27" s="694" t="s">
        <v>3346</v>
      </c>
      <c r="D27" s="729"/>
      <c r="E27" s="730"/>
      <c r="F27" s="729"/>
      <c r="G27" s="730"/>
    </row>
    <row r="28" spans="1:7" s="679" customFormat="1">
      <c r="A28" s="691" t="s">
        <v>3347</v>
      </c>
      <c r="B28" s="691" t="s">
        <v>3348</v>
      </c>
      <c r="C28" s="694" t="s">
        <v>3349</v>
      </c>
      <c r="D28" s="729"/>
      <c r="E28" s="729"/>
      <c r="F28" s="729"/>
      <c r="G28" s="729"/>
    </row>
    <row r="29" spans="1:7" s="679" customFormat="1">
      <c r="A29" s="691" t="s">
        <v>3350</v>
      </c>
      <c r="B29" s="691" t="s">
        <v>3351</v>
      </c>
      <c r="C29" s="694" t="s">
        <v>3352</v>
      </c>
      <c r="D29" s="729"/>
      <c r="E29" s="729"/>
      <c r="F29" s="729"/>
      <c r="G29" s="729"/>
    </row>
    <row r="30" spans="1:7" s="679" customFormat="1" ht="21">
      <c r="A30" s="691" t="s">
        <v>3353</v>
      </c>
      <c r="B30" s="691" t="s">
        <v>3354</v>
      </c>
      <c r="C30" s="694" t="s">
        <v>3355</v>
      </c>
      <c r="D30" s="730"/>
      <c r="E30" s="729"/>
      <c r="F30" s="730"/>
      <c r="G30" s="729"/>
    </row>
    <row r="31" spans="1:7" s="743" customFormat="1">
      <c r="A31" s="691" t="s">
        <v>3356</v>
      </c>
      <c r="B31" s="691" t="s">
        <v>3357</v>
      </c>
      <c r="C31" s="694" t="s">
        <v>3358</v>
      </c>
      <c r="D31" s="729"/>
      <c r="E31" s="729"/>
      <c r="F31" s="729"/>
      <c r="G31" s="729"/>
    </row>
    <row r="32" spans="1:7" s="679" customFormat="1">
      <c r="A32" s="691" t="s">
        <v>3359</v>
      </c>
      <c r="B32" s="691" t="s">
        <v>3360</v>
      </c>
      <c r="C32" s="694" t="s">
        <v>3361</v>
      </c>
      <c r="D32" s="729"/>
      <c r="E32" s="729"/>
      <c r="F32" s="729"/>
      <c r="G32" s="729"/>
    </row>
    <row r="33" spans="1:7" s="679" customFormat="1">
      <c r="A33" s="717" t="s">
        <v>3362</v>
      </c>
      <c r="B33" s="717" t="s">
        <v>3363</v>
      </c>
      <c r="C33" s="718" t="s">
        <v>269</v>
      </c>
      <c r="D33" s="719">
        <v>0</v>
      </c>
      <c r="E33" s="719">
        <v>0</v>
      </c>
      <c r="F33" s="719">
        <v>0</v>
      </c>
      <c r="G33" s="719">
        <v>0</v>
      </c>
    </row>
    <row r="34" spans="1:7" s="679" customFormat="1">
      <c r="A34" s="691" t="s">
        <v>3364</v>
      </c>
      <c r="B34" s="691" t="s">
        <v>3365</v>
      </c>
      <c r="C34" s="694" t="s">
        <v>3366</v>
      </c>
      <c r="D34" s="730">
        <v>0</v>
      </c>
      <c r="E34" s="730">
        <v>0</v>
      </c>
      <c r="F34" s="730">
        <v>0</v>
      </c>
      <c r="G34" s="730">
        <v>0</v>
      </c>
    </row>
    <row r="35" spans="1:7" s="679" customFormat="1">
      <c r="A35" s="691" t="s">
        <v>3367</v>
      </c>
      <c r="B35" s="691" t="s">
        <v>3368</v>
      </c>
      <c r="C35" s="694" t="s">
        <v>3369</v>
      </c>
      <c r="D35" s="730">
        <v>0</v>
      </c>
      <c r="E35" s="730">
        <v>0</v>
      </c>
      <c r="F35" s="730">
        <v>0</v>
      </c>
      <c r="G35" s="730">
        <v>0</v>
      </c>
    </row>
    <row r="36" spans="1:7" s="679" customFormat="1">
      <c r="A36" s="691" t="s">
        <v>3370</v>
      </c>
      <c r="B36" s="691" t="s">
        <v>3371</v>
      </c>
      <c r="C36" s="694" t="s">
        <v>3372</v>
      </c>
      <c r="D36" s="730">
        <v>0</v>
      </c>
      <c r="E36" s="730">
        <v>0</v>
      </c>
      <c r="F36" s="730">
        <v>0</v>
      </c>
      <c r="G36" s="730">
        <v>0</v>
      </c>
    </row>
    <row r="37" spans="1:7" s="743" customFormat="1">
      <c r="A37" s="691" t="s">
        <v>3376</v>
      </c>
      <c r="B37" s="691" t="s">
        <v>3377</v>
      </c>
      <c r="C37" s="694" t="s">
        <v>3378</v>
      </c>
      <c r="D37" s="730">
        <v>0</v>
      </c>
      <c r="E37" s="730">
        <v>0</v>
      </c>
      <c r="F37" s="730">
        <v>0</v>
      </c>
      <c r="G37" s="730">
        <v>0</v>
      </c>
    </row>
    <row r="38" spans="1:7" s="679" customFormat="1">
      <c r="A38" s="691" t="s">
        <v>3379</v>
      </c>
      <c r="B38" s="691" t="s">
        <v>3380</v>
      </c>
      <c r="C38" s="694" t="s">
        <v>3381</v>
      </c>
      <c r="D38" s="729"/>
      <c r="E38" s="729"/>
      <c r="F38" s="729"/>
      <c r="G38" s="729"/>
    </row>
    <row r="39" spans="1:7" s="679" customFormat="1">
      <c r="A39" s="717" t="s">
        <v>3388</v>
      </c>
      <c r="B39" s="717" t="s">
        <v>3389</v>
      </c>
      <c r="C39" s="718" t="s">
        <v>269</v>
      </c>
      <c r="D39" s="719">
        <v>0</v>
      </c>
      <c r="E39" s="719">
        <v>0</v>
      </c>
      <c r="F39" s="719">
        <v>0</v>
      </c>
      <c r="G39" s="719">
        <v>0</v>
      </c>
    </row>
    <row r="40" spans="1:7" s="679" customFormat="1">
      <c r="A40" s="691" t="s">
        <v>3390</v>
      </c>
      <c r="B40" s="691" t="s">
        <v>3391</v>
      </c>
      <c r="C40" s="694" t="s">
        <v>3392</v>
      </c>
      <c r="D40" s="730">
        <v>0</v>
      </c>
      <c r="E40" s="730">
        <v>0</v>
      </c>
      <c r="F40" s="730">
        <v>0</v>
      </c>
      <c r="G40" s="730">
        <v>0</v>
      </c>
    </row>
    <row r="41" spans="1:7" s="679" customFormat="1">
      <c r="A41" s="691" t="s">
        <v>3393</v>
      </c>
      <c r="B41" s="691" t="s">
        <v>3394</v>
      </c>
      <c r="C41" s="694" t="s">
        <v>3395</v>
      </c>
      <c r="D41" s="730">
        <v>0</v>
      </c>
      <c r="E41" s="730">
        <v>0</v>
      </c>
      <c r="F41" s="730">
        <v>0</v>
      </c>
      <c r="G41" s="730">
        <v>0</v>
      </c>
    </row>
    <row r="42" spans="1:7" s="679" customFormat="1">
      <c r="A42" s="691" t="s">
        <v>3396</v>
      </c>
      <c r="B42" s="691" t="s">
        <v>3397</v>
      </c>
      <c r="C42" s="694" t="s">
        <v>3398</v>
      </c>
      <c r="D42" s="730">
        <v>0</v>
      </c>
      <c r="E42" s="730">
        <v>0</v>
      </c>
      <c r="F42" s="730">
        <v>0</v>
      </c>
      <c r="G42" s="730">
        <v>0</v>
      </c>
    </row>
    <row r="43" spans="1:7" s="743" customFormat="1">
      <c r="A43" s="691" t="s">
        <v>3402</v>
      </c>
      <c r="B43" s="691" t="s">
        <v>3403</v>
      </c>
      <c r="C43" s="694" t="s">
        <v>3404</v>
      </c>
      <c r="D43" s="730">
        <v>0</v>
      </c>
      <c r="E43" s="730">
        <v>0</v>
      </c>
      <c r="F43" s="730">
        <v>0</v>
      </c>
      <c r="G43" s="730">
        <v>0</v>
      </c>
    </row>
    <row r="44" spans="1:7" s="743" customFormat="1">
      <c r="A44" s="691" t="s">
        <v>3405</v>
      </c>
      <c r="B44" s="691" t="s">
        <v>3406</v>
      </c>
      <c r="C44" s="694" t="s">
        <v>3407</v>
      </c>
      <c r="D44" s="730"/>
      <c r="E44" s="730"/>
      <c r="F44" s="730"/>
      <c r="G44" s="730"/>
    </row>
    <row r="45" spans="1:7" s="679" customFormat="1">
      <c r="A45" s="727" t="s">
        <v>3408</v>
      </c>
      <c r="B45" s="727" t="s">
        <v>3409</v>
      </c>
      <c r="C45" s="728" t="s">
        <v>3410</v>
      </c>
      <c r="D45" s="729"/>
      <c r="E45" s="729"/>
      <c r="F45" s="729"/>
      <c r="G45" s="729"/>
    </row>
    <row r="46" spans="1:7" s="679" customFormat="1">
      <c r="A46" s="717" t="s">
        <v>3411</v>
      </c>
      <c r="B46" s="717" t="s">
        <v>3412</v>
      </c>
      <c r="C46" s="718" t="s">
        <v>269</v>
      </c>
      <c r="D46" s="719">
        <v>273.48142999999999</v>
      </c>
      <c r="E46" s="719">
        <v>0</v>
      </c>
      <c r="F46" s="719">
        <v>273.48142999999999</v>
      </c>
      <c r="G46" s="719">
        <v>0</v>
      </c>
    </row>
    <row r="47" spans="1:7" s="679" customFormat="1">
      <c r="A47" s="688" t="s">
        <v>3413</v>
      </c>
      <c r="B47" s="688" t="s">
        <v>3414</v>
      </c>
      <c r="C47" s="725" t="s">
        <v>269</v>
      </c>
      <c r="D47" s="719">
        <v>0</v>
      </c>
      <c r="E47" s="719">
        <v>0</v>
      </c>
      <c r="F47" s="719">
        <v>0</v>
      </c>
      <c r="G47" s="719">
        <v>0</v>
      </c>
    </row>
    <row r="48" spans="1:7" s="679" customFormat="1">
      <c r="A48" s="691" t="s">
        <v>3415</v>
      </c>
      <c r="B48" s="691" t="s">
        <v>3416</v>
      </c>
      <c r="C48" s="694" t="s">
        <v>3417</v>
      </c>
      <c r="D48" s="730">
        <v>0</v>
      </c>
      <c r="E48" s="730">
        <v>0</v>
      </c>
      <c r="F48" s="730">
        <v>0</v>
      </c>
      <c r="G48" s="730">
        <v>0</v>
      </c>
    </row>
    <row r="49" spans="1:7" s="679" customFormat="1">
      <c r="A49" s="691" t="s">
        <v>3418</v>
      </c>
      <c r="B49" s="691" t="s">
        <v>3419</v>
      </c>
      <c r="C49" s="694" t="s">
        <v>3420</v>
      </c>
      <c r="D49" s="729"/>
      <c r="E49" s="729"/>
      <c r="F49" s="729"/>
      <c r="G49" s="729"/>
    </row>
    <row r="50" spans="1:7" s="679" customFormat="1">
      <c r="A50" s="691" t="s">
        <v>3421</v>
      </c>
      <c r="B50" s="691" t="s">
        <v>3422</v>
      </c>
      <c r="C50" s="694" t="s">
        <v>3423</v>
      </c>
      <c r="D50" s="729"/>
      <c r="E50" s="729"/>
      <c r="F50" s="729"/>
      <c r="G50" s="729"/>
    </row>
    <row r="51" spans="1:7" s="679" customFormat="1">
      <c r="A51" s="691" t="s">
        <v>3424</v>
      </c>
      <c r="B51" s="691" t="s">
        <v>3425</v>
      </c>
      <c r="C51" s="694" t="s">
        <v>3426</v>
      </c>
      <c r="D51" s="729"/>
      <c r="E51" s="729"/>
      <c r="F51" s="729"/>
      <c r="G51" s="729"/>
    </row>
    <row r="52" spans="1:7" s="679" customFormat="1">
      <c r="A52" s="691" t="s">
        <v>3427</v>
      </c>
      <c r="B52" s="691" t="s">
        <v>3428</v>
      </c>
      <c r="C52" s="694" t="s">
        <v>3429</v>
      </c>
      <c r="D52" s="730"/>
      <c r="E52" s="730"/>
      <c r="F52" s="730"/>
      <c r="G52" s="730"/>
    </row>
    <row r="53" spans="1:7" s="679" customFormat="1">
      <c r="A53" s="691" t="s">
        <v>3430</v>
      </c>
      <c r="B53" s="691" t="s">
        <v>3431</v>
      </c>
      <c r="C53" s="694" t="s">
        <v>3432</v>
      </c>
      <c r="D53" s="729"/>
      <c r="E53" s="729"/>
      <c r="F53" s="729"/>
      <c r="G53" s="729"/>
    </row>
    <row r="54" spans="1:7" s="679" customFormat="1">
      <c r="A54" s="691" t="s">
        <v>3433</v>
      </c>
      <c r="B54" s="691" t="s">
        <v>3434</v>
      </c>
      <c r="C54" s="694" t="s">
        <v>3435</v>
      </c>
      <c r="D54" s="730"/>
      <c r="E54" s="730"/>
      <c r="F54" s="730"/>
      <c r="G54" s="730"/>
    </row>
    <row r="55" spans="1:7" s="743" customFormat="1">
      <c r="A55" s="691" t="s">
        <v>3436</v>
      </c>
      <c r="B55" s="691" t="s">
        <v>3437</v>
      </c>
      <c r="C55" s="694" t="s">
        <v>3438</v>
      </c>
      <c r="D55" s="729"/>
      <c r="E55" s="729"/>
      <c r="F55" s="729"/>
      <c r="G55" s="729"/>
    </row>
    <row r="56" spans="1:7" s="679" customFormat="1">
      <c r="A56" s="691" t="s">
        <v>3439</v>
      </c>
      <c r="B56" s="691" t="s">
        <v>3440</v>
      </c>
      <c r="C56" s="694" t="s">
        <v>3441</v>
      </c>
      <c r="D56" s="729"/>
      <c r="E56" s="729"/>
      <c r="F56" s="729"/>
      <c r="G56" s="729"/>
    </row>
    <row r="57" spans="1:7" s="679" customFormat="1">
      <c r="A57" s="727" t="s">
        <v>3442</v>
      </c>
      <c r="B57" s="727" t="s">
        <v>3443</v>
      </c>
      <c r="C57" s="728" t="s">
        <v>3444</v>
      </c>
      <c r="D57" s="729"/>
      <c r="E57" s="729"/>
      <c r="F57" s="729"/>
      <c r="G57" s="729"/>
    </row>
    <row r="58" spans="1:7" s="679" customFormat="1">
      <c r="A58" s="688" t="s">
        <v>3445</v>
      </c>
      <c r="B58" s="688" t="s">
        <v>3446</v>
      </c>
      <c r="C58" s="725" t="s">
        <v>269</v>
      </c>
      <c r="D58" s="719">
        <v>9.8490000000000002</v>
      </c>
      <c r="E58" s="719">
        <v>0</v>
      </c>
      <c r="F58" s="719">
        <v>9.8490000000000002</v>
      </c>
      <c r="G58" s="719">
        <v>0</v>
      </c>
    </row>
    <row r="59" spans="1:7" s="679" customFormat="1">
      <c r="A59" s="745" t="s">
        <v>3447</v>
      </c>
      <c r="B59" s="745" t="s">
        <v>3448</v>
      </c>
      <c r="C59" s="746" t="s">
        <v>3449</v>
      </c>
      <c r="D59" s="744"/>
      <c r="E59" s="744"/>
      <c r="F59" s="744"/>
      <c r="G59" s="744"/>
    </row>
    <row r="60" spans="1:7" s="679" customFormat="1">
      <c r="A60" s="691" t="s">
        <v>3456</v>
      </c>
      <c r="B60" s="691" t="s">
        <v>3457</v>
      </c>
      <c r="C60" s="694" t="s">
        <v>3458</v>
      </c>
      <c r="D60" s="729">
        <v>8.8989999999999991</v>
      </c>
      <c r="E60" s="729"/>
      <c r="F60" s="729">
        <v>8.8989999999999991</v>
      </c>
      <c r="G60" s="729"/>
    </row>
    <row r="61" spans="1:7" s="679" customFormat="1">
      <c r="A61" s="691" t="s">
        <v>3459</v>
      </c>
      <c r="B61" s="691" t="s">
        <v>3460</v>
      </c>
      <c r="C61" s="694" t="s">
        <v>3461</v>
      </c>
      <c r="D61" s="729"/>
      <c r="E61" s="729"/>
      <c r="F61" s="729"/>
      <c r="G61" s="729"/>
    </row>
    <row r="62" spans="1:7" s="679" customFormat="1">
      <c r="A62" s="691" t="s">
        <v>3462</v>
      </c>
      <c r="B62" s="691" t="s">
        <v>3463</v>
      </c>
      <c r="C62" s="694" t="s">
        <v>3464</v>
      </c>
      <c r="D62" s="730"/>
      <c r="E62" s="730"/>
      <c r="F62" s="730"/>
      <c r="G62" s="730"/>
    </row>
    <row r="63" spans="1:7" s="679" customFormat="1">
      <c r="A63" s="691" t="s">
        <v>3471</v>
      </c>
      <c r="B63" s="691" t="s">
        <v>3472</v>
      </c>
      <c r="C63" s="694" t="s">
        <v>3473</v>
      </c>
      <c r="D63" s="730"/>
      <c r="E63" s="730"/>
      <c r="F63" s="730"/>
      <c r="G63" s="730"/>
    </row>
    <row r="64" spans="1:7" s="679" customFormat="1">
      <c r="A64" s="691" t="s">
        <v>3474</v>
      </c>
      <c r="B64" s="691" t="s">
        <v>3475</v>
      </c>
      <c r="C64" s="694" t="s">
        <v>3476</v>
      </c>
      <c r="D64" s="729"/>
      <c r="E64" s="729"/>
      <c r="F64" s="729"/>
      <c r="G64" s="729"/>
    </row>
    <row r="65" spans="1:7" s="679" customFormat="1">
      <c r="A65" s="691" t="s">
        <v>3477</v>
      </c>
      <c r="B65" s="691" t="s">
        <v>3478</v>
      </c>
      <c r="C65" s="694" t="s">
        <v>3479</v>
      </c>
      <c r="D65" s="730"/>
      <c r="E65" s="730"/>
      <c r="F65" s="730"/>
      <c r="G65" s="730"/>
    </row>
    <row r="66" spans="1:7" s="679" customFormat="1">
      <c r="A66" s="691" t="s">
        <v>3480</v>
      </c>
      <c r="B66" s="691" t="s">
        <v>3481</v>
      </c>
      <c r="C66" s="694" t="s">
        <v>3482</v>
      </c>
      <c r="D66" s="729"/>
      <c r="E66" s="729"/>
      <c r="F66" s="729"/>
      <c r="G66" s="729"/>
    </row>
    <row r="67" spans="1:7" s="679" customFormat="1">
      <c r="A67" s="691" t="s">
        <v>3483</v>
      </c>
      <c r="B67" s="691" t="s">
        <v>3484</v>
      </c>
      <c r="C67" s="694" t="s">
        <v>3485</v>
      </c>
      <c r="D67" s="730"/>
      <c r="E67" s="729"/>
      <c r="F67" s="730"/>
      <c r="G67" s="729"/>
    </row>
    <row r="68" spans="1:7" s="679" customFormat="1">
      <c r="A68" s="691" t="s">
        <v>3486</v>
      </c>
      <c r="B68" s="691" t="s">
        <v>3487</v>
      </c>
      <c r="C68" s="694" t="s">
        <v>3488</v>
      </c>
      <c r="D68" s="729"/>
      <c r="E68" s="729"/>
      <c r="F68" s="729"/>
      <c r="G68" s="729"/>
    </row>
    <row r="69" spans="1:7" s="679" customFormat="1">
      <c r="A69" s="691" t="s">
        <v>3489</v>
      </c>
      <c r="B69" s="691" t="s">
        <v>281</v>
      </c>
      <c r="C69" s="694" t="s">
        <v>3490</v>
      </c>
      <c r="D69" s="729"/>
      <c r="E69" s="729"/>
      <c r="F69" s="729"/>
      <c r="G69" s="729"/>
    </row>
    <row r="70" spans="1:7" s="679" customFormat="1">
      <c r="A70" s="691" t="s">
        <v>3491</v>
      </c>
      <c r="B70" s="691" t="s">
        <v>3492</v>
      </c>
      <c r="C70" s="694" t="s">
        <v>3493</v>
      </c>
      <c r="D70" s="729"/>
      <c r="E70" s="729"/>
      <c r="F70" s="729"/>
      <c r="G70" s="729"/>
    </row>
    <row r="71" spans="1:7" s="679" customFormat="1">
      <c r="A71" s="691" t="s">
        <v>3494</v>
      </c>
      <c r="B71" s="691" t="s">
        <v>3495</v>
      </c>
      <c r="C71" s="694" t="s">
        <v>3496</v>
      </c>
      <c r="D71" s="729"/>
      <c r="E71" s="729"/>
      <c r="F71" s="729"/>
      <c r="G71" s="729"/>
    </row>
    <row r="72" spans="1:7" s="679" customFormat="1">
      <c r="A72" s="691" t="s">
        <v>3497</v>
      </c>
      <c r="B72" s="691" t="s">
        <v>3498</v>
      </c>
      <c r="C72" s="694" t="s">
        <v>3499</v>
      </c>
      <c r="D72" s="730">
        <v>0</v>
      </c>
      <c r="E72" s="730">
        <v>0</v>
      </c>
      <c r="F72" s="730">
        <v>0</v>
      </c>
      <c r="G72" s="730">
        <v>0</v>
      </c>
    </row>
    <row r="73" spans="1:7" s="679" customFormat="1">
      <c r="A73" s="691" t="s">
        <v>3512</v>
      </c>
      <c r="B73" s="691" t="s">
        <v>3513</v>
      </c>
      <c r="C73" s="694" t="s">
        <v>3514</v>
      </c>
      <c r="D73" s="730">
        <v>0</v>
      </c>
      <c r="E73" s="729"/>
      <c r="F73" s="730"/>
      <c r="G73" s="729"/>
    </row>
    <row r="74" spans="1:7" s="679" customFormat="1">
      <c r="A74" s="691" t="s">
        <v>3515</v>
      </c>
      <c r="B74" s="691" t="s">
        <v>3516</v>
      </c>
      <c r="C74" s="694" t="s">
        <v>3517</v>
      </c>
      <c r="D74" s="730">
        <v>0</v>
      </c>
      <c r="E74" s="730">
        <v>0</v>
      </c>
      <c r="F74" s="730">
        <v>0</v>
      </c>
      <c r="G74" s="730">
        <v>0</v>
      </c>
    </row>
    <row r="75" spans="1:7" s="743" customFormat="1">
      <c r="A75" s="691" t="s">
        <v>3518</v>
      </c>
      <c r="B75" s="691" t="s">
        <v>3519</v>
      </c>
      <c r="C75" s="694" t="s">
        <v>3520</v>
      </c>
      <c r="D75" s="730">
        <v>0.95</v>
      </c>
      <c r="E75" s="730">
        <v>0</v>
      </c>
      <c r="F75" s="730">
        <v>0.95</v>
      </c>
      <c r="G75" s="730">
        <v>0</v>
      </c>
    </row>
    <row r="76" spans="1:7" s="679" customFormat="1">
      <c r="A76" s="691" t="s">
        <v>3521</v>
      </c>
      <c r="B76" s="691" t="s">
        <v>3522</v>
      </c>
      <c r="C76" s="694" t="s">
        <v>3523</v>
      </c>
      <c r="D76" s="729"/>
      <c r="E76" s="729"/>
      <c r="F76" s="729"/>
      <c r="G76" s="729"/>
    </row>
    <row r="77" spans="1:7" s="679" customFormat="1">
      <c r="A77" s="691" t="s">
        <v>3524</v>
      </c>
      <c r="B77" s="691" t="s">
        <v>3525</v>
      </c>
      <c r="C77" s="694" t="s">
        <v>3526</v>
      </c>
      <c r="D77" s="730">
        <v>0</v>
      </c>
      <c r="E77" s="730">
        <v>0</v>
      </c>
      <c r="F77" s="730">
        <v>0</v>
      </c>
      <c r="G77" s="730">
        <v>0</v>
      </c>
    </row>
    <row r="78" spans="1:7" s="679" customFormat="1">
      <c r="A78" s="727" t="s">
        <v>3527</v>
      </c>
      <c r="B78" s="747" t="s">
        <v>3528</v>
      </c>
      <c r="C78" s="748" t="s">
        <v>3529</v>
      </c>
      <c r="D78" s="749"/>
      <c r="E78" s="749"/>
      <c r="F78" s="749"/>
      <c r="G78" s="749"/>
    </row>
    <row r="79" spans="1:7" s="679" customFormat="1">
      <c r="A79" s="717" t="s">
        <v>3530</v>
      </c>
      <c r="B79" s="717" t="s">
        <v>3531</v>
      </c>
      <c r="C79" s="718" t="s">
        <v>269</v>
      </c>
      <c r="D79" s="719">
        <v>263.63243</v>
      </c>
      <c r="E79" s="719">
        <v>0</v>
      </c>
      <c r="F79" s="719">
        <v>263.63243</v>
      </c>
      <c r="G79" s="719">
        <v>0</v>
      </c>
    </row>
    <row r="80" spans="1:7" s="679" customFormat="1">
      <c r="A80" s="727" t="s">
        <v>3532</v>
      </c>
      <c r="B80" s="727" t="s">
        <v>3533</v>
      </c>
      <c r="C80" s="728" t="s">
        <v>3534</v>
      </c>
      <c r="D80" s="729"/>
      <c r="E80" s="729"/>
      <c r="F80" s="729"/>
      <c r="G80" s="729"/>
    </row>
    <row r="81" spans="1:7" s="679" customFormat="1">
      <c r="A81" s="691" t="s">
        <v>3535</v>
      </c>
      <c r="B81" s="691" t="s">
        <v>3536</v>
      </c>
      <c r="C81" s="694" t="s">
        <v>3537</v>
      </c>
      <c r="D81" s="729"/>
      <c r="E81" s="729"/>
      <c r="F81" s="729"/>
      <c r="G81" s="729"/>
    </row>
    <row r="82" spans="1:7" s="679" customFormat="1">
      <c r="A82" s="691" t="s">
        <v>3538</v>
      </c>
      <c r="B82" s="691" t="s">
        <v>3539</v>
      </c>
      <c r="C82" s="694" t="s">
        <v>3540</v>
      </c>
      <c r="D82" s="729"/>
      <c r="E82" s="729"/>
      <c r="F82" s="729"/>
      <c r="G82" s="729"/>
    </row>
    <row r="83" spans="1:7" s="679" customFormat="1">
      <c r="A83" s="691" t="s">
        <v>3541</v>
      </c>
      <c r="B83" s="691" t="s">
        <v>3542</v>
      </c>
      <c r="C83" s="694" t="s">
        <v>3543</v>
      </c>
      <c r="D83" s="729"/>
      <c r="E83" s="729"/>
      <c r="F83" s="729"/>
      <c r="G83" s="729"/>
    </row>
    <row r="84" spans="1:7" s="679" customFormat="1">
      <c r="A84" s="691" t="s">
        <v>3544</v>
      </c>
      <c r="B84" s="691" t="s">
        <v>3545</v>
      </c>
      <c r="C84" s="694" t="s">
        <v>3546</v>
      </c>
      <c r="D84" s="729"/>
      <c r="E84" s="729"/>
      <c r="F84" s="729"/>
      <c r="G84" s="729"/>
    </row>
    <row r="85" spans="1:7" s="679" customFormat="1">
      <c r="A85" s="691" t="s">
        <v>3547</v>
      </c>
      <c r="B85" s="691" t="s">
        <v>3548</v>
      </c>
      <c r="C85" s="694" t="s">
        <v>3549</v>
      </c>
      <c r="D85" s="729">
        <v>230.66243</v>
      </c>
      <c r="E85" s="729"/>
      <c r="F85" s="729">
        <v>230.66243</v>
      </c>
      <c r="G85" s="729"/>
    </row>
    <row r="86" spans="1:7" s="679" customFormat="1">
      <c r="A86" s="691" t="s">
        <v>3550</v>
      </c>
      <c r="B86" s="691" t="s">
        <v>3551</v>
      </c>
      <c r="C86" s="694" t="s">
        <v>3552</v>
      </c>
      <c r="D86" s="729">
        <v>6.5</v>
      </c>
      <c r="E86" s="729"/>
      <c r="F86" s="729">
        <v>6.5</v>
      </c>
      <c r="G86" s="729"/>
    </row>
    <row r="87" spans="1:7" s="679" customFormat="1">
      <c r="A87" s="691" t="s">
        <v>3559</v>
      </c>
      <c r="B87" s="691" t="s">
        <v>3560</v>
      </c>
      <c r="C87" s="694" t="s">
        <v>3561</v>
      </c>
      <c r="D87" s="729">
        <v>21.76</v>
      </c>
      <c r="E87" s="729"/>
      <c r="F87" s="729">
        <v>21.76</v>
      </c>
      <c r="G87" s="729"/>
    </row>
    <row r="88" spans="1:7" s="679" customFormat="1">
      <c r="A88" s="691" t="s">
        <v>3562</v>
      </c>
      <c r="B88" s="691" t="s">
        <v>3563</v>
      </c>
      <c r="C88" s="694" t="s">
        <v>3564</v>
      </c>
      <c r="D88" s="729"/>
      <c r="E88" s="729"/>
      <c r="F88" s="729"/>
      <c r="G88" s="729"/>
    </row>
    <row r="89" spans="1:7" ht="12.75" customHeight="1">
      <c r="A89" s="695" t="s">
        <v>3565</v>
      </c>
      <c r="B89" s="695" t="s">
        <v>3566</v>
      </c>
      <c r="C89" s="696" t="s">
        <v>3567</v>
      </c>
      <c r="D89" s="749">
        <v>4.71</v>
      </c>
      <c r="E89" s="749"/>
      <c r="F89" s="749">
        <v>4.71</v>
      </c>
      <c r="G89" s="749"/>
    </row>
    <row r="90" spans="1:7" s="686" customFormat="1" ht="12.75" customHeight="1">
      <c r="A90" s="750"/>
      <c r="B90" s="750"/>
      <c r="C90" s="750"/>
      <c r="D90" s="751"/>
      <c r="E90" s="752"/>
      <c r="F90" s="751"/>
      <c r="G90" s="751"/>
    </row>
    <row r="91" spans="1:7" s="686" customFormat="1">
      <c r="A91" s="750"/>
      <c r="B91" s="750"/>
      <c r="C91" s="750"/>
      <c r="D91" s="751"/>
      <c r="E91" s="752"/>
      <c r="F91" s="751"/>
      <c r="G91" s="751"/>
    </row>
    <row r="92" spans="1:7" s="743" customFormat="1">
      <c r="A92" s="734"/>
      <c r="B92" s="735"/>
      <c r="C92" s="736"/>
      <c r="D92" s="754">
        <v>1</v>
      </c>
      <c r="E92" s="754">
        <v>2</v>
      </c>
      <c r="F92" s="755"/>
      <c r="G92" s="756"/>
    </row>
    <row r="93" spans="1:7" s="743" customFormat="1" ht="12.75" customHeight="1">
      <c r="A93" s="1390" t="s">
        <v>3286</v>
      </c>
      <c r="B93" s="1391"/>
      <c r="C93" s="1396" t="s">
        <v>3287</v>
      </c>
      <c r="D93" s="1412" t="s">
        <v>3288</v>
      </c>
      <c r="E93" s="1412"/>
      <c r="F93" s="755"/>
      <c r="G93" s="756"/>
    </row>
    <row r="94" spans="1:7" s="743" customFormat="1">
      <c r="A94" s="1394"/>
      <c r="B94" s="1395"/>
      <c r="C94" s="1411"/>
      <c r="D94" s="757" t="s">
        <v>3289</v>
      </c>
      <c r="E94" s="739" t="s">
        <v>3290</v>
      </c>
      <c r="F94" s="755"/>
      <c r="G94" s="756"/>
    </row>
    <row r="95" spans="1:7" s="679" customFormat="1">
      <c r="A95" s="717"/>
      <c r="B95" s="717" t="s">
        <v>3569</v>
      </c>
      <c r="C95" s="718" t="s">
        <v>269</v>
      </c>
      <c r="D95" s="719">
        <v>537.20932999999991</v>
      </c>
      <c r="E95" s="719">
        <v>0</v>
      </c>
      <c r="F95" s="758"/>
      <c r="G95" s="759"/>
    </row>
    <row r="96" spans="1:7" s="679" customFormat="1">
      <c r="A96" s="717" t="s">
        <v>3570</v>
      </c>
      <c r="B96" s="717" t="s">
        <v>3571</v>
      </c>
      <c r="C96" s="718" t="s">
        <v>269</v>
      </c>
      <c r="D96" s="719">
        <v>300.62486000000001</v>
      </c>
      <c r="E96" s="719">
        <v>0</v>
      </c>
      <c r="F96" s="758"/>
      <c r="G96" s="759"/>
    </row>
    <row r="97" spans="1:7" s="679" customFormat="1">
      <c r="A97" s="717" t="s">
        <v>3572</v>
      </c>
      <c r="B97" s="717" t="s">
        <v>3573</v>
      </c>
      <c r="C97" s="718" t="s">
        <v>269</v>
      </c>
      <c r="D97" s="719">
        <v>263.72790000000003</v>
      </c>
      <c r="E97" s="719">
        <v>0</v>
      </c>
      <c r="F97" s="758"/>
      <c r="G97" s="759"/>
    </row>
    <row r="98" spans="1:7" s="679" customFormat="1">
      <c r="A98" s="691" t="s">
        <v>3574</v>
      </c>
      <c r="B98" s="691" t="s">
        <v>3575</v>
      </c>
      <c r="C98" s="694" t="s">
        <v>3576</v>
      </c>
      <c r="D98" s="729">
        <v>263.72790000000003</v>
      </c>
      <c r="E98" s="729"/>
      <c r="F98" s="755"/>
      <c r="G98" s="756"/>
    </row>
    <row r="99" spans="1:7" s="679" customFormat="1">
      <c r="A99" s="691" t="s">
        <v>3577</v>
      </c>
      <c r="B99" s="691" t="s">
        <v>3578</v>
      </c>
      <c r="C99" s="694" t="s">
        <v>3579</v>
      </c>
      <c r="D99" s="730">
        <v>0</v>
      </c>
      <c r="E99" s="730">
        <v>0</v>
      </c>
      <c r="F99" s="755"/>
      <c r="G99" s="760"/>
    </row>
    <row r="100" spans="1:7" s="679" customFormat="1">
      <c r="A100" s="691" t="s">
        <v>3580</v>
      </c>
      <c r="B100" s="691" t="s">
        <v>3581</v>
      </c>
      <c r="C100" s="694" t="s">
        <v>3582</v>
      </c>
      <c r="D100" s="730">
        <v>0</v>
      </c>
      <c r="E100" s="730">
        <v>0</v>
      </c>
      <c r="F100" s="761"/>
      <c r="G100" s="760"/>
    </row>
    <row r="101" spans="1:7" s="743" customFormat="1">
      <c r="A101" s="691" t="s">
        <v>3583</v>
      </c>
      <c r="B101" s="691" t="s">
        <v>3584</v>
      </c>
      <c r="C101" s="694" t="s">
        <v>3585</v>
      </c>
      <c r="D101" s="730">
        <v>0</v>
      </c>
      <c r="E101" s="730">
        <v>0</v>
      </c>
      <c r="F101" s="761"/>
      <c r="G101" s="760"/>
    </row>
    <row r="102" spans="1:7" s="679" customFormat="1">
      <c r="A102" s="691" t="s">
        <v>3586</v>
      </c>
      <c r="B102" s="691" t="s">
        <v>3587</v>
      </c>
      <c r="C102" s="694" t="s">
        <v>3588</v>
      </c>
      <c r="D102" s="730">
        <v>0</v>
      </c>
      <c r="E102" s="730">
        <v>0</v>
      </c>
      <c r="F102" s="761"/>
      <c r="G102" s="760"/>
    </row>
    <row r="103" spans="1:7" s="679" customFormat="1">
      <c r="A103" s="691" t="s">
        <v>3589</v>
      </c>
      <c r="B103" s="691" t="s">
        <v>3590</v>
      </c>
      <c r="C103" s="694" t="s">
        <v>3591</v>
      </c>
      <c r="D103" s="749"/>
      <c r="E103" s="749"/>
      <c r="F103" s="761"/>
      <c r="G103" s="760"/>
    </row>
    <row r="104" spans="1:7" s="679" customFormat="1" ht="13.5" customHeight="1">
      <c r="A104" s="717" t="s">
        <v>3592</v>
      </c>
      <c r="B104" s="717" t="s">
        <v>3593</v>
      </c>
      <c r="C104" s="718" t="s">
        <v>269</v>
      </c>
      <c r="D104" s="719">
        <v>19.847000000000001</v>
      </c>
      <c r="E104" s="719">
        <v>0</v>
      </c>
      <c r="F104" s="758"/>
      <c r="G104" s="759"/>
    </row>
    <row r="105" spans="1:7" s="679" customFormat="1">
      <c r="A105" s="691" t="s">
        <v>3594</v>
      </c>
      <c r="B105" s="691" t="s">
        <v>3595</v>
      </c>
      <c r="C105" s="694" t="s">
        <v>3596</v>
      </c>
      <c r="D105" s="729"/>
      <c r="E105" s="729"/>
      <c r="F105" s="755"/>
      <c r="G105" s="756"/>
    </row>
    <row r="106" spans="1:7" s="679" customFormat="1">
      <c r="A106" s="691" t="s">
        <v>3597</v>
      </c>
      <c r="B106" s="691" t="s">
        <v>3598</v>
      </c>
      <c r="C106" s="694" t="s">
        <v>3599</v>
      </c>
      <c r="D106" s="730">
        <v>6.6589999999999998</v>
      </c>
      <c r="E106" s="730">
        <v>0</v>
      </c>
      <c r="F106" s="755"/>
      <c r="G106" s="756"/>
    </row>
    <row r="107" spans="1:7" s="679" customFormat="1">
      <c r="A107" s="691" t="s">
        <v>3600</v>
      </c>
      <c r="B107" s="691" t="s">
        <v>3601</v>
      </c>
      <c r="C107" s="694" t="s">
        <v>3602</v>
      </c>
      <c r="D107" s="730">
        <v>0</v>
      </c>
      <c r="E107" s="730">
        <v>0</v>
      </c>
      <c r="F107" s="755"/>
      <c r="G107" s="756"/>
    </row>
    <row r="108" spans="1:7" s="743" customFormat="1">
      <c r="A108" s="691" t="s">
        <v>3603</v>
      </c>
      <c r="B108" s="691" t="s">
        <v>3604</v>
      </c>
      <c r="C108" s="694" t="s">
        <v>3605</v>
      </c>
      <c r="D108" s="730">
        <v>0</v>
      </c>
      <c r="E108" s="730">
        <v>0</v>
      </c>
      <c r="F108" s="761"/>
      <c r="G108" s="760"/>
    </row>
    <row r="109" spans="1:7" s="679" customFormat="1">
      <c r="A109" s="691" t="s">
        <v>3606</v>
      </c>
      <c r="B109" s="691" t="s">
        <v>3607</v>
      </c>
      <c r="C109" s="694" t="s">
        <v>3608</v>
      </c>
      <c r="D109" s="730">
        <v>13.188000000000001</v>
      </c>
      <c r="E109" s="730">
        <v>0</v>
      </c>
      <c r="F109" s="755"/>
      <c r="G109" s="756"/>
    </row>
    <row r="110" spans="1:7" s="679" customFormat="1">
      <c r="A110" s="717" t="s">
        <v>3612</v>
      </c>
      <c r="B110" s="717" t="s">
        <v>3613</v>
      </c>
      <c r="C110" s="718" t="s">
        <v>269</v>
      </c>
      <c r="D110" s="719">
        <v>17.049959999999999</v>
      </c>
      <c r="E110" s="719">
        <v>0</v>
      </c>
      <c r="F110" s="758"/>
      <c r="G110" s="759"/>
    </row>
    <row r="111" spans="1:7" s="679" customFormat="1">
      <c r="A111" s="691" t="s">
        <v>3614</v>
      </c>
      <c r="B111" s="691" t="s">
        <v>3615</v>
      </c>
      <c r="C111" s="694" t="s">
        <v>3616</v>
      </c>
      <c r="D111" s="729">
        <v>17.049959999999999</v>
      </c>
      <c r="E111" s="729"/>
      <c r="F111" s="755"/>
      <c r="G111" s="760"/>
    </row>
    <row r="112" spans="1:7" s="743" customFormat="1">
      <c r="A112" s="691" t="s">
        <v>3617</v>
      </c>
      <c r="B112" s="691" t="s">
        <v>3618</v>
      </c>
      <c r="C112" s="694" t="s">
        <v>3619</v>
      </c>
      <c r="D112" s="730">
        <v>0</v>
      </c>
      <c r="E112" s="730">
        <v>0</v>
      </c>
      <c r="F112" s="761"/>
      <c r="G112" s="756"/>
    </row>
    <row r="113" spans="1:7" s="743" customFormat="1">
      <c r="A113" s="691" t="s">
        <v>3620</v>
      </c>
      <c r="B113" s="691" t="s">
        <v>3621</v>
      </c>
      <c r="C113" s="694" t="s">
        <v>3622</v>
      </c>
      <c r="D113" s="730">
        <v>0</v>
      </c>
      <c r="E113" s="730">
        <v>0</v>
      </c>
      <c r="F113" s="761"/>
      <c r="G113" s="760"/>
    </row>
    <row r="114" spans="1:7" s="679" customFormat="1">
      <c r="A114" s="717" t="s">
        <v>3623</v>
      </c>
      <c r="B114" s="717" t="s">
        <v>3624</v>
      </c>
      <c r="C114" s="718" t="s">
        <v>269</v>
      </c>
      <c r="D114" s="719">
        <v>236.58447000000001</v>
      </c>
      <c r="E114" s="719">
        <v>0</v>
      </c>
      <c r="F114" s="758"/>
      <c r="G114" s="759"/>
    </row>
    <row r="115" spans="1:7" s="743" customFormat="1">
      <c r="A115" s="717" t="s">
        <v>3625</v>
      </c>
      <c r="B115" s="717" t="s">
        <v>3626</v>
      </c>
      <c r="C115" s="718" t="s">
        <v>269</v>
      </c>
      <c r="D115" s="719">
        <v>0</v>
      </c>
      <c r="E115" s="719">
        <v>0</v>
      </c>
      <c r="F115" s="758"/>
      <c r="G115" s="759"/>
    </row>
    <row r="116" spans="1:7" s="679" customFormat="1">
      <c r="A116" s="691" t="s">
        <v>3627</v>
      </c>
      <c r="B116" s="691" t="s">
        <v>3626</v>
      </c>
      <c r="C116" s="694" t="s">
        <v>3628</v>
      </c>
      <c r="D116" s="730">
        <v>0</v>
      </c>
      <c r="E116" s="730">
        <v>0</v>
      </c>
      <c r="F116" s="761"/>
      <c r="G116" s="760"/>
    </row>
    <row r="117" spans="1:7" s="679" customFormat="1">
      <c r="A117" s="717" t="s">
        <v>3629</v>
      </c>
      <c r="B117" s="717" t="s">
        <v>3630</v>
      </c>
      <c r="C117" s="718" t="s">
        <v>269</v>
      </c>
      <c r="D117" s="719">
        <v>0</v>
      </c>
      <c r="E117" s="719">
        <v>0</v>
      </c>
      <c r="F117" s="758"/>
      <c r="G117" s="759"/>
    </row>
    <row r="118" spans="1:7" s="679" customFormat="1">
      <c r="A118" s="691" t="s">
        <v>3631</v>
      </c>
      <c r="B118" s="691" t="s">
        <v>3632</v>
      </c>
      <c r="C118" s="694" t="s">
        <v>3633</v>
      </c>
      <c r="D118" s="730">
        <v>0</v>
      </c>
      <c r="E118" s="730">
        <v>0</v>
      </c>
      <c r="F118" s="761"/>
      <c r="G118" s="760"/>
    </row>
    <row r="119" spans="1:7" s="679" customFormat="1">
      <c r="A119" s="691" t="s">
        <v>3634</v>
      </c>
      <c r="B119" s="691" t="s">
        <v>3635</v>
      </c>
      <c r="C119" s="694" t="s">
        <v>3636</v>
      </c>
      <c r="D119" s="730">
        <v>0</v>
      </c>
      <c r="E119" s="730">
        <v>0</v>
      </c>
      <c r="F119" s="761"/>
      <c r="G119" s="760"/>
    </row>
    <row r="120" spans="1:7" s="679" customFormat="1">
      <c r="A120" s="691" t="s">
        <v>3640</v>
      </c>
      <c r="B120" s="691" t="s">
        <v>3641</v>
      </c>
      <c r="C120" s="694" t="s">
        <v>3642</v>
      </c>
      <c r="D120" s="730">
        <v>0</v>
      </c>
      <c r="E120" s="730">
        <v>0</v>
      </c>
      <c r="F120" s="761"/>
      <c r="G120" s="760"/>
    </row>
    <row r="121" spans="1:7" s="679" customFormat="1">
      <c r="A121" s="691" t="s">
        <v>3649</v>
      </c>
      <c r="B121" s="691" t="s">
        <v>3650</v>
      </c>
      <c r="C121" s="694" t="s">
        <v>3651</v>
      </c>
      <c r="D121" s="730">
        <v>0</v>
      </c>
      <c r="E121" s="730">
        <v>0</v>
      </c>
      <c r="F121" s="761"/>
      <c r="G121" s="760"/>
    </row>
    <row r="122" spans="1:7" s="743" customFormat="1">
      <c r="A122" s="691" t="s">
        <v>3652</v>
      </c>
      <c r="B122" s="691" t="s">
        <v>3653</v>
      </c>
      <c r="C122" s="694" t="s">
        <v>3654</v>
      </c>
      <c r="D122" s="730">
        <v>0</v>
      </c>
      <c r="E122" s="730">
        <v>0</v>
      </c>
      <c r="F122" s="761"/>
      <c r="G122" s="760"/>
    </row>
    <row r="123" spans="1:7" s="679" customFormat="1">
      <c r="A123" s="691" t="s">
        <v>3655</v>
      </c>
      <c r="B123" s="691" t="s">
        <v>3656</v>
      </c>
      <c r="C123" s="694" t="s">
        <v>3657</v>
      </c>
      <c r="D123" s="730">
        <v>0</v>
      </c>
      <c r="E123" s="730">
        <v>0</v>
      </c>
      <c r="F123" s="761"/>
      <c r="G123" s="760"/>
    </row>
    <row r="124" spans="1:7" s="679" customFormat="1">
      <c r="A124" s="717" t="s">
        <v>3658</v>
      </c>
      <c r="B124" s="717" t="s">
        <v>3659</v>
      </c>
      <c r="C124" s="718" t="s">
        <v>269</v>
      </c>
      <c r="D124" s="719">
        <v>236.58447000000001</v>
      </c>
      <c r="E124" s="719">
        <v>0</v>
      </c>
      <c r="F124" s="758"/>
      <c r="G124" s="759"/>
    </row>
    <row r="125" spans="1:7" s="679" customFormat="1">
      <c r="A125" s="691" t="s">
        <v>3660</v>
      </c>
      <c r="B125" s="691" t="s">
        <v>3661</v>
      </c>
      <c r="C125" s="694" t="s">
        <v>3662</v>
      </c>
      <c r="D125" s="730">
        <v>0</v>
      </c>
      <c r="E125" s="730">
        <v>0</v>
      </c>
      <c r="F125" s="761"/>
      <c r="G125" s="760"/>
    </row>
    <row r="126" spans="1:7" s="679" customFormat="1">
      <c r="A126" s="691" t="s">
        <v>3669</v>
      </c>
      <c r="B126" s="691" t="s">
        <v>3670</v>
      </c>
      <c r="C126" s="694" t="s">
        <v>3671</v>
      </c>
      <c r="D126" s="730">
        <v>0</v>
      </c>
      <c r="E126" s="730">
        <v>0</v>
      </c>
      <c r="F126" s="761"/>
      <c r="G126" s="760"/>
    </row>
    <row r="127" spans="1:7" s="679" customFormat="1">
      <c r="A127" s="691" t="s">
        <v>3672</v>
      </c>
      <c r="B127" s="691" t="s">
        <v>3673</v>
      </c>
      <c r="C127" s="694" t="s">
        <v>3674</v>
      </c>
      <c r="D127" s="730">
        <v>14.107469999999999</v>
      </c>
      <c r="E127" s="730">
        <v>0</v>
      </c>
      <c r="F127" s="755"/>
      <c r="G127" s="756"/>
    </row>
    <row r="128" spans="1:7" s="679" customFormat="1" ht="12.75" customHeight="1">
      <c r="A128" s="691" t="s">
        <v>3678</v>
      </c>
      <c r="B128" s="691" t="s">
        <v>3679</v>
      </c>
      <c r="C128" s="694" t="s">
        <v>3680</v>
      </c>
      <c r="D128" s="730">
        <v>0</v>
      </c>
      <c r="E128" s="730">
        <v>0</v>
      </c>
      <c r="F128" s="755"/>
      <c r="G128" s="756"/>
    </row>
    <row r="129" spans="1:7" s="679" customFormat="1" ht="12.75" customHeight="1">
      <c r="A129" s="691" t="s">
        <v>3684</v>
      </c>
      <c r="B129" s="691" t="s">
        <v>3685</v>
      </c>
      <c r="C129" s="694" t="s">
        <v>3686</v>
      </c>
      <c r="D129" s="730">
        <v>0</v>
      </c>
      <c r="E129" s="730">
        <v>0</v>
      </c>
      <c r="F129" s="761"/>
      <c r="G129" s="760"/>
    </row>
    <row r="130" spans="1:7" s="679" customFormat="1" ht="12.75" customHeight="1">
      <c r="A130" s="691" t="s">
        <v>3687</v>
      </c>
      <c r="B130" s="691" t="s">
        <v>3688</v>
      </c>
      <c r="C130" s="694" t="s">
        <v>3689</v>
      </c>
      <c r="D130" s="730">
        <v>119.90900000000001</v>
      </c>
      <c r="E130" s="730">
        <v>0</v>
      </c>
      <c r="F130" s="755"/>
      <c r="G130" s="756"/>
    </row>
    <row r="131" spans="1:7" s="679" customFormat="1" ht="12.75" customHeight="1">
      <c r="A131" s="691" t="s">
        <v>3690</v>
      </c>
      <c r="B131" s="691" t="s">
        <v>3691</v>
      </c>
      <c r="C131" s="694" t="s">
        <v>3692</v>
      </c>
      <c r="D131" s="730">
        <v>0</v>
      </c>
      <c r="E131" s="730">
        <v>0</v>
      </c>
      <c r="F131" s="755"/>
      <c r="G131" s="756"/>
    </row>
    <row r="132" spans="1:7" s="679" customFormat="1" ht="12.75" customHeight="1">
      <c r="A132" s="691" t="s">
        <v>3693</v>
      </c>
      <c r="B132" s="691" t="s">
        <v>3475</v>
      </c>
      <c r="C132" s="694" t="s">
        <v>3476</v>
      </c>
      <c r="D132" s="730">
        <v>48.459000000000003</v>
      </c>
      <c r="E132" s="730">
        <v>0</v>
      </c>
      <c r="F132" s="755"/>
      <c r="G132" s="756"/>
    </row>
    <row r="133" spans="1:7" s="679" customFormat="1" ht="12.75" customHeight="1">
      <c r="A133" s="691" t="s">
        <v>3694</v>
      </c>
      <c r="B133" s="691" t="s">
        <v>3478</v>
      </c>
      <c r="C133" s="694" t="s">
        <v>3479</v>
      </c>
      <c r="D133" s="730">
        <v>20.77</v>
      </c>
      <c r="E133" s="730">
        <v>0</v>
      </c>
      <c r="F133" s="755"/>
      <c r="G133" s="756"/>
    </row>
    <row r="134" spans="1:7" s="679" customFormat="1" ht="12.75" customHeight="1">
      <c r="A134" s="691" t="s">
        <v>3695</v>
      </c>
      <c r="B134" s="691" t="s">
        <v>3481</v>
      </c>
      <c r="C134" s="694" t="s">
        <v>3482</v>
      </c>
      <c r="D134" s="730">
        <v>0</v>
      </c>
      <c r="E134" s="730">
        <v>0</v>
      </c>
      <c r="F134" s="755"/>
      <c r="G134" s="756"/>
    </row>
    <row r="135" spans="1:7" s="679" customFormat="1" ht="12.75" customHeight="1">
      <c r="A135" s="691" t="s">
        <v>3696</v>
      </c>
      <c r="B135" s="691" t="s">
        <v>3484</v>
      </c>
      <c r="C135" s="694" t="s">
        <v>3485</v>
      </c>
      <c r="D135" s="730">
        <v>0</v>
      </c>
      <c r="E135" s="730">
        <v>0</v>
      </c>
      <c r="F135" s="761"/>
      <c r="G135" s="760"/>
    </row>
    <row r="136" spans="1:7" s="679" customFormat="1" ht="12.75" customHeight="1">
      <c r="A136" s="691" t="s">
        <v>3697</v>
      </c>
      <c r="B136" s="691" t="s">
        <v>3487</v>
      </c>
      <c r="C136" s="694" t="s">
        <v>3488</v>
      </c>
      <c r="D136" s="730">
        <v>21.091000000000001</v>
      </c>
      <c r="E136" s="730">
        <v>0</v>
      </c>
      <c r="F136" s="755"/>
      <c r="G136" s="756"/>
    </row>
    <row r="137" spans="1:7" s="679" customFormat="1" ht="12.75" customHeight="1">
      <c r="A137" s="691" t="s">
        <v>3698</v>
      </c>
      <c r="B137" s="691" t="s">
        <v>281</v>
      </c>
      <c r="C137" s="694" t="s">
        <v>3490</v>
      </c>
      <c r="D137" s="730">
        <v>0</v>
      </c>
      <c r="E137" s="730">
        <v>0</v>
      </c>
      <c r="F137" s="761"/>
      <c r="G137" s="760"/>
    </row>
    <row r="138" spans="1:7" s="679" customFormat="1" ht="12.75" customHeight="1">
      <c r="A138" s="691" t="s">
        <v>3699</v>
      </c>
      <c r="B138" s="691" t="s">
        <v>3492</v>
      </c>
      <c r="C138" s="694" t="s">
        <v>3493</v>
      </c>
      <c r="D138" s="730">
        <v>2.0249999999999999</v>
      </c>
      <c r="E138" s="730">
        <v>0</v>
      </c>
      <c r="F138" s="755"/>
      <c r="G138" s="756"/>
    </row>
    <row r="139" spans="1:7" s="679" customFormat="1">
      <c r="A139" s="691" t="s">
        <v>3700</v>
      </c>
      <c r="B139" s="691" t="s">
        <v>3701</v>
      </c>
      <c r="C139" s="694" t="s">
        <v>3702</v>
      </c>
      <c r="D139" s="730">
        <v>0</v>
      </c>
      <c r="E139" s="730">
        <v>0</v>
      </c>
      <c r="F139" s="761"/>
      <c r="G139" s="760"/>
    </row>
    <row r="140" spans="1:7" s="679" customFormat="1" ht="12.75" customHeight="1">
      <c r="A140" s="691" t="s">
        <v>3703</v>
      </c>
      <c r="B140" s="691" t="s">
        <v>3704</v>
      </c>
      <c r="C140" s="694" t="s">
        <v>3705</v>
      </c>
      <c r="D140" s="730">
        <v>0</v>
      </c>
      <c r="E140" s="730">
        <v>0</v>
      </c>
      <c r="F140" s="755"/>
      <c r="G140" s="756"/>
    </row>
    <row r="141" spans="1:7" s="679" customFormat="1" ht="12.75" customHeight="1">
      <c r="A141" s="691" t="s">
        <v>3706</v>
      </c>
      <c r="B141" s="691" t="s">
        <v>3740</v>
      </c>
      <c r="C141" s="694" t="s">
        <v>3708</v>
      </c>
      <c r="D141" s="730">
        <v>0</v>
      </c>
      <c r="E141" s="730">
        <v>0</v>
      </c>
      <c r="F141" s="761"/>
      <c r="G141" s="760"/>
    </row>
    <row r="142" spans="1:7" s="679" customFormat="1">
      <c r="A142" s="691" t="s">
        <v>3719</v>
      </c>
      <c r="B142" s="691" t="s">
        <v>3720</v>
      </c>
      <c r="C142" s="694" t="s">
        <v>3721</v>
      </c>
      <c r="D142" s="730">
        <v>0</v>
      </c>
      <c r="E142" s="730">
        <v>0</v>
      </c>
      <c r="F142" s="761"/>
      <c r="G142" s="760"/>
    </row>
    <row r="143" spans="1:7" s="679" customFormat="1" ht="12.75" customHeight="1">
      <c r="A143" s="691" t="s">
        <v>3722</v>
      </c>
      <c r="B143" s="691" t="s">
        <v>3723</v>
      </c>
      <c r="C143" s="694" t="s">
        <v>3724</v>
      </c>
      <c r="D143" s="730">
        <v>0</v>
      </c>
      <c r="E143" s="730">
        <v>0</v>
      </c>
      <c r="F143" s="755"/>
      <c r="G143" s="756"/>
    </row>
    <row r="144" spans="1:7" s="679" customFormat="1" ht="12.75" customHeight="1">
      <c r="A144" s="691" t="s">
        <v>3725</v>
      </c>
      <c r="B144" s="691" t="s">
        <v>3726</v>
      </c>
      <c r="C144" s="694" t="s">
        <v>3727</v>
      </c>
      <c r="D144" s="730">
        <v>1.623</v>
      </c>
      <c r="E144" s="730">
        <v>0</v>
      </c>
      <c r="F144" s="761"/>
      <c r="G144" s="760"/>
    </row>
    <row r="145" spans="1:7" s="679" customFormat="1">
      <c r="A145" s="691" t="s">
        <v>3728</v>
      </c>
      <c r="B145" s="691" t="s">
        <v>3729</v>
      </c>
      <c r="C145" s="694" t="s">
        <v>3730</v>
      </c>
      <c r="D145" s="730">
        <v>0</v>
      </c>
      <c r="E145" s="730">
        <v>0</v>
      </c>
      <c r="F145" s="755"/>
      <c r="G145" s="756"/>
    </row>
    <row r="146" spans="1:7" s="679" customFormat="1">
      <c r="A146" s="691" t="s">
        <v>3731</v>
      </c>
      <c r="B146" s="691" t="s">
        <v>3732</v>
      </c>
      <c r="C146" s="694" t="s">
        <v>3733</v>
      </c>
      <c r="D146" s="730">
        <v>8.6</v>
      </c>
      <c r="E146" s="730">
        <v>0</v>
      </c>
      <c r="F146" s="761"/>
      <c r="G146" s="760"/>
    </row>
    <row r="147" spans="1:7" s="679" customFormat="1">
      <c r="A147" s="695" t="s">
        <v>3734</v>
      </c>
      <c r="B147" s="695" t="s">
        <v>3735</v>
      </c>
      <c r="C147" s="696" t="s">
        <v>3736</v>
      </c>
      <c r="D147" s="762">
        <v>0</v>
      </c>
      <c r="E147" s="762">
        <v>0</v>
      </c>
      <c r="F147" s="681"/>
      <c r="G147" s="681"/>
    </row>
    <row r="148" spans="1:7" s="679" customFormat="1">
      <c r="A148" s="778"/>
      <c r="C148" s="680"/>
      <c r="D148" s="712"/>
      <c r="E148" s="712"/>
      <c r="F148" s="712"/>
      <c r="G148" s="712"/>
    </row>
  </sheetData>
  <customSheetViews>
    <customSheetView guid="{53E72506-0B1D-4F4A-A157-6DE69D2E678D}" showPageBreaks="1" showGridLines="0" printArea="1" view="pageBreakPreview">
      <selection activeCell="D14" sqref="D14"/>
      <rowBreaks count="1" manualBreakCount="1">
        <brk id="78" max="6" man="1"/>
      </rowBreaks>
      <pageMargins left="0.39370078740157483" right="0.39370078740157483" top="0.59055118110236227" bottom="0.39370078740157483" header="0.31496062992125984" footer="0.11811023622047245"/>
      <printOptions horizontalCentered="1"/>
      <pageSetup paperSize="9" scale="75" firstPageNumber="464" fitToHeight="2" orientation="portrait" useFirstPageNumber="1" r:id="rId1"/>
      <headerFooter alignWithMargins="0">
        <oddHeader>&amp;L&amp;"Tahoma,Kurzíva"Závěrečný účet za rok 2014&amp;R&amp;"Tahoma,Kurzíva"Tabulka č. 44</oddHeader>
        <oddFooter>&amp;C&amp;"Tahoma,Obyčejné"&amp;P</oddFooter>
      </headerFooter>
    </customSheetView>
  </customSheetViews>
  <mergeCells count="10">
    <mergeCell ref="A93:B94"/>
    <mergeCell ref="C93:C94"/>
    <mergeCell ref="D93:E93"/>
    <mergeCell ref="A1:G1"/>
    <mergeCell ref="A2:G2"/>
    <mergeCell ref="A5:B7"/>
    <mergeCell ref="C5:C7"/>
    <mergeCell ref="D5:G5"/>
    <mergeCell ref="D6:F6"/>
    <mergeCell ref="G6:G7"/>
  </mergeCells>
  <printOptions horizontalCentered="1"/>
  <pageMargins left="0.39370078740157483" right="0.39370078740157483" top="0.59055118110236227" bottom="0.39370078740157483" header="0.31496062992125984" footer="0.11811023622047245"/>
  <pageSetup paperSize="9" scale="75" firstPageNumber="464" fitToHeight="2" orientation="portrait" useFirstPageNumber="1" r:id="rId2"/>
  <headerFooter alignWithMargins="0">
    <oddHeader>&amp;L&amp;"Tahoma,Kurzíva"Závěrečný účet za rok 2014&amp;R&amp;"Tahoma,Kurzíva"Tabulka č. 44</oddHeader>
    <oddFooter>&amp;C&amp;"Tahoma,Obyčejné"&amp;P</oddFooter>
  </headerFooter>
  <rowBreaks count="1" manualBreakCount="1">
    <brk id="78" max="6" man="1"/>
  </row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83"/>
  <sheetViews>
    <sheetView showGridLines="0" view="pageBreakPreview" zoomScaleNormal="100" zoomScaleSheetLayoutView="100" workbookViewId="0">
      <selection activeCell="D14" sqref="D14"/>
    </sheetView>
  </sheetViews>
  <sheetFormatPr defaultRowHeight="12.75"/>
  <cols>
    <col min="1" max="1" width="6.7109375" style="21" customWidth="1"/>
    <col min="2" max="2" width="58.42578125" style="21" customWidth="1"/>
    <col min="3" max="3" width="8.5703125" style="774" customWidth="1"/>
    <col min="4" max="7" width="15.42578125" style="21" customWidth="1"/>
    <col min="8" max="16384" width="9.140625" style="21"/>
  </cols>
  <sheetData>
    <row r="1" spans="1:7" s="765" customFormat="1" ht="18" customHeight="1">
      <c r="A1" s="1388" t="s">
        <v>3284</v>
      </c>
      <c r="B1" s="1388"/>
      <c r="C1" s="1388"/>
      <c r="D1" s="1388"/>
      <c r="E1" s="1388"/>
      <c r="F1" s="1388"/>
      <c r="G1" s="1388"/>
    </row>
    <row r="2" spans="1:7" s="766" customFormat="1" ht="18" customHeight="1">
      <c r="A2" s="1388" t="s">
        <v>4664</v>
      </c>
      <c r="B2" s="1388"/>
      <c r="C2" s="1388"/>
      <c r="D2" s="1388"/>
      <c r="E2" s="1388"/>
      <c r="F2" s="1388"/>
      <c r="G2" s="1388"/>
    </row>
    <row r="4" spans="1:7" ht="12.75" customHeight="1">
      <c r="A4" s="767"/>
      <c r="B4" s="768"/>
      <c r="C4" s="769"/>
      <c r="D4" s="770">
        <v>1</v>
      </c>
      <c r="E4" s="770">
        <v>2</v>
      </c>
      <c r="F4" s="770">
        <v>3</v>
      </c>
      <c r="G4" s="770">
        <v>4</v>
      </c>
    </row>
    <row r="5" spans="1:7" s="771" customFormat="1">
      <c r="A5" s="1414" t="s">
        <v>3286</v>
      </c>
      <c r="B5" s="1415"/>
      <c r="C5" s="1418" t="s">
        <v>3287</v>
      </c>
      <c r="D5" s="1420" t="s">
        <v>3742</v>
      </c>
      <c r="E5" s="1420"/>
      <c r="F5" s="1420" t="s">
        <v>3743</v>
      </c>
      <c r="G5" s="1420"/>
    </row>
    <row r="6" spans="1:7" s="771" customFormat="1" ht="21">
      <c r="A6" s="1416"/>
      <c r="B6" s="1417"/>
      <c r="C6" s="1419"/>
      <c r="D6" s="772" t="s">
        <v>3744</v>
      </c>
      <c r="E6" s="772" t="s">
        <v>3745</v>
      </c>
      <c r="F6" s="773" t="s">
        <v>3744</v>
      </c>
      <c r="G6" s="773" t="s">
        <v>3745</v>
      </c>
    </row>
    <row r="7" spans="1:7" s="771" customFormat="1">
      <c r="A7" s="717" t="s">
        <v>3295</v>
      </c>
      <c r="B7" s="717" t="s">
        <v>3746</v>
      </c>
      <c r="C7" s="718" t="s">
        <v>269</v>
      </c>
      <c r="D7" s="719">
        <v>1982.9501499999999</v>
      </c>
      <c r="E7" s="690">
        <v>0</v>
      </c>
      <c r="F7" s="690">
        <v>0</v>
      </c>
      <c r="G7" s="690">
        <v>0</v>
      </c>
    </row>
    <row r="8" spans="1:7">
      <c r="A8" s="688" t="s">
        <v>3297</v>
      </c>
      <c r="B8" s="688" t="s">
        <v>3747</v>
      </c>
      <c r="C8" s="725" t="s">
        <v>269</v>
      </c>
      <c r="D8" s="708">
        <v>1981.9601499999999</v>
      </c>
      <c r="E8" s="690">
        <v>0</v>
      </c>
      <c r="F8" s="690">
        <v>0</v>
      </c>
      <c r="G8" s="690">
        <v>0</v>
      </c>
    </row>
    <row r="9" spans="1:7">
      <c r="A9" s="745" t="s">
        <v>3299</v>
      </c>
      <c r="B9" s="745" t="s">
        <v>3748</v>
      </c>
      <c r="C9" s="746" t="s">
        <v>3749</v>
      </c>
      <c r="D9" s="720">
        <v>23.038</v>
      </c>
      <c r="E9" s="720"/>
      <c r="F9" s="720"/>
      <c r="G9" s="720"/>
    </row>
    <row r="10" spans="1:7">
      <c r="A10" s="691" t="s">
        <v>3302</v>
      </c>
      <c r="B10" s="691" t="s">
        <v>3750</v>
      </c>
      <c r="C10" s="694" t="s">
        <v>3751</v>
      </c>
      <c r="D10" s="720">
        <v>16.755779999999998</v>
      </c>
      <c r="E10" s="720"/>
      <c r="F10" s="720"/>
      <c r="G10" s="720"/>
    </row>
    <row r="11" spans="1:7">
      <c r="A11" s="691" t="s">
        <v>3305</v>
      </c>
      <c r="B11" s="691" t="s">
        <v>3752</v>
      </c>
      <c r="C11" s="694" t="s">
        <v>3753</v>
      </c>
      <c r="D11" s="720"/>
      <c r="E11" s="720"/>
      <c r="F11" s="720"/>
      <c r="G11" s="720"/>
    </row>
    <row r="12" spans="1:7">
      <c r="A12" s="691" t="s">
        <v>3307</v>
      </c>
      <c r="B12" s="691" t="s">
        <v>3754</v>
      </c>
      <c r="C12" s="694" t="s">
        <v>3755</v>
      </c>
      <c r="D12" s="720"/>
      <c r="E12" s="720"/>
      <c r="F12" s="720"/>
      <c r="G12" s="720"/>
    </row>
    <row r="13" spans="1:7">
      <c r="A13" s="691" t="s">
        <v>3310</v>
      </c>
      <c r="B13" s="691" t="s">
        <v>3756</v>
      </c>
      <c r="C13" s="694" t="s">
        <v>3757</v>
      </c>
      <c r="D13" s="720"/>
      <c r="E13" s="720"/>
      <c r="F13" s="720"/>
      <c r="G13" s="720"/>
    </row>
    <row r="14" spans="1:7">
      <c r="A14" s="691" t="s">
        <v>3313</v>
      </c>
      <c r="B14" s="691" t="s">
        <v>3758</v>
      </c>
      <c r="C14" s="694" t="s">
        <v>3759</v>
      </c>
      <c r="D14" s="720"/>
      <c r="E14" s="720"/>
      <c r="F14" s="720"/>
      <c r="G14" s="720"/>
    </row>
    <row r="15" spans="1:7">
      <c r="A15" s="691" t="s">
        <v>3316</v>
      </c>
      <c r="B15" s="691" t="s">
        <v>3760</v>
      </c>
      <c r="C15" s="694" t="s">
        <v>3761</v>
      </c>
      <c r="D15" s="720"/>
      <c r="E15" s="720"/>
      <c r="F15" s="720"/>
      <c r="G15" s="720"/>
    </row>
    <row r="16" spans="1:7">
      <c r="A16" s="691" t="s">
        <v>3319</v>
      </c>
      <c r="B16" s="691" t="s">
        <v>180</v>
      </c>
      <c r="C16" s="694" t="s">
        <v>3762</v>
      </c>
      <c r="D16" s="720">
        <v>9.1660000000000004</v>
      </c>
      <c r="E16" s="720"/>
      <c r="F16" s="720"/>
      <c r="G16" s="720"/>
    </row>
    <row r="17" spans="1:7">
      <c r="A17" s="691" t="s">
        <v>3322</v>
      </c>
      <c r="B17" s="691" t="s">
        <v>3763</v>
      </c>
      <c r="C17" s="694" t="s">
        <v>3764</v>
      </c>
      <c r="D17" s="720">
        <v>69.6785</v>
      </c>
      <c r="E17" s="720"/>
      <c r="F17" s="720"/>
      <c r="G17" s="720"/>
    </row>
    <row r="18" spans="1:7">
      <c r="A18" s="691" t="s">
        <v>3325</v>
      </c>
      <c r="B18" s="691" t="s">
        <v>3765</v>
      </c>
      <c r="C18" s="694" t="s">
        <v>3766</v>
      </c>
      <c r="D18" s="720">
        <v>7.3659999999999997</v>
      </c>
      <c r="E18" s="720"/>
      <c r="F18" s="720"/>
      <c r="G18" s="720"/>
    </row>
    <row r="19" spans="1:7">
      <c r="A19" s="691" t="s">
        <v>3767</v>
      </c>
      <c r="B19" s="691" t="s">
        <v>3768</v>
      </c>
      <c r="C19" s="694" t="s">
        <v>3769</v>
      </c>
      <c r="D19" s="720"/>
      <c r="E19" s="720"/>
      <c r="F19" s="720"/>
      <c r="G19" s="720"/>
    </row>
    <row r="20" spans="1:7">
      <c r="A20" s="691" t="s">
        <v>3770</v>
      </c>
      <c r="B20" s="691" t="s">
        <v>3771</v>
      </c>
      <c r="C20" s="694" t="s">
        <v>3772</v>
      </c>
      <c r="D20" s="720">
        <v>311.11687999999998</v>
      </c>
      <c r="E20" s="720"/>
      <c r="F20" s="720"/>
      <c r="G20" s="720"/>
    </row>
    <row r="21" spans="1:7">
      <c r="A21" s="691" t="s">
        <v>3773</v>
      </c>
      <c r="B21" s="691" t="s">
        <v>3774</v>
      </c>
      <c r="C21" s="694" t="s">
        <v>3775</v>
      </c>
      <c r="D21" s="720">
        <v>814.14099999999996</v>
      </c>
      <c r="E21" s="720"/>
      <c r="F21" s="720"/>
      <c r="G21" s="720"/>
    </row>
    <row r="22" spans="1:7">
      <c r="A22" s="691" t="s">
        <v>3776</v>
      </c>
      <c r="B22" s="691" t="s">
        <v>3777</v>
      </c>
      <c r="C22" s="694" t="s">
        <v>3778</v>
      </c>
      <c r="D22" s="720">
        <v>226.45699999999999</v>
      </c>
      <c r="E22" s="720"/>
      <c r="F22" s="720"/>
      <c r="G22" s="720"/>
    </row>
    <row r="23" spans="1:7">
      <c r="A23" s="691" t="s">
        <v>3779</v>
      </c>
      <c r="B23" s="691" t="s">
        <v>3780</v>
      </c>
      <c r="C23" s="694" t="s">
        <v>3781</v>
      </c>
      <c r="D23" s="720">
        <v>1.181</v>
      </c>
      <c r="E23" s="720"/>
      <c r="F23" s="720"/>
      <c r="G23" s="720"/>
    </row>
    <row r="24" spans="1:7">
      <c r="A24" s="691" t="s">
        <v>3782</v>
      </c>
      <c r="B24" s="691" t="s">
        <v>3783</v>
      </c>
      <c r="C24" s="694" t="s">
        <v>3784</v>
      </c>
      <c r="D24" s="720">
        <v>40.728999999999999</v>
      </c>
      <c r="E24" s="720"/>
      <c r="F24" s="720"/>
      <c r="G24" s="720"/>
    </row>
    <row r="25" spans="1:7">
      <c r="A25" s="691" t="s">
        <v>3785</v>
      </c>
      <c r="B25" s="691" t="s">
        <v>3786</v>
      </c>
      <c r="C25" s="694" t="s">
        <v>3787</v>
      </c>
      <c r="D25" s="720"/>
      <c r="E25" s="720"/>
      <c r="F25" s="720"/>
      <c r="G25" s="720"/>
    </row>
    <row r="26" spans="1:7">
      <c r="A26" s="691" t="s">
        <v>3788</v>
      </c>
      <c r="B26" s="691" t="s">
        <v>3789</v>
      </c>
      <c r="C26" s="694" t="s">
        <v>3790</v>
      </c>
      <c r="D26" s="720">
        <v>3.0249999999999999</v>
      </c>
      <c r="E26" s="720"/>
      <c r="F26" s="720"/>
      <c r="G26" s="720"/>
    </row>
    <row r="27" spans="1:7">
      <c r="A27" s="691" t="s">
        <v>3791</v>
      </c>
      <c r="B27" s="691" t="s">
        <v>3792</v>
      </c>
      <c r="C27" s="694" t="s">
        <v>3793</v>
      </c>
      <c r="D27" s="720"/>
      <c r="E27" s="720"/>
      <c r="F27" s="720"/>
      <c r="G27" s="720"/>
    </row>
    <row r="28" spans="1:7">
      <c r="A28" s="691" t="s">
        <v>3794</v>
      </c>
      <c r="B28" s="691" t="s">
        <v>3492</v>
      </c>
      <c r="C28" s="694" t="s">
        <v>3795</v>
      </c>
      <c r="D28" s="720"/>
      <c r="E28" s="720"/>
      <c r="F28" s="720"/>
      <c r="G28" s="720"/>
    </row>
    <row r="29" spans="1:7">
      <c r="A29" s="691" t="s">
        <v>3796</v>
      </c>
      <c r="B29" s="691" t="s">
        <v>3797</v>
      </c>
      <c r="C29" s="694" t="s">
        <v>3798</v>
      </c>
      <c r="D29" s="720"/>
      <c r="E29" s="720"/>
      <c r="F29" s="720"/>
      <c r="G29" s="720"/>
    </row>
    <row r="30" spans="1:7">
      <c r="A30" s="691" t="s">
        <v>3799</v>
      </c>
      <c r="B30" s="691" t="s">
        <v>3800</v>
      </c>
      <c r="C30" s="694" t="s">
        <v>3801</v>
      </c>
      <c r="D30" s="720"/>
      <c r="E30" s="720"/>
      <c r="F30" s="720"/>
      <c r="G30" s="720"/>
    </row>
    <row r="31" spans="1:7">
      <c r="A31" s="691" t="s">
        <v>3802</v>
      </c>
      <c r="B31" s="691" t="s">
        <v>3803</v>
      </c>
      <c r="C31" s="694" t="s">
        <v>3804</v>
      </c>
      <c r="D31" s="720"/>
      <c r="E31" s="720"/>
      <c r="F31" s="720"/>
      <c r="G31" s="720"/>
    </row>
    <row r="32" spans="1:7">
      <c r="A32" s="691" t="s">
        <v>3805</v>
      </c>
      <c r="B32" s="691" t="s">
        <v>3806</v>
      </c>
      <c r="C32" s="694" t="s">
        <v>3807</v>
      </c>
      <c r="D32" s="720"/>
      <c r="E32" s="720"/>
      <c r="F32" s="720"/>
      <c r="G32" s="720"/>
    </row>
    <row r="33" spans="1:7">
      <c r="A33" s="691" t="s">
        <v>3808</v>
      </c>
      <c r="B33" s="691" t="s">
        <v>3809</v>
      </c>
      <c r="C33" s="694" t="s">
        <v>3810</v>
      </c>
      <c r="D33" s="720"/>
      <c r="E33" s="720"/>
      <c r="F33" s="720"/>
      <c r="G33" s="720"/>
    </row>
    <row r="34" spans="1:7">
      <c r="A34" s="691" t="s">
        <v>3811</v>
      </c>
      <c r="B34" s="691" t="s">
        <v>3812</v>
      </c>
      <c r="C34" s="694" t="s">
        <v>3813</v>
      </c>
      <c r="D34" s="720"/>
      <c r="E34" s="720"/>
      <c r="F34" s="720"/>
      <c r="G34" s="720"/>
    </row>
    <row r="35" spans="1:7">
      <c r="A35" s="691" t="s">
        <v>3814</v>
      </c>
      <c r="B35" s="691" t="s">
        <v>3815</v>
      </c>
      <c r="C35" s="694" t="s">
        <v>3816</v>
      </c>
      <c r="D35" s="720">
        <v>13.188000000000001</v>
      </c>
      <c r="E35" s="720"/>
      <c r="F35" s="720"/>
      <c r="G35" s="720"/>
    </row>
    <row r="36" spans="1:7">
      <c r="A36" s="691" t="s">
        <v>3817</v>
      </c>
      <c r="B36" s="691" t="s">
        <v>3818</v>
      </c>
      <c r="C36" s="694" t="s">
        <v>3819</v>
      </c>
      <c r="D36" s="720"/>
      <c r="E36" s="720"/>
      <c r="F36" s="720"/>
      <c r="G36" s="720"/>
    </row>
    <row r="37" spans="1:7">
      <c r="A37" s="691" t="s">
        <v>3820</v>
      </c>
      <c r="B37" s="691" t="s">
        <v>3821</v>
      </c>
      <c r="C37" s="694" t="s">
        <v>3822</v>
      </c>
      <c r="D37" s="720"/>
      <c r="E37" s="720"/>
      <c r="F37" s="720"/>
      <c r="G37" s="720"/>
    </row>
    <row r="38" spans="1:7">
      <c r="A38" s="691" t="s">
        <v>3823</v>
      </c>
      <c r="B38" s="691" t="s">
        <v>3824</v>
      </c>
      <c r="C38" s="694" t="s">
        <v>3825</v>
      </c>
      <c r="D38" s="720"/>
      <c r="E38" s="720"/>
      <c r="F38" s="720"/>
      <c r="G38" s="720"/>
    </row>
    <row r="39" spans="1:7">
      <c r="A39" s="691" t="s">
        <v>3826</v>
      </c>
      <c r="B39" s="691" t="s">
        <v>3827</v>
      </c>
      <c r="C39" s="694" t="s">
        <v>3828</v>
      </c>
      <c r="D39" s="720"/>
      <c r="E39" s="720"/>
      <c r="F39" s="720"/>
      <c r="G39" s="720"/>
    </row>
    <row r="40" spans="1:7">
      <c r="A40" s="691" t="s">
        <v>3829</v>
      </c>
      <c r="B40" s="691" t="s">
        <v>3830</v>
      </c>
      <c r="C40" s="694" t="s">
        <v>3831</v>
      </c>
      <c r="D40" s="720"/>
      <c r="E40" s="720"/>
      <c r="F40" s="720"/>
      <c r="G40" s="720"/>
    </row>
    <row r="41" spans="1:7">
      <c r="A41" s="691" t="s">
        <v>3832</v>
      </c>
      <c r="B41" s="691" t="s">
        <v>3833</v>
      </c>
      <c r="C41" s="694" t="s">
        <v>3834</v>
      </c>
      <c r="D41" s="720"/>
      <c r="E41" s="720"/>
      <c r="F41" s="720"/>
      <c r="G41" s="720"/>
    </row>
    <row r="42" spans="1:7">
      <c r="A42" s="691" t="s">
        <v>3835</v>
      </c>
      <c r="B42" s="691" t="s">
        <v>3836</v>
      </c>
      <c r="C42" s="694" t="s">
        <v>3837</v>
      </c>
      <c r="D42" s="720">
        <v>446.11798999999996</v>
      </c>
      <c r="E42" s="720"/>
      <c r="F42" s="720"/>
      <c r="G42" s="720"/>
    </row>
    <row r="43" spans="1:7">
      <c r="A43" s="691" t="s">
        <v>3838</v>
      </c>
      <c r="B43" s="691" t="s">
        <v>3839</v>
      </c>
      <c r="C43" s="694" t="s">
        <v>3840</v>
      </c>
      <c r="D43" s="720"/>
      <c r="E43" s="720"/>
      <c r="F43" s="720"/>
      <c r="G43" s="720"/>
    </row>
    <row r="44" spans="1:7">
      <c r="A44" s="688" t="s">
        <v>3328</v>
      </c>
      <c r="B44" s="688" t="s">
        <v>3841</v>
      </c>
      <c r="C44" s="725" t="s">
        <v>269</v>
      </c>
      <c r="D44" s="708">
        <v>0.99</v>
      </c>
      <c r="E44" s="690">
        <v>0</v>
      </c>
      <c r="F44" s="690">
        <v>0</v>
      </c>
      <c r="G44" s="690">
        <v>0</v>
      </c>
    </row>
    <row r="45" spans="1:7">
      <c r="A45" s="691" t="s">
        <v>3330</v>
      </c>
      <c r="B45" s="691" t="s">
        <v>3842</v>
      </c>
      <c r="C45" s="694" t="s">
        <v>3843</v>
      </c>
      <c r="D45" s="720"/>
      <c r="E45" s="720"/>
      <c r="F45" s="720"/>
      <c r="G45" s="720"/>
    </row>
    <row r="46" spans="1:7">
      <c r="A46" s="691" t="s">
        <v>3332</v>
      </c>
      <c r="B46" s="691" t="s">
        <v>3844</v>
      </c>
      <c r="C46" s="694" t="s">
        <v>3845</v>
      </c>
      <c r="D46" s="720"/>
      <c r="E46" s="720"/>
      <c r="F46" s="720"/>
      <c r="G46" s="720"/>
    </row>
    <row r="47" spans="1:7">
      <c r="A47" s="691" t="s">
        <v>3335</v>
      </c>
      <c r="B47" s="691" t="s">
        <v>3846</v>
      </c>
      <c r="C47" s="694" t="s">
        <v>3847</v>
      </c>
      <c r="D47" s="720"/>
      <c r="E47" s="720"/>
      <c r="F47" s="720"/>
      <c r="G47" s="720"/>
    </row>
    <row r="48" spans="1:7">
      <c r="A48" s="691" t="s">
        <v>3338</v>
      </c>
      <c r="B48" s="691" t="s">
        <v>3848</v>
      </c>
      <c r="C48" s="694" t="s">
        <v>3849</v>
      </c>
      <c r="D48" s="720"/>
      <c r="E48" s="720"/>
      <c r="F48" s="720"/>
      <c r="G48" s="720"/>
    </row>
    <row r="49" spans="1:7">
      <c r="A49" s="691" t="s">
        <v>3341</v>
      </c>
      <c r="B49" s="691" t="s">
        <v>3850</v>
      </c>
      <c r="C49" s="694" t="s">
        <v>3851</v>
      </c>
      <c r="D49" s="720">
        <v>0.99</v>
      </c>
      <c r="E49" s="720"/>
      <c r="F49" s="720"/>
      <c r="G49" s="720"/>
    </row>
    <row r="50" spans="1:7">
      <c r="A50" s="688" t="s">
        <v>3362</v>
      </c>
      <c r="B50" s="688" t="s">
        <v>3852</v>
      </c>
      <c r="C50" s="725" t="s">
        <v>269</v>
      </c>
      <c r="D50" s="690">
        <v>0</v>
      </c>
      <c r="E50" s="690">
        <v>0</v>
      </c>
      <c r="F50" s="690">
        <v>0</v>
      </c>
      <c r="G50" s="690">
        <v>0</v>
      </c>
    </row>
    <row r="51" spans="1:7">
      <c r="A51" s="691" t="s">
        <v>3364</v>
      </c>
      <c r="B51" s="691" t="s">
        <v>3853</v>
      </c>
      <c r="C51" s="694" t="s">
        <v>3854</v>
      </c>
      <c r="D51" s="720"/>
      <c r="E51" s="720"/>
      <c r="F51" s="720"/>
      <c r="G51" s="720"/>
    </row>
    <row r="52" spans="1:7">
      <c r="A52" s="691" t="s">
        <v>3367</v>
      </c>
      <c r="B52" s="691" t="s">
        <v>3855</v>
      </c>
      <c r="C52" s="694" t="s">
        <v>3856</v>
      </c>
      <c r="D52" s="720"/>
      <c r="E52" s="720"/>
      <c r="F52" s="720"/>
      <c r="G52" s="720"/>
    </row>
    <row r="53" spans="1:7">
      <c r="A53" s="688" t="s">
        <v>3857</v>
      </c>
      <c r="B53" s="688" t="s">
        <v>3484</v>
      </c>
      <c r="C53" s="725" t="s">
        <v>269</v>
      </c>
      <c r="D53" s="690">
        <v>0</v>
      </c>
      <c r="E53" s="690">
        <v>0</v>
      </c>
      <c r="F53" s="690">
        <v>0</v>
      </c>
      <c r="G53" s="690">
        <v>0</v>
      </c>
    </row>
    <row r="54" spans="1:7">
      <c r="A54" s="691" t="s">
        <v>3858</v>
      </c>
      <c r="B54" s="691" t="s">
        <v>3484</v>
      </c>
      <c r="C54" s="694" t="s">
        <v>3859</v>
      </c>
      <c r="D54" s="720"/>
      <c r="E54" s="720"/>
      <c r="F54" s="720"/>
      <c r="G54" s="720"/>
    </row>
    <row r="55" spans="1:7">
      <c r="A55" s="691" t="s">
        <v>3860</v>
      </c>
      <c r="B55" s="691" t="s">
        <v>3861</v>
      </c>
      <c r="C55" s="694" t="s">
        <v>3862</v>
      </c>
      <c r="D55" s="720"/>
      <c r="E55" s="720"/>
      <c r="F55" s="720"/>
      <c r="G55" s="720"/>
    </row>
    <row r="56" spans="1:7">
      <c r="A56" s="688" t="s">
        <v>3411</v>
      </c>
      <c r="B56" s="688" t="s">
        <v>3863</v>
      </c>
      <c r="C56" s="725" t="s">
        <v>269</v>
      </c>
      <c r="D56" s="708">
        <v>2000.0001100000002</v>
      </c>
      <c r="E56" s="690">
        <v>0</v>
      </c>
      <c r="F56" s="690">
        <v>0</v>
      </c>
      <c r="G56" s="690">
        <v>0</v>
      </c>
    </row>
    <row r="57" spans="1:7">
      <c r="A57" s="688" t="s">
        <v>3413</v>
      </c>
      <c r="B57" s="688" t="s">
        <v>3864</v>
      </c>
      <c r="C57" s="725" t="s">
        <v>269</v>
      </c>
      <c r="D57" s="690">
        <v>0</v>
      </c>
      <c r="E57" s="690">
        <v>0</v>
      </c>
      <c r="F57" s="690">
        <v>0</v>
      </c>
      <c r="G57" s="690">
        <v>0</v>
      </c>
    </row>
    <row r="58" spans="1:7">
      <c r="A58" s="691" t="s">
        <v>3415</v>
      </c>
      <c r="B58" s="691" t="s">
        <v>3865</v>
      </c>
      <c r="C58" s="694" t="s">
        <v>3866</v>
      </c>
      <c r="D58" s="720"/>
      <c r="E58" s="720"/>
      <c r="F58" s="720"/>
      <c r="G58" s="720"/>
    </row>
    <row r="59" spans="1:7">
      <c r="A59" s="691" t="s">
        <v>3418</v>
      </c>
      <c r="B59" s="691" t="s">
        <v>3867</v>
      </c>
      <c r="C59" s="694" t="s">
        <v>3868</v>
      </c>
      <c r="D59" s="720"/>
      <c r="E59" s="720"/>
      <c r="F59" s="720"/>
      <c r="G59" s="720"/>
    </row>
    <row r="60" spans="1:7">
      <c r="A60" s="691" t="s">
        <v>3421</v>
      </c>
      <c r="B60" s="691" t="s">
        <v>3869</v>
      </c>
      <c r="C60" s="694" t="s">
        <v>3870</v>
      </c>
      <c r="D60" s="720"/>
      <c r="E60" s="720"/>
      <c r="F60" s="720"/>
      <c r="G60" s="720"/>
    </row>
    <row r="61" spans="1:7">
      <c r="A61" s="691" t="s">
        <v>3424</v>
      </c>
      <c r="B61" s="691" t="s">
        <v>3871</v>
      </c>
      <c r="C61" s="694" t="s">
        <v>3872</v>
      </c>
      <c r="D61" s="720"/>
      <c r="E61" s="720"/>
      <c r="F61" s="720"/>
      <c r="G61" s="720"/>
    </row>
    <row r="62" spans="1:7">
      <c r="A62" s="691" t="s">
        <v>3436</v>
      </c>
      <c r="B62" s="691" t="s">
        <v>3873</v>
      </c>
      <c r="C62" s="694" t="s">
        <v>3874</v>
      </c>
      <c r="D62" s="720"/>
      <c r="E62" s="720"/>
      <c r="F62" s="720"/>
      <c r="G62" s="720"/>
    </row>
    <row r="63" spans="1:7">
      <c r="A63" s="691" t="s">
        <v>3439</v>
      </c>
      <c r="B63" s="691" t="s">
        <v>3797</v>
      </c>
      <c r="C63" s="694" t="s">
        <v>3875</v>
      </c>
      <c r="D63" s="720"/>
      <c r="E63" s="720"/>
      <c r="F63" s="720"/>
      <c r="G63" s="720"/>
    </row>
    <row r="64" spans="1:7">
      <c r="A64" s="691" t="s">
        <v>3442</v>
      </c>
      <c r="B64" s="691" t="s">
        <v>3800</v>
      </c>
      <c r="C64" s="694" t="s">
        <v>3876</v>
      </c>
      <c r="D64" s="720"/>
      <c r="E64" s="720"/>
      <c r="F64" s="720"/>
      <c r="G64" s="720"/>
    </row>
    <row r="65" spans="1:7">
      <c r="A65" s="691" t="s">
        <v>3877</v>
      </c>
      <c r="B65" s="691" t="s">
        <v>3878</v>
      </c>
      <c r="C65" s="694" t="s">
        <v>3879</v>
      </c>
      <c r="D65" s="720"/>
      <c r="E65" s="720"/>
      <c r="F65" s="720"/>
      <c r="G65" s="720"/>
    </row>
    <row r="66" spans="1:7">
      <c r="A66" s="691" t="s">
        <v>3880</v>
      </c>
      <c r="B66" s="691" t="s">
        <v>3881</v>
      </c>
      <c r="C66" s="694" t="s">
        <v>3882</v>
      </c>
      <c r="D66" s="720"/>
      <c r="E66" s="720"/>
      <c r="F66" s="720"/>
      <c r="G66" s="720"/>
    </row>
    <row r="67" spans="1:7">
      <c r="A67" s="691" t="s">
        <v>3883</v>
      </c>
      <c r="B67" s="691" t="s">
        <v>3884</v>
      </c>
      <c r="C67" s="694" t="s">
        <v>3885</v>
      </c>
      <c r="D67" s="720"/>
      <c r="E67" s="720"/>
      <c r="F67" s="720"/>
      <c r="G67" s="720"/>
    </row>
    <row r="68" spans="1:7">
      <c r="A68" s="691" t="s">
        <v>3886</v>
      </c>
      <c r="B68" s="691" t="s">
        <v>3887</v>
      </c>
      <c r="C68" s="694" t="s">
        <v>3888</v>
      </c>
      <c r="D68" s="720"/>
      <c r="E68" s="720"/>
      <c r="F68" s="720"/>
      <c r="G68" s="720"/>
    </row>
    <row r="69" spans="1:7">
      <c r="A69" s="691" t="s">
        <v>3889</v>
      </c>
      <c r="B69" s="691" t="s">
        <v>3890</v>
      </c>
      <c r="C69" s="694" t="s">
        <v>3891</v>
      </c>
      <c r="D69" s="720"/>
      <c r="E69" s="720"/>
      <c r="F69" s="720"/>
      <c r="G69" s="720"/>
    </row>
    <row r="70" spans="1:7">
      <c r="A70" s="691" t="s">
        <v>3892</v>
      </c>
      <c r="B70" s="691" t="s">
        <v>3893</v>
      </c>
      <c r="C70" s="694" t="s">
        <v>3894</v>
      </c>
      <c r="D70" s="720"/>
      <c r="E70" s="720"/>
      <c r="F70" s="720"/>
      <c r="G70" s="720"/>
    </row>
    <row r="71" spans="1:7">
      <c r="A71" s="691" t="s">
        <v>3895</v>
      </c>
      <c r="B71" s="691" t="s">
        <v>3896</v>
      </c>
      <c r="C71" s="694" t="s">
        <v>3897</v>
      </c>
      <c r="D71" s="720"/>
      <c r="E71" s="720"/>
      <c r="F71" s="720"/>
      <c r="G71" s="720"/>
    </row>
    <row r="72" spans="1:7">
      <c r="A72" s="688" t="s">
        <v>3445</v>
      </c>
      <c r="B72" s="688" t="s">
        <v>3898</v>
      </c>
      <c r="C72" s="725" t="s">
        <v>269</v>
      </c>
      <c r="D72" s="690">
        <v>0</v>
      </c>
      <c r="E72" s="690">
        <v>0</v>
      </c>
      <c r="F72" s="690">
        <v>0</v>
      </c>
      <c r="G72" s="690">
        <v>0</v>
      </c>
    </row>
    <row r="73" spans="1:7">
      <c r="A73" s="691" t="s">
        <v>3447</v>
      </c>
      <c r="B73" s="691" t="s">
        <v>3899</v>
      </c>
      <c r="C73" s="694" t="s">
        <v>3900</v>
      </c>
      <c r="D73" s="720"/>
      <c r="E73" s="720"/>
      <c r="F73" s="720"/>
      <c r="G73" s="720"/>
    </row>
    <row r="74" spans="1:7">
      <c r="A74" s="691" t="s">
        <v>3450</v>
      </c>
      <c r="B74" s="691" t="s">
        <v>3844</v>
      </c>
      <c r="C74" s="694" t="s">
        <v>3901</v>
      </c>
      <c r="D74" s="720"/>
      <c r="E74" s="720"/>
      <c r="F74" s="720"/>
      <c r="G74" s="720"/>
    </row>
    <row r="75" spans="1:7">
      <c r="A75" s="691" t="s">
        <v>3453</v>
      </c>
      <c r="B75" s="691" t="s">
        <v>3902</v>
      </c>
      <c r="C75" s="694" t="s">
        <v>3903</v>
      </c>
      <c r="D75" s="720"/>
      <c r="E75" s="720"/>
      <c r="F75" s="720"/>
      <c r="G75" s="720"/>
    </row>
    <row r="76" spans="1:7">
      <c r="A76" s="691" t="s">
        <v>3456</v>
      </c>
      <c r="B76" s="691" t="s">
        <v>3904</v>
      </c>
      <c r="C76" s="694" t="s">
        <v>3905</v>
      </c>
      <c r="D76" s="720"/>
      <c r="E76" s="720"/>
      <c r="F76" s="720"/>
      <c r="G76" s="720"/>
    </row>
    <row r="77" spans="1:7">
      <c r="A77" s="691" t="s">
        <v>3462</v>
      </c>
      <c r="B77" s="691" t="s">
        <v>3906</v>
      </c>
      <c r="C77" s="694" t="s">
        <v>3907</v>
      </c>
      <c r="D77" s="720"/>
      <c r="E77" s="720"/>
      <c r="F77" s="720"/>
      <c r="G77" s="720"/>
    </row>
    <row r="78" spans="1:7">
      <c r="A78" s="688" t="s">
        <v>3908</v>
      </c>
      <c r="B78" s="688" t="s">
        <v>3909</v>
      </c>
      <c r="C78" s="725" t="s">
        <v>269</v>
      </c>
      <c r="D78" s="708">
        <v>2000</v>
      </c>
      <c r="E78" s="690">
        <v>0</v>
      </c>
      <c r="F78" s="690">
        <v>0</v>
      </c>
      <c r="G78" s="690">
        <v>0</v>
      </c>
    </row>
    <row r="79" spans="1:7">
      <c r="A79" s="691" t="s">
        <v>3910</v>
      </c>
      <c r="B79" s="691" t="s">
        <v>3911</v>
      </c>
      <c r="C79" s="694" t="s">
        <v>3912</v>
      </c>
      <c r="D79" s="720"/>
      <c r="E79" s="720"/>
      <c r="F79" s="720"/>
      <c r="G79" s="720"/>
    </row>
    <row r="80" spans="1:7">
      <c r="A80" s="691" t="s">
        <v>3913</v>
      </c>
      <c r="B80" s="691" t="s">
        <v>3914</v>
      </c>
      <c r="C80" s="694" t="s">
        <v>3915</v>
      </c>
      <c r="D80" s="720">
        <v>2000</v>
      </c>
      <c r="E80" s="720"/>
      <c r="F80" s="720"/>
      <c r="G80" s="720"/>
    </row>
    <row r="81" spans="1:7">
      <c r="A81" s="688" t="s">
        <v>3570</v>
      </c>
      <c r="B81" s="688" t="s">
        <v>3916</v>
      </c>
      <c r="C81" s="725" t="s">
        <v>269</v>
      </c>
      <c r="D81" s="708"/>
      <c r="E81" s="726">
        <v>0</v>
      </c>
      <c r="F81" s="708"/>
      <c r="G81" s="726">
        <v>0</v>
      </c>
    </row>
    <row r="82" spans="1:7">
      <c r="A82" s="688" t="s">
        <v>3917</v>
      </c>
      <c r="B82" s="688" t="s">
        <v>3918</v>
      </c>
      <c r="C82" s="725" t="s">
        <v>269</v>
      </c>
      <c r="D82" s="708">
        <v>17.049959999999999</v>
      </c>
      <c r="E82" s="690">
        <v>0</v>
      </c>
      <c r="F82" s="690">
        <v>0</v>
      </c>
      <c r="G82" s="690">
        <v>0</v>
      </c>
    </row>
    <row r="83" spans="1:7">
      <c r="A83" s="688" t="s">
        <v>3919</v>
      </c>
      <c r="B83" s="688" t="s">
        <v>3615</v>
      </c>
      <c r="C83" s="725" t="s">
        <v>269</v>
      </c>
      <c r="D83" s="708">
        <v>17.049959999999999</v>
      </c>
      <c r="E83" s="690">
        <v>0</v>
      </c>
      <c r="F83" s="690">
        <v>0</v>
      </c>
      <c r="G83" s="690">
        <v>0</v>
      </c>
    </row>
  </sheetData>
  <customSheetViews>
    <customSheetView guid="{53E72506-0B1D-4F4A-A157-6DE69D2E678D}" showPageBreaks="1" showGridLines="0" fitToPage="1" view="pageBreakPreview">
      <selection activeCell="D14" sqref="D14"/>
      <pageMargins left="0.39370078740157483" right="0.39370078740157483" top="0.59055118110236227" bottom="0.39370078740157483" header="0.31496062992125984" footer="0.11811023622047245"/>
      <printOptions horizontalCentered="1"/>
      <pageSetup paperSize="9" scale="71" firstPageNumber="466" orientation="portrait" useFirstPageNumber="1" r:id="rId1"/>
      <headerFooter alignWithMargins="0">
        <oddHeader>&amp;L&amp;"Tahoma,Kurzíva"Závěrečný účet za rok 2014&amp;R&amp;"Tahoma,Kurzíva"Tabulka č. 45</oddHeader>
        <oddFooter>&amp;C&amp;"Tahoma,Obyčejné"&amp;P</oddFooter>
      </headerFooter>
    </customSheetView>
  </customSheetViews>
  <mergeCells count="6">
    <mergeCell ref="A1:G1"/>
    <mergeCell ref="A2:G2"/>
    <mergeCell ref="A5:B6"/>
    <mergeCell ref="C5:C6"/>
    <mergeCell ref="D5:E5"/>
    <mergeCell ref="F5:G5"/>
  </mergeCells>
  <printOptions horizontalCentered="1"/>
  <pageMargins left="0.39370078740157483" right="0.39370078740157483" top="0.59055118110236227" bottom="0.39370078740157483" header="0.31496062992125984" footer="0.11811023622047245"/>
  <pageSetup paperSize="9" scale="71" firstPageNumber="466" orientation="portrait" useFirstPageNumber="1" r:id="rId2"/>
  <headerFooter alignWithMargins="0">
    <oddHeader>&amp;L&amp;"Tahoma,Kurzíva"Závěrečný účet za rok 2014&amp;R&amp;"Tahoma,Kurzíva"Tabulka č. 45</oddHeader>
    <oddFooter>&amp;C&amp;"Tahoma,Obyčejné"&amp;P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2:K75"/>
  <sheetViews>
    <sheetView topLeftCell="A33" workbookViewId="0">
      <selection activeCell="B38" sqref="B38"/>
    </sheetView>
  </sheetViews>
  <sheetFormatPr defaultRowHeight="12.75"/>
  <cols>
    <col min="1" max="1" width="15.140625" style="1168" bestFit="1" customWidth="1"/>
    <col min="2" max="2" width="11" style="1168" bestFit="1" customWidth="1"/>
    <col min="3" max="3" width="10.140625" style="1168" bestFit="1" customWidth="1"/>
    <col min="4" max="4" width="10.85546875" style="1168" bestFit="1" customWidth="1"/>
    <col min="5" max="5" width="11.28515625" style="1168" bestFit="1" customWidth="1"/>
    <col min="6" max="6" width="10.85546875" style="1168" bestFit="1" customWidth="1"/>
    <col min="7" max="7" width="11.28515625" style="1168" bestFit="1" customWidth="1"/>
    <col min="8" max="8" width="15.28515625" style="1168" bestFit="1" customWidth="1"/>
    <col min="9" max="9" width="9.140625" style="1168"/>
    <col min="10" max="10" width="10.85546875" style="1168" bestFit="1" customWidth="1"/>
    <col min="11" max="11" width="8.7109375" style="1168" customWidth="1"/>
    <col min="12" max="16384" width="9.140625" style="1168"/>
  </cols>
  <sheetData>
    <row r="2" spans="1:9">
      <c r="A2" s="1168" t="s">
        <v>4591</v>
      </c>
    </row>
    <row r="3" spans="1:9" ht="15.75">
      <c r="A3" s="1169"/>
      <c r="B3" s="1169">
        <v>2007</v>
      </c>
      <c r="C3" s="1169">
        <v>2008</v>
      </c>
      <c r="D3" s="1169">
        <v>2009</v>
      </c>
      <c r="E3" s="1169">
        <v>2010</v>
      </c>
      <c r="F3" s="1170">
        <v>2011</v>
      </c>
      <c r="G3" s="1124">
        <v>2012</v>
      </c>
      <c r="H3" s="1124">
        <v>2013</v>
      </c>
      <c r="I3" s="1124">
        <v>2014</v>
      </c>
    </row>
    <row r="4" spans="1:9">
      <c r="A4" s="1169" t="s">
        <v>4592</v>
      </c>
      <c r="B4" s="1169">
        <v>10355.369000000001</v>
      </c>
      <c r="C4" s="1169">
        <v>10985.659</v>
      </c>
      <c r="D4" s="1169">
        <v>12404.834999999999</v>
      </c>
      <c r="E4" s="1169">
        <v>11209.286</v>
      </c>
      <c r="F4" s="1171">
        <v>11790.804</v>
      </c>
      <c r="G4" s="1135">
        <v>11574.909</v>
      </c>
      <c r="H4" s="1135">
        <v>11415.745999999999</v>
      </c>
      <c r="I4" s="1135">
        <v>12137.583000000001</v>
      </c>
    </row>
    <row r="5" spans="1:9">
      <c r="A5" s="1169" t="s">
        <v>4593</v>
      </c>
      <c r="B5" s="1169">
        <v>5077.6769999999997</v>
      </c>
      <c r="C5" s="1169">
        <v>5377.5029999999997</v>
      </c>
      <c r="D5" s="1169">
        <v>4890.2520000000004</v>
      </c>
      <c r="E5" s="1169">
        <v>4866.2070000000003</v>
      </c>
      <c r="F5" s="1171">
        <v>5006.0230000000001</v>
      </c>
      <c r="G5" s="1135">
        <v>4827.9070000000002</v>
      </c>
      <c r="H5" s="1135">
        <v>4951.1000000000004</v>
      </c>
      <c r="I5" s="1135">
        <v>5259.0230000000001</v>
      </c>
    </row>
    <row r="6" spans="1:9">
      <c r="A6" s="1169" t="s">
        <v>4592</v>
      </c>
      <c r="B6" s="1133">
        <f>'graf 1'!D25*100/'graf 1'!D27</f>
        <v>67.098672549799957</v>
      </c>
      <c r="C6" s="1133">
        <f>'graf 1'!E25*100/'graf 1'!E27</f>
        <v>67.136528991157078</v>
      </c>
      <c r="D6" s="1133">
        <f>'graf 1'!F25*100/'graf 1'!F27</f>
        <v>71.724617517101819</v>
      </c>
      <c r="E6" s="1133">
        <f>'graf 1'!G25*100/'graf 1'!G27</f>
        <v>69.72903412666723</v>
      </c>
      <c r="F6" s="1172">
        <f>'graf 1'!H25*100/'graf 1'!H27</f>
        <v>70.19661511069917</v>
      </c>
      <c r="G6" s="1172">
        <f>'graf 1'!I25*100/'graf 1'!I27</f>
        <v>70.566596613654625</v>
      </c>
      <c r="H6" s="1172">
        <f>'graf 1'!J25*100/'graf 1'!J27</f>
        <v>69.749211301920965</v>
      </c>
      <c r="I6" s="1172">
        <f>I4*100/($I$4+$I$5)</f>
        <v>69.769833265178278</v>
      </c>
    </row>
    <row r="7" spans="1:9">
      <c r="A7" s="1169" t="s">
        <v>4593</v>
      </c>
      <c r="B7" s="1133">
        <f>'graf 1'!D26*100/'graf 1'!D27</f>
        <v>32.901327450200043</v>
      </c>
      <c r="C7" s="1133">
        <f>'graf 1'!E26*100/'graf 1'!E27</f>
        <v>32.863471008842907</v>
      </c>
      <c r="D7" s="1133">
        <f>'graf 1'!F26*100/'graf 1'!F27</f>
        <v>28.275382482898184</v>
      </c>
      <c r="E7" s="1133">
        <f>'graf 1'!G26*100/'graf 1'!G27</f>
        <v>30.270965873332781</v>
      </c>
      <c r="F7" s="1172">
        <f>'graf 1'!H26*100/'graf 1'!H27</f>
        <v>29.803384889300816</v>
      </c>
      <c r="G7" s="1172">
        <f>'graf 1'!I26*100/'graf 1'!I27</f>
        <v>29.433403386345372</v>
      </c>
      <c r="H7" s="1172">
        <f>'graf 1'!J26*100/'graf 1'!J27</f>
        <v>30.250788698079035</v>
      </c>
      <c r="I7" s="1172">
        <f>I5*100/($I$4+$I$5)</f>
        <v>30.230166734821726</v>
      </c>
    </row>
    <row r="11" spans="1:9" ht="13.5" thickBot="1">
      <c r="A11" s="1168" t="s">
        <v>4594</v>
      </c>
    </row>
    <row r="12" spans="1:9">
      <c r="A12" s="1140"/>
      <c r="B12" s="1125">
        <v>2007</v>
      </c>
      <c r="C12" s="1125">
        <v>2008</v>
      </c>
      <c r="D12" s="1125">
        <v>2009</v>
      </c>
      <c r="E12" s="1125">
        <v>2010</v>
      </c>
      <c r="F12" s="1131">
        <v>2011</v>
      </c>
      <c r="G12" s="1125">
        <v>2012</v>
      </c>
      <c r="H12" s="1125">
        <v>2013</v>
      </c>
      <c r="I12" s="1125">
        <v>2014</v>
      </c>
    </row>
    <row r="13" spans="1:9">
      <c r="A13" s="1169" t="s">
        <v>4595</v>
      </c>
      <c r="B13" s="1133">
        <v>13135.04</v>
      </c>
      <c r="C13" s="1133">
        <v>13733.8</v>
      </c>
      <c r="D13" s="1133">
        <v>14927.606</v>
      </c>
      <c r="E13" s="1133">
        <v>14619.688</v>
      </c>
      <c r="F13" s="1135">
        <v>14769.003000000001</v>
      </c>
      <c r="G13" s="1135">
        <v>14909.261</v>
      </c>
      <c r="H13" s="1135">
        <v>14904.712</v>
      </c>
      <c r="I13" s="1135">
        <v>15138.14</v>
      </c>
    </row>
    <row r="14" spans="1:9">
      <c r="A14" s="1169" t="s">
        <v>4596</v>
      </c>
      <c r="B14" s="1133">
        <v>1748.402</v>
      </c>
      <c r="C14" s="1133">
        <v>2741.2</v>
      </c>
      <c r="D14" s="1133">
        <v>2177.3580000000002</v>
      </c>
      <c r="E14" s="1133">
        <v>2091.1819999999998</v>
      </c>
      <c r="F14" s="1135">
        <v>2062.2800000000002</v>
      </c>
      <c r="G14" s="1135">
        <v>1912.375</v>
      </c>
      <c r="H14" s="1135">
        <v>2009.296</v>
      </c>
      <c r="I14" s="1135">
        <v>2299.4070000000002</v>
      </c>
    </row>
    <row r="15" spans="1:9">
      <c r="A15" s="1169" t="s">
        <v>4595</v>
      </c>
      <c r="B15" s="1133">
        <f>'graf 2'!D34*100/'graf 2'!D36</f>
        <v>88.252703910829226</v>
      </c>
      <c r="C15" s="1133">
        <f>'graf 2'!E34*100/'graf 2'!E36</f>
        <v>83.361683396481624</v>
      </c>
      <c r="D15" s="1133">
        <f>'graf 2'!F34*100/'graf 2'!F36</f>
        <v>87.270607526563637</v>
      </c>
      <c r="E15" s="1133">
        <f>'graf 2'!G34*100/'graf 2'!G36</f>
        <v>87.486097372548528</v>
      </c>
      <c r="F15" s="1133">
        <f>'graf 2'!H34*100/'graf 2'!H36</f>
        <v>87.747339284830517</v>
      </c>
      <c r="G15" s="1133">
        <f>'graf 2'!I34*100/'graf 2'!I36</f>
        <v>88.631456536094362</v>
      </c>
      <c r="H15" s="1133">
        <f>'graf 2'!J34*100/'graf 2'!J36</f>
        <v>88.120521168016481</v>
      </c>
      <c r="I15" s="1172">
        <f>I13*100/($I$13+$I$14)</f>
        <v>86.813472101322517</v>
      </c>
    </row>
    <row r="16" spans="1:9">
      <c r="A16" s="1169" t="s">
        <v>4596</v>
      </c>
      <c r="B16" s="1133">
        <f>'graf 2'!D35*100/'graf 2'!D36</f>
        <v>11.747296089170771</v>
      </c>
      <c r="C16" s="1133">
        <f>'graf 2'!E35*100/'graf 2'!E36</f>
        <v>16.63831660351838</v>
      </c>
      <c r="D16" s="1133">
        <f>'graf 2'!F35*100/'graf 2'!F36</f>
        <v>12.729392473436366</v>
      </c>
      <c r="E16" s="1133">
        <f>'graf 2'!G35*100/'graf 2'!G36</f>
        <v>12.513902627451474</v>
      </c>
      <c r="F16" s="1133">
        <f>'graf 2'!H35*100/'graf 2'!H36</f>
        <v>12.252660715169487</v>
      </c>
      <c r="G16" s="1133">
        <f>'graf 2'!I35*100/'graf 2'!I36</f>
        <v>11.368543463905652</v>
      </c>
      <c r="H16" s="1133">
        <f>'graf 2'!J35*100/'graf 2'!J36</f>
        <v>11.879478831983526</v>
      </c>
      <c r="I16" s="1172">
        <f>I14*100/($I$13+$I$14)</f>
        <v>13.186527898677493</v>
      </c>
    </row>
    <row r="20" spans="1:3">
      <c r="A20" s="1148" t="s">
        <v>4597</v>
      </c>
      <c r="B20" s="1148"/>
      <c r="C20" s="1140"/>
    </row>
    <row r="21" spans="1:3">
      <c r="A21" s="1173"/>
      <c r="B21" s="1174"/>
      <c r="C21" s="1140"/>
    </row>
    <row r="22" spans="1:3">
      <c r="A22" s="1174" t="s">
        <v>4598</v>
      </c>
      <c r="B22" s="1175" t="s">
        <v>4586</v>
      </c>
      <c r="C22" s="1140"/>
    </row>
    <row r="23" spans="1:3">
      <c r="A23" s="1174" t="s">
        <v>4599</v>
      </c>
      <c r="B23" s="1175" t="s">
        <v>4587</v>
      </c>
      <c r="C23" s="1140"/>
    </row>
    <row r="24" spans="1:3">
      <c r="A24" s="1174" t="s">
        <v>4600</v>
      </c>
      <c r="B24" s="1175" t="s">
        <v>4588</v>
      </c>
      <c r="C24" s="1140"/>
    </row>
    <row r="25" spans="1:3">
      <c r="A25" s="1174" t="s">
        <v>347</v>
      </c>
      <c r="B25" s="1175" t="s">
        <v>4585</v>
      </c>
      <c r="C25" s="1140"/>
    </row>
    <row r="26" spans="1:3">
      <c r="A26" s="1174" t="s">
        <v>284</v>
      </c>
      <c r="B26" s="1175" t="s">
        <v>4589</v>
      </c>
      <c r="C26" s="1140"/>
    </row>
    <row r="27" spans="1:3">
      <c r="A27" s="1174" t="s">
        <v>734</v>
      </c>
      <c r="B27" s="1175"/>
      <c r="C27" s="1140"/>
    </row>
    <row r="28" spans="1:3">
      <c r="A28" s="1148"/>
      <c r="B28" s="1148"/>
      <c r="C28" s="1140"/>
    </row>
    <row r="29" spans="1:3">
      <c r="A29" s="1148"/>
      <c r="B29" s="848">
        <v>2014</v>
      </c>
      <c r="C29" s="1148"/>
    </row>
    <row r="30" spans="1:3">
      <c r="A30" s="1176" t="s">
        <v>4601</v>
      </c>
      <c r="B30" s="848" t="s">
        <v>4602</v>
      </c>
      <c r="C30" s="1148"/>
    </row>
    <row r="31" spans="1:3">
      <c r="A31" s="1174" t="s">
        <v>347</v>
      </c>
      <c r="B31" s="1177">
        <v>80169.275439999998</v>
      </c>
      <c r="C31" s="1177">
        <f>B31/B36*100</f>
        <v>0.46083283304819594</v>
      </c>
    </row>
    <row r="32" spans="1:3">
      <c r="A32" s="1174" t="s">
        <v>268</v>
      </c>
      <c r="B32" s="1177">
        <v>4906095.3388900002</v>
      </c>
      <c r="C32" s="1177">
        <f>B32/B36*100</f>
        <v>28.201450017061898</v>
      </c>
    </row>
    <row r="33" spans="1:11">
      <c r="A33" s="1174" t="s">
        <v>4599</v>
      </c>
      <c r="B33" s="1177">
        <v>1249128.9785199999</v>
      </c>
      <c r="C33" s="1177">
        <f>B33/B36*100</f>
        <v>7.1803024644371245</v>
      </c>
    </row>
    <row r="34" spans="1:11">
      <c r="A34" s="1174" t="s">
        <v>4600</v>
      </c>
      <c r="B34" s="1177">
        <v>10888453.876259999</v>
      </c>
      <c r="C34" s="1177">
        <f>B34/B36*100</f>
        <v>62.58952721940063</v>
      </c>
    </row>
    <row r="35" spans="1:11">
      <c r="A35" s="1174" t="s">
        <v>284</v>
      </c>
      <c r="B35" s="1177">
        <v>272759.21573</v>
      </c>
      <c r="C35" s="1177">
        <f>B35/B36*100</f>
        <v>1.5678874660521684</v>
      </c>
    </row>
    <row r="36" spans="1:11">
      <c r="A36" s="1174" t="s">
        <v>734</v>
      </c>
      <c r="B36" s="1177">
        <f>SUM(B31:B35)</f>
        <v>17396606.684839997</v>
      </c>
      <c r="C36" s="1177">
        <f>SUM(C31:C35)</f>
        <v>100.00000000000001</v>
      </c>
    </row>
    <row r="39" spans="1:11">
      <c r="A39" s="1174" t="s">
        <v>4603</v>
      </c>
    </row>
    <row r="41" spans="1:11" ht="15">
      <c r="A41" s="1149"/>
      <c r="B41" s="1149"/>
      <c r="C41" s="1149"/>
      <c r="D41" s="1165"/>
      <c r="E41" s="1155"/>
      <c r="F41" s="1149"/>
      <c r="G41" s="1149"/>
      <c r="H41" s="1149"/>
      <c r="I41" s="1149"/>
    </row>
    <row r="42" spans="1:11">
      <c r="A42" s="1178" t="s">
        <v>59</v>
      </c>
      <c r="B42" s="1210">
        <v>2010</v>
      </c>
      <c r="C42" s="1211"/>
      <c r="D42" s="1212">
        <v>2011</v>
      </c>
      <c r="E42" s="1212"/>
      <c r="F42" s="1212">
        <v>2012</v>
      </c>
      <c r="G42" s="1212"/>
      <c r="H42" s="1212">
        <v>2013</v>
      </c>
      <c r="I42" s="1212"/>
      <c r="J42" s="1212">
        <v>2014</v>
      </c>
      <c r="K42" s="1212"/>
    </row>
    <row r="43" spans="1:11" ht="25.5">
      <c r="A43" s="1179" t="s">
        <v>4604</v>
      </c>
      <c r="B43" s="1180">
        <v>83174.53138</v>
      </c>
      <c r="C43" s="1181">
        <f>B43*100/B56</f>
        <v>0.4977271057541624</v>
      </c>
      <c r="D43" s="1182">
        <v>50249.629439999997</v>
      </c>
      <c r="E43" s="1183">
        <f t="shared" ref="E43:E54" si="0">D43/$D$56*100</f>
        <v>0.29854901314190779</v>
      </c>
      <c r="F43" s="1149"/>
      <c r="G43" s="1182"/>
      <c r="H43" s="1149"/>
      <c r="I43" s="1182"/>
      <c r="J43" s="1149"/>
      <c r="K43" s="1182"/>
    </row>
    <row r="44" spans="1:11">
      <c r="A44" s="1184" t="s">
        <v>4605</v>
      </c>
      <c r="B44" s="1185">
        <v>193322.11895999999</v>
      </c>
      <c r="C44" s="1186">
        <f t="shared" ref="C44:C55" si="1">B44/$B$56*100</f>
        <v>1.1568644529972063</v>
      </c>
      <c r="D44" s="1187">
        <f>162931.94504+50249.62944</f>
        <v>213181.57447999998</v>
      </c>
      <c r="E44" s="1155">
        <f t="shared" si="0"/>
        <v>1.2665794631786664</v>
      </c>
      <c r="F44" s="1187">
        <v>170629.92</v>
      </c>
      <c r="G44" s="1155">
        <f t="shared" ref="G44:G54" si="2">F44/$F$56*100</f>
        <v>1.0143479305618779</v>
      </c>
      <c r="H44" s="1187">
        <v>152934.28</v>
      </c>
      <c r="I44" s="1155">
        <f t="shared" ref="I44:I54" si="3">H44/$H$56*100</f>
        <v>0.90418709538929842</v>
      </c>
      <c r="J44" s="1187">
        <v>136507.53864000004</v>
      </c>
      <c r="K44" s="1155">
        <f t="shared" ref="K44:K54" si="4">J44/$H$56*100</f>
        <v>0.8070679435744823</v>
      </c>
    </row>
    <row r="45" spans="1:11">
      <c r="A45" s="1184" t="s">
        <v>4606</v>
      </c>
      <c r="B45" s="1185">
        <v>2894007.1503900001</v>
      </c>
      <c r="C45" s="1186">
        <f t="shared" si="1"/>
        <v>17.318111435032719</v>
      </c>
      <c r="D45" s="1187">
        <v>3160888.4401600002</v>
      </c>
      <c r="E45" s="1155">
        <f t="shared" si="0"/>
        <v>18.77984245810654</v>
      </c>
      <c r="F45" s="1187">
        <v>3205307.55</v>
      </c>
      <c r="G45" s="1155">
        <f t="shared" si="2"/>
        <v>19.054671538009647</v>
      </c>
      <c r="H45" s="1187">
        <v>3020238.37</v>
      </c>
      <c r="I45" s="1155">
        <f t="shared" si="3"/>
        <v>17.8564319206499</v>
      </c>
      <c r="J45" s="1187">
        <v>3424360.5140899993</v>
      </c>
      <c r="K45" s="1155">
        <f t="shared" si="4"/>
        <v>20.245706762413509</v>
      </c>
    </row>
    <row r="46" spans="1:11">
      <c r="A46" s="1184" t="s">
        <v>4607</v>
      </c>
      <c r="B46" s="1185">
        <v>10967763.668959999</v>
      </c>
      <c r="C46" s="1186">
        <f t="shared" si="1"/>
        <v>65.632510060162048</v>
      </c>
      <c r="D46" s="1187">
        <v>11128361.640380001</v>
      </c>
      <c r="E46" s="1155">
        <f t="shared" si="0"/>
        <v>66.117132059426226</v>
      </c>
      <c r="F46" s="1187">
        <v>11225454</v>
      </c>
      <c r="G46" s="1155">
        <f t="shared" si="2"/>
        <v>66.732235674244905</v>
      </c>
      <c r="H46" s="1187">
        <v>11254915.52</v>
      </c>
      <c r="I46" s="1155">
        <f t="shared" si="3"/>
        <v>66.541977200145936</v>
      </c>
      <c r="J46" s="1187">
        <v>11269262.00909997</v>
      </c>
      <c r="K46" s="1155">
        <f t="shared" si="4"/>
        <v>66.626797361514178</v>
      </c>
    </row>
    <row r="47" spans="1:11">
      <c r="A47" s="1184" t="s">
        <v>4608</v>
      </c>
      <c r="B47" s="1185">
        <v>248565.56529999999</v>
      </c>
      <c r="C47" s="1186">
        <f t="shared" si="1"/>
        <v>1.4874483493232549</v>
      </c>
      <c r="D47" s="1187">
        <v>236770.85819999999</v>
      </c>
      <c r="E47" s="1155">
        <f t="shared" si="0"/>
        <v>1.4067308922302888</v>
      </c>
      <c r="F47" s="1187">
        <v>234957.19</v>
      </c>
      <c r="G47" s="1155">
        <f t="shared" si="2"/>
        <v>1.3967558529426372</v>
      </c>
      <c r="H47" s="1187">
        <v>275024.78000000003</v>
      </c>
      <c r="I47" s="1155">
        <f t="shared" si="3"/>
        <v>1.6260177704323771</v>
      </c>
      <c r="J47" s="1187">
        <v>241199.77121000001</v>
      </c>
      <c r="K47" s="1155">
        <f t="shared" si="4"/>
        <v>1.4260355529115725</v>
      </c>
    </row>
    <row r="48" spans="1:11">
      <c r="A48" s="1184" t="s">
        <v>4609</v>
      </c>
      <c r="B48" s="1185">
        <v>766615.17020000005</v>
      </c>
      <c r="C48" s="1186">
        <f t="shared" si="1"/>
        <v>4.587523891750247</v>
      </c>
      <c r="D48" s="1187">
        <v>865105.31169999996</v>
      </c>
      <c r="E48" s="1155">
        <f t="shared" si="0"/>
        <v>5.1398655064760126</v>
      </c>
      <c r="F48" s="1187">
        <v>788177.4</v>
      </c>
      <c r="G48" s="1155">
        <f t="shared" si="2"/>
        <v>4.6854977990122801</v>
      </c>
      <c r="H48" s="1187">
        <v>936978.72</v>
      </c>
      <c r="I48" s="1155">
        <f t="shared" si="3"/>
        <v>5.5396610052264457</v>
      </c>
      <c r="J48" s="1187">
        <v>915316.71375999972</v>
      </c>
      <c r="K48" s="1155">
        <f t="shared" si="4"/>
        <v>5.4115896107526194</v>
      </c>
    </row>
    <row r="49" spans="1:11">
      <c r="A49" s="1184" t="s">
        <v>4610</v>
      </c>
      <c r="B49" s="1185">
        <v>213775.03271</v>
      </c>
      <c r="C49" s="1186">
        <f t="shared" si="1"/>
        <v>1.2792573224985413</v>
      </c>
      <c r="D49" s="1187">
        <v>121887.85522</v>
      </c>
      <c r="E49" s="1155">
        <f t="shared" si="0"/>
        <v>0.72417447243795507</v>
      </c>
      <c r="F49" s="1187">
        <v>112075.19</v>
      </c>
      <c r="G49" s="1155">
        <f t="shared" si="2"/>
        <v>0.66625617033536244</v>
      </c>
      <c r="H49" s="1187">
        <v>105883.17</v>
      </c>
      <c r="I49" s="1155">
        <f t="shared" si="3"/>
        <v>0.62600874004775975</v>
      </c>
      <c r="J49" s="1187">
        <v>105517.00181999995</v>
      </c>
      <c r="K49" s="1155">
        <f t="shared" si="4"/>
        <v>0.62384385887724503</v>
      </c>
    </row>
    <row r="50" spans="1:11">
      <c r="A50" s="1184" t="s">
        <v>4611</v>
      </c>
      <c r="B50" s="1185">
        <v>381553.26222999999</v>
      </c>
      <c r="C50" s="1186">
        <f t="shared" si="1"/>
        <v>2.2832638519254962</v>
      </c>
      <c r="D50" s="1187">
        <v>315243.35417000001</v>
      </c>
      <c r="E50" s="1155">
        <f t="shared" si="0"/>
        <v>1.8729609220178645</v>
      </c>
      <c r="F50" s="1187">
        <v>359355.38</v>
      </c>
      <c r="G50" s="1155">
        <f t="shared" si="2"/>
        <v>2.1362688679645236</v>
      </c>
      <c r="H50" s="1187">
        <v>399369.52</v>
      </c>
      <c r="I50" s="1155">
        <f t="shared" si="3"/>
        <v>2.3611760965286419</v>
      </c>
      <c r="J50" s="1187">
        <v>438171.60368000006</v>
      </c>
      <c r="K50" s="1155">
        <f t="shared" si="4"/>
        <v>2.5905840705791405</v>
      </c>
    </row>
    <row r="51" spans="1:11">
      <c r="A51" s="1184" t="s">
        <v>4612</v>
      </c>
      <c r="B51" s="1185">
        <v>399929.06897999998</v>
      </c>
      <c r="C51" s="1186">
        <f t="shared" si="1"/>
        <v>2.3932270456799554</v>
      </c>
      <c r="D51" s="1187">
        <v>139976.92131999999</v>
      </c>
      <c r="E51" s="1155">
        <f t="shared" si="0"/>
        <v>0.83164736115372384</v>
      </c>
      <c r="F51" s="1187">
        <v>102493.72</v>
      </c>
      <c r="G51" s="1155">
        <f t="shared" si="2"/>
        <v>0.60929696724694327</v>
      </c>
      <c r="H51" s="1187">
        <v>95560.13</v>
      </c>
      <c r="I51" s="1155">
        <f t="shared" si="3"/>
        <v>0.56497625241197569</v>
      </c>
      <c r="J51" s="1187">
        <v>85425.741780000026</v>
      </c>
      <c r="K51" s="1155">
        <f t="shared" si="4"/>
        <v>0.50505912298756339</v>
      </c>
    </row>
    <row r="52" spans="1:11">
      <c r="A52" s="1184" t="s">
        <v>49</v>
      </c>
      <c r="B52" s="1185">
        <v>76871.565239999996</v>
      </c>
      <c r="C52" s="1186">
        <f t="shared" si="1"/>
        <v>0.46000934477038308</v>
      </c>
      <c r="D52" s="1187">
        <v>51297.90137</v>
      </c>
      <c r="E52" s="1155">
        <f t="shared" si="0"/>
        <v>0.30477712972094745</v>
      </c>
      <c r="F52" s="1187">
        <v>52372.1</v>
      </c>
      <c r="G52" s="1155">
        <f t="shared" si="2"/>
        <v>0.31133772584655561</v>
      </c>
      <c r="H52" s="1187">
        <v>52603.28</v>
      </c>
      <c r="I52" s="1155">
        <f t="shared" si="3"/>
        <v>0.31100422319410648</v>
      </c>
      <c r="J52" s="1187">
        <v>69100.06084000002</v>
      </c>
      <c r="K52" s="1155">
        <f t="shared" si="4"/>
        <v>0.40853746656500706</v>
      </c>
    </row>
    <row r="53" spans="1:11" ht="38.25">
      <c r="A53" s="1184" t="s">
        <v>4613</v>
      </c>
      <c r="B53" s="1185">
        <f>430349.32014+35823.68138</f>
        <v>466173.00152000005</v>
      </c>
      <c r="C53" s="1186">
        <f t="shared" si="1"/>
        <v>2.7896392679054296</v>
      </c>
      <c r="D53" s="1187">
        <f>451273.4481+32994.27057</f>
        <v>484267.71866999997</v>
      </c>
      <c r="E53" s="1155">
        <f t="shared" si="0"/>
        <v>2.8771883716683488</v>
      </c>
      <c r="F53" s="1187">
        <f>31321.99+386401.55+9323.81</f>
        <v>427047.35</v>
      </c>
      <c r="G53" s="1155">
        <f t="shared" si="2"/>
        <v>2.5386790061463662</v>
      </c>
      <c r="H53" s="1187">
        <f>39550.96+422326.06+9783.82</f>
        <v>471660.84</v>
      </c>
      <c r="I53" s="1155">
        <f t="shared" si="3"/>
        <v>2.7885811142438222</v>
      </c>
      <c r="J53" s="1187">
        <v>489313.23398000002</v>
      </c>
      <c r="K53" s="1155">
        <f t="shared" si="4"/>
        <v>2.8929466419688277</v>
      </c>
    </row>
    <row r="54" spans="1:11">
      <c r="A54" s="1184" t="s">
        <v>4614</v>
      </c>
      <c r="B54" s="1185">
        <f>75957.46069+132.36893+15458.24245+9484.2016+1262.48</f>
        <v>102294.75367000001</v>
      </c>
      <c r="C54" s="1186">
        <f t="shared" si="1"/>
        <v>0.61214497795471778</v>
      </c>
      <c r="D54" s="1187">
        <f>87484.79424+28.97847+15664.34798+8819.592+2303.76</f>
        <v>114301.47269000001</v>
      </c>
      <c r="E54" s="1155">
        <f t="shared" si="0"/>
        <v>0.6791013635834332</v>
      </c>
      <c r="F54" s="1187">
        <f>16528.64+4146+122995.86+96.03</f>
        <v>143766.53</v>
      </c>
      <c r="G54" s="1155">
        <f t="shared" si="2"/>
        <v>0.8546524676889149</v>
      </c>
      <c r="H54" s="1187">
        <f>130268.94+17209.7+1230.7+130.31</f>
        <v>148839.65000000002</v>
      </c>
      <c r="I54" s="1155">
        <f t="shared" si="3"/>
        <v>0.87997858172974563</v>
      </c>
      <c r="J54" s="1187">
        <v>263372.63772</v>
      </c>
      <c r="K54" s="1155">
        <f t="shared" si="4"/>
        <v>1.557127285688106</v>
      </c>
    </row>
    <row r="55" spans="1:11" ht="25.5">
      <c r="A55" s="1184" t="s">
        <v>4615</v>
      </c>
      <c r="B55" s="1185"/>
      <c r="C55" s="1186">
        <f t="shared" si="1"/>
        <v>0</v>
      </c>
      <c r="D55" s="1187"/>
      <c r="E55" s="1155"/>
      <c r="F55" s="1187"/>
      <c r="G55" s="1155"/>
      <c r="H55" s="1187"/>
      <c r="I55" s="1155"/>
      <c r="J55" s="1187"/>
      <c r="K55" s="1155"/>
    </row>
    <row r="56" spans="1:11">
      <c r="A56" s="1188" t="s">
        <v>4616</v>
      </c>
      <c r="B56" s="1189">
        <f>SUM(B44:B54)</f>
        <v>16710870.35816</v>
      </c>
      <c r="C56" s="1190">
        <f>SUM(C44:C55)</f>
        <v>99.999999999999986</v>
      </c>
      <c r="D56" s="1191">
        <f>SUM(D44:D54)</f>
        <v>16831283.048360001</v>
      </c>
      <c r="E56" s="1192">
        <f>SUM(E44:E55)</f>
        <v>100</v>
      </c>
      <c r="F56" s="1191">
        <f>SUM(F44:F54)</f>
        <v>16821636.329999998</v>
      </c>
      <c r="G56" s="1192">
        <f>SUM(G44:G55)</f>
        <v>100</v>
      </c>
      <c r="H56" s="1191">
        <f>SUM(H44:H54)</f>
        <v>16914008.259999998</v>
      </c>
      <c r="I56" s="1192">
        <f>SUM(I44:I55)</f>
        <v>100.00000000000003</v>
      </c>
      <c r="J56" s="1191">
        <f>SUM(J44:J54)</f>
        <v>17437546.826619968</v>
      </c>
      <c r="K56" s="1192">
        <f>SUM(K44:K55)</f>
        <v>103.09529567783225</v>
      </c>
    </row>
    <row r="57" spans="1:11" ht="38.25">
      <c r="A57" s="1184" t="s">
        <v>4617</v>
      </c>
      <c r="B57" s="1184" t="s">
        <v>4618</v>
      </c>
      <c r="C57" s="1151"/>
      <c r="D57" s="1193"/>
      <c r="E57" s="1194"/>
      <c r="F57" s="1195"/>
      <c r="G57" s="1196"/>
      <c r="H57" s="1195"/>
      <c r="I57" s="1196"/>
    </row>
    <row r="62" spans="1:11" ht="14.25">
      <c r="A62" s="1166" t="s">
        <v>4619</v>
      </c>
      <c r="B62" s="1166"/>
      <c r="C62" s="1166"/>
      <c r="D62" s="1167"/>
      <c r="E62" s="1167"/>
      <c r="F62" s="1167"/>
      <c r="G62" s="1167"/>
    </row>
    <row r="63" spans="1:11" ht="14.25">
      <c r="A63" s="1197" t="s">
        <v>59</v>
      </c>
      <c r="B63" s="1198">
        <v>2012</v>
      </c>
      <c r="C63" s="1166"/>
      <c r="D63" s="1198"/>
      <c r="E63" s="1198">
        <v>2013</v>
      </c>
      <c r="F63" s="1166"/>
      <c r="G63" s="1198">
        <v>2014</v>
      </c>
      <c r="H63" s="1166"/>
    </row>
    <row r="64" spans="1:11" ht="25.5">
      <c r="A64" s="1199" t="s">
        <v>591</v>
      </c>
      <c r="B64" s="1200" t="s">
        <v>53</v>
      </c>
      <c r="C64" s="1200" t="s">
        <v>4620</v>
      </c>
      <c r="D64" s="1200"/>
      <c r="E64" s="1200" t="s">
        <v>53</v>
      </c>
      <c r="F64" s="1200" t="s">
        <v>4620</v>
      </c>
      <c r="G64" s="1200" t="s">
        <v>53</v>
      </c>
      <c r="H64" s="1200" t="s">
        <v>4620</v>
      </c>
    </row>
    <row r="65" spans="1:8">
      <c r="A65" s="1201" t="s">
        <v>4605</v>
      </c>
      <c r="B65" s="1202">
        <v>87350.9</v>
      </c>
      <c r="C65" s="1202">
        <f t="shared" ref="C65:C73" si="5">B65/$B$74*100</f>
        <v>44.398228744941839</v>
      </c>
      <c r="D65" s="1202"/>
      <c r="E65" s="1202">
        <v>87135.49</v>
      </c>
      <c r="F65" s="1202">
        <f t="shared" ref="F65:F73" si="6">E65/$E$74*100</f>
        <v>45.820108012534355</v>
      </c>
      <c r="G65" s="1202">
        <v>61818.86</v>
      </c>
      <c r="H65" s="1202">
        <f>G65/$G$74*100</f>
        <v>35.060961655633868</v>
      </c>
    </row>
    <row r="66" spans="1:8">
      <c r="A66" s="1201" t="s">
        <v>49</v>
      </c>
      <c r="B66" s="1202">
        <v>9980.34</v>
      </c>
      <c r="C66" s="1202">
        <f t="shared" si="5"/>
        <v>5.0727516061344868</v>
      </c>
      <c r="D66" s="1202"/>
      <c r="E66" s="1202">
        <v>10846.87</v>
      </c>
      <c r="F66" s="1202">
        <f t="shared" si="6"/>
        <v>5.7038154602437938</v>
      </c>
      <c r="G66" s="1202">
        <v>8513.75</v>
      </c>
      <c r="H66" s="1202">
        <f t="shared" ref="H66:H73" si="7">G66/$G$74*100</f>
        <v>4.8286277407194635</v>
      </c>
    </row>
    <row r="67" spans="1:8">
      <c r="A67" s="1201" t="s">
        <v>4606</v>
      </c>
      <c r="B67" s="1202">
        <v>10351.049999999999</v>
      </c>
      <c r="C67" s="1202">
        <f t="shared" si="5"/>
        <v>5.2611740193899585</v>
      </c>
      <c r="D67" s="1202"/>
      <c r="E67" s="1202">
        <v>2176.87</v>
      </c>
      <c r="F67" s="1202">
        <f t="shared" si="6"/>
        <v>1.1447048559576087</v>
      </c>
      <c r="G67" s="1202">
        <v>499.3</v>
      </c>
      <c r="H67" s="1202">
        <f t="shared" si="7"/>
        <v>0.28318118701409228</v>
      </c>
    </row>
    <row r="68" spans="1:8">
      <c r="A68" s="1201" t="s">
        <v>4607</v>
      </c>
      <c r="B68" s="1202">
        <v>8518.4500000000007</v>
      </c>
      <c r="C68" s="1202">
        <f t="shared" si="5"/>
        <v>4.3297103023821153</v>
      </c>
      <c r="D68" s="1202"/>
      <c r="E68" s="1202">
        <v>12958.75</v>
      </c>
      <c r="F68" s="1202">
        <f t="shared" si="6"/>
        <v>6.8143453913833447</v>
      </c>
      <c r="G68" s="1202">
        <v>12869.41</v>
      </c>
      <c r="H68" s="1202">
        <f t="shared" si="7"/>
        <v>7.2989681553595611</v>
      </c>
    </row>
    <row r="69" spans="1:8">
      <c r="A69" s="1201" t="s">
        <v>4608</v>
      </c>
      <c r="B69" s="1202">
        <v>10129.76</v>
      </c>
      <c r="C69" s="1202">
        <f t="shared" si="5"/>
        <v>5.1486979711870413</v>
      </c>
      <c r="D69" s="1202"/>
      <c r="E69" s="1202">
        <v>10815.92</v>
      </c>
      <c r="F69" s="1202">
        <f t="shared" si="6"/>
        <v>5.6875404344995424</v>
      </c>
      <c r="G69" s="1202">
        <v>9424.9699999999993</v>
      </c>
      <c r="H69" s="1202">
        <f t="shared" si="7"/>
        <v>5.3454319891291995</v>
      </c>
    </row>
    <row r="70" spans="1:8">
      <c r="A70" s="1201" t="s">
        <v>4609</v>
      </c>
      <c r="B70" s="1202">
        <v>1500</v>
      </c>
      <c r="C70" s="1202">
        <f t="shared" si="5"/>
        <v>0.76241164220875535</v>
      </c>
      <c r="D70" s="1202"/>
      <c r="E70" s="1202">
        <v>2000</v>
      </c>
      <c r="F70" s="1202">
        <f t="shared" si="6"/>
        <v>1.0516979479322226</v>
      </c>
      <c r="G70" s="1202">
        <v>681.4</v>
      </c>
      <c r="H70" s="1202">
        <f t="shared" si="7"/>
        <v>0.38646036617545054</v>
      </c>
    </row>
    <row r="71" spans="1:8">
      <c r="A71" s="1201" t="s">
        <v>4621</v>
      </c>
      <c r="B71" s="1202">
        <v>46635.87</v>
      </c>
      <c r="C71" s="1202">
        <f t="shared" si="5"/>
        <v>23.703820155022687</v>
      </c>
      <c r="D71" s="1202"/>
      <c r="E71" s="1202">
        <v>46531.09</v>
      </c>
      <c r="F71" s="1202">
        <f t="shared" si="6"/>
        <v>24.468325934024779</v>
      </c>
      <c r="G71" s="1202">
        <v>69790.259999999995</v>
      </c>
      <c r="H71" s="1202">
        <f t="shared" si="7"/>
        <v>39.581992126621515</v>
      </c>
    </row>
    <row r="72" spans="1:8">
      <c r="A72" s="1201" t="s">
        <v>4622</v>
      </c>
      <c r="B72" s="1202">
        <v>19510.5</v>
      </c>
      <c r="C72" s="1202">
        <f t="shared" si="5"/>
        <v>9.9166882302092816</v>
      </c>
      <c r="D72" s="1202"/>
      <c r="E72" s="1202">
        <v>17508.8</v>
      </c>
      <c r="F72" s="1202">
        <f t="shared" si="6"/>
        <v>9.2069845153778491</v>
      </c>
      <c r="G72" s="1202">
        <v>11454.76</v>
      </c>
      <c r="H72" s="1202">
        <f t="shared" si="7"/>
        <v>6.4966403640327322</v>
      </c>
    </row>
    <row r="73" spans="1:8" ht="25.5">
      <c r="A73" s="1201" t="s">
        <v>26</v>
      </c>
      <c r="B73" s="1202">
        <v>2767.24</v>
      </c>
      <c r="C73" s="1202">
        <f t="shared" si="5"/>
        <v>1.4065173285238373</v>
      </c>
      <c r="D73" s="1202"/>
      <c r="E73" s="1202">
        <v>194.88</v>
      </c>
      <c r="F73" s="1202">
        <f t="shared" si="6"/>
        <v>0.10247744804651576</v>
      </c>
      <c r="G73" s="1202">
        <v>1265.5</v>
      </c>
      <c r="H73" s="1202">
        <f t="shared" si="7"/>
        <v>0.71773641531410726</v>
      </c>
    </row>
    <row r="74" spans="1:8">
      <c r="A74" s="1203" t="s">
        <v>1293</v>
      </c>
      <c r="B74" s="1204">
        <f>SUM(B65:B73)</f>
        <v>196744.11</v>
      </c>
      <c r="C74" s="1204">
        <f>SUM(C65:C73)</f>
        <v>100.00000000000001</v>
      </c>
      <c r="D74" s="1205"/>
      <c r="E74" s="1204">
        <f>SUM(E65:E73)</f>
        <v>190168.66999999998</v>
      </c>
      <c r="F74" s="1204">
        <f>SUM(F65:F73)</f>
        <v>100.00000000000001</v>
      </c>
      <c r="G74" s="1204">
        <f>SUM(G65:G73)</f>
        <v>176318.21000000002</v>
      </c>
      <c r="H74" s="1204">
        <f>SUM(H65:H73)</f>
        <v>99.999999999999986</v>
      </c>
    </row>
    <row r="75" spans="1:8" ht="14.25">
      <c r="A75" s="1166"/>
      <c r="B75" s="1166"/>
      <c r="C75" s="1166"/>
      <c r="D75" s="1167"/>
      <c r="E75" s="1167"/>
      <c r="F75" s="1167"/>
      <c r="G75" s="1167"/>
    </row>
  </sheetData>
  <customSheetViews>
    <customSheetView guid="{53E72506-0B1D-4F4A-A157-6DE69D2E678D}" state="hidden" topLeftCell="A33">
      <selection activeCell="B38" sqref="B38"/>
      <pageMargins left="0.7" right="0.7" top="0.78740157499999996" bottom="0.78740157499999996" header="0.3" footer="0.3"/>
      <pageSetup paperSize="9" orientation="portrait" r:id="rId1"/>
    </customSheetView>
  </customSheetViews>
  <mergeCells count="5">
    <mergeCell ref="B42:C42"/>
    <mergeCell ref="D42:E42"/>
    <mergeCell ref="F42:G42"/>
    <mergeCell ref="H42:I42"/>
    <mergeCell ref="J42:K42"/>
  </mergeCells>
  <pageMargins left="0.7" right="0.7" top="0.78740157499999996" bottom="0.78740157499999996" header="0.3" footer="0.3"/>
  <pageSetup paperSize="9" orientation="portrait"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N6"/>
  <sheetViews>
    <sheetView showGridLines="0" view="pageBreakPreview" zoomScaleNormal="100" zoomScaleSheetLayoutView="100" workbookViewId="0">
      <selection activeCell="P11" sqref="P11"/>
    </sheetView>
  </sheetViews>
  <sheetFormatPr defaultRowHeight="12.75"/>
  <cols>
    <col min="1" max="1" width="17.28515625" style="1140" customWidth="1"/>
    <col min="2" max="256" width="9.140625" style="1140"/>
    <col min="257" max="257" width="17.28515625" style="1140" customWidth="1"/>
    <col min="258" max="512" width="9.140625" style="1140"/>
    <col min="513" max="513" width="17.28515625" style="1140" customWidth="1"/>
    <col min="514" max="768" width="9.140625" style="1140"/>
    <col min="769" max="769" width="17.28515625" style="1140" customWidth="1"/>
    <col min="770" max="1024" width="9.140625" style="1140"/>
    <col min="1025" max="1025" width="17.28515625" style="1140" customWidth="1"/>
    <col min="1026" max="1280" width="9.140625" style="1140"/>
    <col min="1281" max="1281" width="17.28515625" style="1140" customWidth="1"/>
    <col min="1282" max="1536" width="9.140625" style="1140"/>
    <col min="1537" max="1537" width="17.28515625" style="1140" customWidth="1"/>
    <col min="1538" max="1792" width="9.140625" style="1140"/>
    <col min="1793" max="1793" width="17.28515625" style="1140" customWidth="1"/>
    <col min="1794" max="2048" width="9.140625" style="1140"/>
    <col min="2049" max="2049" width="17.28515625" style="1140" customWidth="1"/>
    <col min="2050" max="2304" width="9.140625" style="1140"/>
    <col min="2305" max="2305" width="17.28515625" style="1140" customWidth="1"/>
    <col min="2306" max="2560" width="9.140625" style="1140"/>
    <col min="2561" max="2561" width="17.28515625" style="1140" customWidth="1"/>
    <col min="2562" max="2816" width="9.140625" style="1140"/>
    <col min="2817" max="2817" width="17.28515625" style="1140" customWidth="1"/>
    <col min="2818" max="3072" width="9.140625" style="1140"/>
    <col min="3073" max="3073" width="17.28515625" style="1140" customWidth="1"/>
    <col min="3074" max="3328" width="9.140625" style="1140"/>
    <col min="3329" max="3329" width="17.28515625" style="1140" customWidth="1"/>
    <col min="3330" max="3584" width="9.140625" style="1140"/>
    <col min="3585" max="3585" width="17.28515625" style="1140" customWidth="1"/>
    <col min="3586" max="3840" width="9.140625" style="1140"/>
    <col min="3841" max="3841" width="17.28515625" style="1140" customWidth="1"/>
    <col min="3842" max="4096" width="9.140625" style="1140"/>
    <col min="4097" max="4097" width="17.28515625" style="1140" customWidth="1"/>
    <col min="4098" max="4352" width="9.140625" style="1140"/>
    <col min="4353" max="4353" width="17.28515625" style="1140" customWidth="1"/>
    <col min="4354" max="4608" width="9.140625" style="1140"/>
    <col min="4609" max="4609" width="17.28515625" style="1140" customWidth="1"/>
    <col min="4610" max="4864" width="9.140625" style="1140"/>
    <col min="4865" max="4865" width="17.28515625" style="1140" customWidth="1"/>
    <col min="4866" max="5120" width="9.140625" style="1140"/>
    <col min="5121" max="5121" width="17.28515625" style="1140" customWidth="1"/>
    <col min="5122" max="5376" width="9.140625" style="1140"/>
    <col min="5377" max="5377" width="17.28515625" style="1140" customWidth="1"/>
    <col min="5378" max="5632" width="9.140625" style="1140"/>
    <col min="5633" max="5633" width="17.28515625" style="1140" customWidth="1"/>
    <col min="5634" max="5888" width="9.140625" style="1140"/>
    <col min="5889" max="5889" width="17.28515625" style="1140" customWidth="1"/>
    <col min="5890" max="6144" width="9.140625" style="1140"/>
    <col min="6145" max="6145" width="17.28515625" style="1140" customWidth="1"/>
    <col min="6146" max="6400" width="9.140625" style="1140"/>
    <col min="6401" max="6401" width="17.28515625" style="1140" customWidth="1"/>
    <col min="6402" max="6656" width="9.140625" style="1140"/>
    <col min="6657" max="6657" width="17.28515625" style="1140" customWidth="1"/>
    <col min="6658" max="6912" width="9.140625" style="1140"/>
    <col min="6913" max="6913" width="17.28515625" style="1140" customWidth="1"/>
    <col min="6914" max="7168" width="9.140625" style="1140"/>
    <col min="7169" max="7169" width="17.28515625" style="1140" customWidth="1"/>
    <col min="7170" max="7424" width="9.140625" style="1140"/>
    <col min="7425" max="7425" width="17.28515625" style="1140" customWidth="1"/>
    <col min="7426" max="7680" width="9.140625" style="1140"/>
    <col min="7681" max="7681" width="17.28515625" style="1140" customWidth="1"/>
    <col min="7682" max="7936" width="9.140625" style="1140"/>
    <col min="7937" max="7937" width="17.28515625" style="1140" customWidth="1"/>
    <col min="7938" max="8192" width="9.140625" style="1140"/>
    <col min="8193" max="8193" width="17.28515625" style="1140" customWidth="1"/>
    <col min="8194" max="8448" width="9.140625" style="1140"/>
    <col min="8449" max="8449" width="17.28515625" style="1140" customWidth="1"/>
    <col min="8450" max="8704" width="9.140625" style="1140"/>
    <col min="8705" max="8705" width="17.28515625" style="1140" customWidth="1"/>
    <col min="8706" max="8960" width="9.140625" style="1140"/>
    <col min="8961" max="8961" width="17.28515625" style="1140" customWidth="1"/>
    <col min="8962" max="9216" width="9.140625" style="1140"/>
    <col min="9217" max="9217" width="17.28515625" style="1140" customWidth="1"/>
    <col min="9218" max="9472" width="9.140625" style="1140"/>
    <col min="9473" max="9473" width="17.28515625" style="1140" customWidth="1"/>
    <col min="9474" max="9728" width="9.140625" style="1140"/>
    <col min="9729" max="9729" width="17.28515625" style="1140" customWidth="1"/>
    <col min="9730" max="9984" width="9.140625" style="1140"/>
    <col min="9985" max="9985" width="17.28515625" style="1140" customWidth="1"/>
    <col min="9986" max="10240" width="9.140625" style="1140"/>
    <col min="10241" max="10241" width="17.28515625" style="1140" customWidth="1"/>
    <col min="10242" max="10496" width="9.140625" style="1140"/>
    <col min="10497" max="10497" width="17.28515625" style="1140" customWidth="1"/>
    <col min="10498" max="10752" width="9.140625" style="1140"/>
    <col min="10753" max="10753" width="17.28515625" style="1140" customWidth="1"/>
    <col min="10754" max="11008" width="9.140625" style="1140"/>
    <col min="11009" max="11009" width="17.28515625" style="1140" customWidth="1"/>
    <col min="11010" max="11264" width="9.140625" style="1140"/>
    <col min="11265" max="11265" width="17.28515625" style="1140" customWidth="1"/>
    <col min="11266" max="11520" width="9.140625" style="1140"/>
    <col min="11521" max="11521" width="17.28515625" style="1140" customWidth="1"/>
    <col min="11522" max="11776" width="9.140625" style="1140"/>
    <col min="11777" max="11777" width="17.28515625" style="1140" customWidth="1"/>
    <col min="11778" max="12032" width="9.140625" style="1140"/>
    <col min="12033" max="12033" width="17.28515625" style="1140" customWidth="1"/>
    <col min="12034" max="12288" width="9.140625" style="1140"/>
    <col min="12289" max="12289" width="17.28515625" style="1140" customWidth="1"/>
    <col min="12290" max="12544" width="9.140625" style="1140"/>
    <col min="12545" max="12545" width="17.28515625" style="1140" customWidth="1"/>
    <col min="12546" max="12800" width="9.140625" style="1140"/>
    <col min="12801" max="12801" width="17.28515625" style="1140" customWidth="1"/>
    <col min="12802" max="13056" width="9.140625" style="1140"/>
    <col min="13057" max="13057" width="17.28515625" style="1140" customWidth="1"/>
    <col min="13058" max="13312" width="9.140625" style="1140"/>
    <col min="13313" max="13313" width="17.28515625" style="1140" customWidth="1"/>
    <col min="13314" max="13568" width="9.140625" style="1140"/>
    <col min="13569" max="13569" width="17.28515625" style="1140" customWidth="1"/>
    <col min="13570" max="13824" width="9.140625" style="1140"/>
    <col min="13825" max="13825" width="17.28515625" style="1140" customWidth="1"/>
    <col min="13826" max="14080" width="9.140625" style="1140"/>
    <col min="14081" max="14081" width="17.28515625" style="1140" customWidth="1"/>
    <col min="14082" max="14336" width="9.140625" style="1140"/>
    <col min="14337" max="14337" width="17.28515625" style="1140" customWidth="1"/>
    <col min="14338" max="14592" width="9.140625" style="1140"/>
    <col min="14593" max="14593" width="17.28515625" style="1140" customWidth="1"/>
    <col min="14594" max="14848" width="9.140625" style="1140"/>
    <col min="14849" max="14849" width="17.28515625" style="1140" customWidth="1"/>
    <col min="14850" max="15104" width="9.140625" style="1140"/>
    <col min="15105" max="15105" width="17.28515625" style="1140" customWidth="1"/>
    <col min="15106" max="15360" width="9.140625" style="1140"/>
    <col min="15361" max="15361" width="17.28515625" style="1140" customWidth="1"/>
    <col min="15362" max="15616" width="9.140625" style="1140"/>
    <col min="15617" max="15617" width="17.28515625" style="1140" customWidth="1"/>
    <col min="15618" max="15872" width="9.140625" style="1140"/>
    <col min="15873" max="15873" width="17.28515625" style="1140" customWidth="1"/>
    <col min="15874" max="16128" width="9.140625" style="1140"/>
    <col min="16129" max="16129" width="17.28515625" style="1140" customWidth="1"/>
    <col min="16130" max="16384" width="9.140625" style="1140"/>
  </cols>
  <sheetData>
    <row r="2" spans="1:14" ht="18" customHeight="1">
      <c r="A2" s="1206" t="s">
        <v>4623</v>
      </c>
    </row>
    <row r="3" spans="1:14" ht="23.25" customHeight="1"/>
    <row r="4" spans="1:14">
      <c r="A4" s="1207" t="s">
        <v>4624</v>
      </c>
    </row>
    <row r="5" spans="1:14" ht="15" customHeight="1">
      <c r="A5" s="1213" t="s">
        <v>4625</v>
      </c>
      <c r="B5" s="1213"/>
      <c r="C5" s="1213"/>
      <c r="D5" s="1213"/>
      <c r="E5" s="1213"/>
      <c r="F5" s="1213"/>
      <c r="G5" s="1213"/>
      <c r="H5" s="1213"/>
      <c r="I5" s="1213"/>
      <c r="J5" s="1213"/>
      <c r="K5" s="1213"/>
      <c r="L5" s="1213"/>
      <c r="M5" s="1213"/>
      <c r="N5" s="1213"/>
    </row>
    <row r="6" spans="1:14" ht="52.5" customHeight="1">
      <c r="A6" s="1213"/>
      <c r="B6" s="1213"/>
      <c r="C6" s="1213"/>
      <c r="D6" s="1213"/>
      <c r="E6" s="1213"/>
      <c r="F6" s="1213"/>
      <c r="G6" s="1213"/>
      <c r="H6" s="1213"/>
      <c r="I6" s="1213"/>
      <c r="J6" s="1213"/>
      <c r="K6" s="1213"/>
      <c r="L6" s="1213"/>
      <c r="M6" s="1213"/>
      <c r="N6" s="1213"/>
    </row>
  </sheetData>
  <customSheetViews>
    <customSheetView guid="{53E72506-0B1D-4F4A-A157-6DE69D2E678D}" showPageBreaks="1" showGridLines="0" printArea="1" view="pageBreakPreview">
      <selection activeCell="P11" sqref="P11"/>
      <pageMargins left="0.39370078740157483" right="0.39370078740157483" top="0.59055118110236227" bottom="0.39370078740157483" header="0.31496062992125984" footer="0.31496062992125984"/>
      <pageSetup paperSize="9" firstPageNumber="152" orientation="landscape" useFirstPageNumber="1" r:id="rId1"/>
      <headerFooter alignWithMargins="0">
        <oddHeader>&amp;L&amp;"Tahoma,Kurzíva"&amp;9Závěrečný účet za rok 2013</oddHeader>
        <oddFooter>&amp;C&amp;"Tahoma,Obyčejné"&amp;P</oddFooter>
      </headerFooter>
    </customSheetView>
  </customSheetViews>
  <mergeCells count="2">
    <mergeCell ref="A5:N5"/>
    <mergeCell ref="A6:N6"/>
  </mergeCells>
  <pageMargins left="0.39370078740157483" right="0.39370078740157483" top="0.59055118110236227" bottom="0.39370078740157483" header="0.31496062992125984" footer="0.31496062992125984"/>
  <pageSetup paperSize="9" firstPageNumber="152" orientation="landscape" useFirstPageNumber="1" r:id="rId2"/>
  <headerFooter alignWithMargins="0">
    <oddHeader>&amp;L&amp;"Tahoma,Kurzíva"&amp;9Závěrečný účet za rok 2013</oddHeader>
    <oddFooter>&amp;C&amp;"Tahoma,Obyčejné"&amp;P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O282"/>
  <sheetViews>
    <sheetView view="pageBreakPreview" zoomScaleNormal="100" zoomScaleSheetLayoutView="100" workbookViewId="0">
      <selection activeCell="P11" sqref="P11"/>
    </sheetView>
  </sheetViews>
  <sheetFormatPr defaultRowHeight="12.75"/>
  <cols>
    <col min="1" max="1" width="8.28515625" style="119" customWidth="1"/>
    <col min="2" max="2" width="10" style="119" customWidth="1"/>
    <col min="3" max="3" width="80.7109375" style="119" customWidth="1"/>
    <col min="4" max="6" width="15.7109375" style="237" customWidth="1"/>
    <col min="7" max="7" width="9.85546875" style="238" customWidth="1"/>
    <col min="8" max="8" width="9.140625" style="119"/>
    <col min="9" max="15" width="9.140625" style="120"/>
    <col min="16" max="16384" width="9.140625" style="119"/>
  </cols>
  <sheetData>
    <row r="2" spans="1:9">
      <c r="A2" s="115"/>
      <c r="B2" s="116"/>
      <c r="C2" s="1214"/>
      <c r="D2" s="1214"/>
      <c r="E2" s="1214"/>
      <c r="F2" s="117"/>
      <c r="G2" s="118"/>
    </row>
    <row r="3" spans="1:9">
      <c r="A3" s="115"/>
      <c r="B3" s="116"/>
      <c r="C3" s="121"/>
      <c r="D3" s="122"/>
      <c r="E3" s="122"/>
      <c r="F3" s="117"/>
      <c r="G3" s="123"/>
      <c r="H3" s="124"/>
    </row>
    <row r="4" spans="1:9" ht="18" customHeight="1">
      <c r="A4" s="1215" t="s">
        <v>120</v>
      </c>
      <c r="B4" s="1215"/>
      <c r="C4" s="1215"/>
      <c r="D4" s="1215"/>
      <c r="E4" s="1215"/>
      <c r="F4" s="1215"/>
      <c r="G4" s="1215"/>
    </row>
    <row r="5" spans="1:9">
      <c r="A5" s="125"/>
      <c r="B5" s="125"/>
      <c r="C5" s="125"/>
      <c r="D5" s="126"/>
      <c r="E5" s="126"/>
      <c r="F5" s="126"/>
      <c r="G5" s="127"/>
    </row>
    <row r="6" spans="1:9" ht="18" customHeight="1">
      <c r="A6" s="1216" t="s">
        <v>267</v>
      </c>
      <c r="B6" s="1216"/>
      <c r="C6" s="1216"/>
      <c r="D6" s="1216"/>
      <c r="E6" s="1216"/>
      <c r="F6" s="1216"/>
      <c r="G6" s="1216"/>
    </row>
    <row r="7" spans="1:9" ht="15">
      <c r="A7" s="40"/>
      <c r="B7" s="40"/>
      <c r="C7" s="40"/>
      <c r="D7" s="40"/>
      <c r="E7" s="40"/>
      <c r="F7" s="40"/>
      <c r="G7" s="40"/>
    </row>
    <row r="8" spans="1:9" ht="18" customHeight="1">
      <c r="A8" s="30" t="s">
        <v>268</v>
      </c>
      <c r="B8" s="128"/>
      <c r="C8" s="128"/>
      <c r="D8" s="28"/>
      <c r="E8" s="28"/>
      <c r="F8" s="28"/>
      <c r="G8" s="129"/>
      <c r="H8" s="130"/>
      <c r="I8" s="131"/>
    </row>
    <row r="9" spans="1:9" ht="12.75" customHeight="1" thickBot="1">
      <c r="A9" s="30"/>
      <c r="B9" s="128"/>
      <c r="C9" s="128"/>
      <c r="D9" s="28"/>
      <c r="E9" s="28"/>
      <c r="F9" s="28"/>
      <c r="G9" s="27" t="s">
        <v>59</v>
      </c>
    </row>
    <row r="10" spans="1:9" s="120" customFormat="1" ht="39" customHeight="1" thickBot="1">
      <c r="A10" s="132" t="s">
        <v>58</v>
      </c>
      <c r="B10" s="133" t="s">
        <v>57</v>
      </c>
      <c r="C10" s="133" t="s">
        <v>56</v>
      </c>
      <c r="D10" s="134" t="s">
        <v>55</v>
      </c>
      <c r="E10" s="134" t="s">
        <v>54</v>
      </c>
      <c r="F10" s="134" t="s">
        <v>53</v>
      </c>
      <c r="G10" s="135" t="s">
        <v>52</v>
      </c>
      <c r="H10" s="119"/>
    </row>
    <row r="11" spans="1:9" s="120" customFormat="1">
      <c r="A11" s="136" t="s">
        <v>269</v>
      </c>
      <c r="B11" s="137" t="s">
        <v>270</v>
      </c>
      <c r="C11" s="138" t="s">
        <v>271</v>
      </c>
      <c r="D11" s="139">
        <v>1060000</v>
      </c>
      <c r="E11" s="139">
        <v>1070000</v>
      </c>
      <c r="F11" s="139">
        <v>1091006</v>
      </c>
      <c r="G11" s="140">
        <v>102</v>
      </c>
      <c r="H11" s="119"/>
    </row>
    <row r="12" spans="1:9" s="120" customFormat="1">
      <c r="A12" s="136" t="s">
        <v>269</v>
      </c>
      <c r="B12" s="137" t="s">
        <v>272</v>
      </c>
      <c r="C12" s="138" t="s">
        <v>273</v>
      </c>
      <c r="D12" s="139">
        <v>15000</v>
      </c>
      <c r="E12" s="139">
        <v>15000</v>
      </c>
      <c r="F12" s="139">
        <v>9812</v>
      </c>
      <c r="G12" s="140">
        <v>65.400000000000006</v>
      </c>
      <c r="H12" s="119"/>
    </row>
    <row r="13" spans="1:9" s="120" customFormat="1">
      <c r="A13" s="136" t="s">
        <v>269</v>
      </c>
      <c r="B13" s="137" t="s">
        <v>274</v>
      </c>
      <c r="C13" s="138" t="s">
        <v>275</v>
      </c>
      <c r="D13" s="139">
        <v>110000</v>
      </c>
      <c r="E13" s="139">
        <v>110000</v>
      </c>
      <c r="F13" s="139">
        <v>126070</v>
      </c>
      <c r="G13" s="140">
        <v>114.6</v>
      </c>
      <c r="H13" s="119"/>
    </row>
    <row r="14" spans="1:9" s="120" customFormat="1">
      <c r="A14" s="136" t="s">
        <v>269</v>
      </c>
      <c r="B14" s="137" t="s">
        <v>276</v>
      </c>
      <c r="C14" s="138" t="s">
        <v>277</v>
      </c>
      <c r="D14" s="139">
        <v>1020000</v>
      </c>
      <c r="E14" s="139">
        <v>1030000</v>
      </c>
      <c r="F14" s="139">
        <v>1206744</v>
      </c>
      <c r="G14" s="140">
        <v>117.2</v>
      </c>
      <c r="H14" s="119"/>
    </row>
    <row r="15" spans="1:9" s="120" customFormat="1">
      <c r="A15" s="136" t="s">
        <v>269</v>
      </c>
      <c r="B15" s="137" t="s">
        <v>278</v>
      </c>
      <c r="C15" s="138" t="s">
        <v>279</v>
      </c>
      <c r="D15" s="139">
        <v>16800</v>
      </c>
      <c r="E15" s="139">
        <v>21888</v>
      </c>
      <c r="F15" s="139">
        <v>21888</v>
      </c>
      <c r="G15" s="140">
        <v>100</v>
      </c>
      <c r="H15" s="119"/>
    </row>
    <row r="16" spans="1:9">
      <c r="A16" s="136" t="s">
        <v>269</v>
      </c>
      <c r="B16" s="137" t="s">
        <v>280</v>
      </c>
      <c r="C16" s="138" t="s">
        <v>281</v>
      </c>
      <c r="D16" s="139">
        <v>2275000</v>
      </c>
      <c r="E16" s="139">
        <v>2395000</v>
      </c>
      <c r="F16" s="139">
        <v>2447290</v>
      </c>
      <c r="G16" s="140">
        <v>102.2</v>
      </c>
    </row>
    <row r="17" spans="1:7" ht="13.5" thickBot="1">
      <c r="A17" s="141" t="s">
        <v>269</v>
      </c>
      <c r="B17" s="142" t="s">
        <v>282</v>
      </c>
      <c r="C17" s="143" t="s">
        <v>283</v>
      </c>
      <c r="D17" s="144">
        <v>2100</v>
      </c>
      <c r="E17" s="144">
        <v>3060</v>
      </c>
      <c r="F17" s="144">
        <v>3284</v>
      </c>
      <c r="G17" s="145">
        <v>107.3</v>
      </c>
    </row>
    <row r="18" spans="1:7">
      <c r="A18" s="146"/>
      <c r="B18" s="146"/>
      <c r="C18" s="147"/>
      <c r="D18" s="148"/>
      <c r="E18" s="148"/>
      <c r="F18" s="148"/>
      <c r="G18" s="149"/>
    </row>
    <row r="19" spans="1:7">
      <c r="A19" s="146"/>
      <c r="B19" s="146"/>
      <c r="C19" s="147"/>
      <c r="D19" s="148"/>
      <c r="E19" s="148"/>
      <c r="F19" s="148"/>
      <c r="G19" s="149"/>
    </row>
    <row r="20" spans="1:7" ht="15">
      <c r="A20" s="150" t="s">
        <v>284</v>
      </c>
      <c r="B20" s="151"/>
      <c r="C20" s="151"/>
      <c r="D20" s="152"/>
      <c r="E20" s="152"/>
      <c r="F20" s="152"/>
      <c r="G20" s="153"/>
    </row>
    <row r="21" spans="1:7" ht="15.75" thickBot="1">
      <c r="A21" s="150"/>
      <c r="B21" s="151"/>
      <c r="C21" s="151"/>
      <c r="D21" s="152"/>
      <c r="E21" s="152"/>
      <c r="F21" s="152"/>
      <c r="G21" s="154" t="s">
        <v>59</v>
      </c>
    </row>
    <row r="22" spans="1:7" ht="39" customHeight="1" thickBot="1">
      <c r="A22" s="155" t="s">
        <v>58</v>
      </c>
      <c r="B22" s="156" t="s">
        <v>57</v>
      </c>
      <c r="C22" s="156" t="s">
        <v>56</v>
      </c>
      <c r="D22" s="157" t="s">
        <v>55</v>
      </c>
      <c r="E22" s="157" t="s">
        <v>54</v>
      </c>
      <c r="F22" s="157" t="s">
        <v>53</v>
      </c>
      <c r="G22" s="158" t="s">
        <v>52</v>
      </c>
    </row>
    <row r="23" spans="1:7">
      <c r="A23" s="159">
        <v>1070</v>
      </c>
      <c r="B23" s="137" t="s">
        <v>285</v>
      </c>
      <c r="C23" s="160" t="s">
        <v>286</v>
      </c>
      <c r="D23" s="139">
        <v>0</v>
      </c>
      <c r="E23" s="139">
        <v>7</v>
      </c>
      <c r="F23" s="139">
        <v>7</v>
      </c>
      <c r="G23" s="140">
        <v>100</v>
      </c>
    </row>
    <row r="24" spans="1:7">
      <c r="A24" s="159">
        <v>1070</v>
      </c>
      <c r="B24" s="137" t="s">
        <v>287</v>
      </c>
      <c r="C24" s="160" t="s">
        <v>288</v>
      </c>
      <c r="D24" s="139">
        <v>0</v>
      </c>
      <c r="E24" s="139">
        <v>2</v>
      </c>
      <c r="F24" s="139">
        <v>2</v>
      </c>
      <c r="G24" s="140">
        <v>100</v>
      </c>
    </row>
    <row r="25" spans="1:7">
      <c r="A25" s="159">
        <v>1070</v>
      </c>
      <c r="B25" s="161"/>
      <c r="C25" s="162" t="s">
        <v>116</v>
      </c>
      <c r="D25" s="163">
        <v>0</v>
      </c>
      <c r="E25" s="163">
        <v>9</v>
      </c>
      <c r="F25" s="163">
        <v>9</v>
      </c>
      <c r="G25" s="164">
        <v>100</v>
      </c>
    </row>
    <row r="26" spans="1:7">
      <c r="A26" s="165"/>
      <c r="B26" s="166"/>
      <c r="C26" s="166"/>
      <c r="D26" s="167"/>
      <c r="E26" s="167"/>
      <c r="F26" s="167"/>
      <c r="G26" s="168"/>
    </row>
    <row r="27" spans="1:7">
      <c r="A27" s="159">
        <v>2141</v>
      </c>
      <c r="B27" s="137" t="s">
        <v>289</v>
      </c>
      <c r="C27" s="160" t="s">
        <v>290</v>
      </c>
      <c r="D27" s="139">
        <v>0</v>
      </c>
      <c r="E27" s="139">
        <v>50</v>
      </c>
      <c r="F27" s="139">
        <v>50</v>
      </c>
      <c r="G27" s="140">
        <v>100</v>
      </c>
    </row>
    <row r="28" spans="1:7">
      <c r="A28" s="159">
        <v>2141</v>
      </c>
      <c r="B28" s="137" t="s">
        <v>287</v>
      </c>
      <c r="C28" s="160" t="s">
        <v>288</v>
      </c>
      <c r="D28" s="139">
        <v>0</v>
      </c>
      <c r="E28" s="139">
        <v>7</v>
      </c>
      <c r="F28" s="139">
        <v>7</v>
      </c>
      <c r="G28" s="140">
        <v>100</v>
      </c>
    </row>
    <row r="29" spans="1:7">
      <c r="A29" s="159">
        <v>2141</v>
      </c>
      <c r="B29" s="137" t="s">
        <v>291</v>
      </c>
      <c r="C29" s="160" t="s">
        <v>292</v>
      </c>
      <c r="D29" s="139">
        <v>0</v>
      </c>
      <c r="E29" s="139">
        <v>61</v>
      </c>
      <c r="F29" s="139">
        <v>61</v>
      </c>
      <c r="G29" s="140">
        <v>100</v>
      </c>
    </row>
    <row r="30" spans="1:7">
      <c r="A30" s="159">
        <v>2141</v>
      </c>
      <c r="B30" s="161"/>
      <c r="C30" s="162" t="s">
        <v>112</v>
      </c>
      <c r="D30" s="163">
        <v>0</v>
      </c>
      <c r="E30" s="163">
        <v>118</v>
      </c>
      <c r="F30" s="163">
        <v>118</v>
      </c>
      <c r="G30" s="164">
        <v>100</v>
      </c>
    </row>
    <row r="31" spans="1:7">
      <c r="A31" s="165"/>
      <c r="B31" s="166"/>
      <c r="C31" s="166"/>
      <c r="D31" s="167"/>
      <c r="E31" s="167"/>
      <c r="F31" s="167"/>
      <c r="G31" s="168"/>
    </row>
    <row r="32" spans="1:7">
      <c r="A32" s="159">
        <v>2143</v>
      </c>
      <c r="B32" s="137" t="s">
        <v>285</v>
      </c>
      <c r="C32" s="160" t="s">
        <v>286</v>
      </c>
      <c r="D32" s="139">
        <v>0</v>
      </c>
      <c r="E32" s="139">
        <v>15</v>
      </c>
      <c r="F32" s="139">
        <v>20</v>
      </c>
      <c r="G32" s="140">
        <v>133.30000000000001</v>
      </c>
    </row>
    <row r="33" spans="1:7">
      <c r="A33" s="169">
        <v>2143</v>
      </c>
      <c r="B33" s="161"/>
      <c r="C33" s="162" t="s">
        <v>49</v>
      </c>
      <c r="D33" s="163">
        <v>0</v>
      </c>
      <c r="E33" s="163">
        <v>15</v>
      </c>
      <c r="F33" s="163">
        <v>20</v>
      </c>
      <c r="G33" s="164">
        <v>133.30000000000001</v>
      </c>
    </row>
    <row r="34" spans="1:7">
      <c r="A34" s="165"/>
      <c r="B34" s="166"/>
      <c r="C34" s="166"/>
      <c r="D34" s="167"/>
      <c r="E34" s="167"/>
      <c r="F34" s="167"/>
      <c r="G34" s="168"/>
    </row>
    <row r="35" spans="1:7">
      <c r="A35" s="170">
        <v>2212</v>
      </c>
      <c r="B35" s="171" t="s">
        <v>285</v>
      </c>
      <c r="C35" s="172" t="s">
        <v>286</v>
      </c>
      <c r="D35" s="173">
        <v>0</v>
      </c>
      <c r="E35" s="173">
        <v>0</v>
      </c>
      <c r="F35" s="173">
        <v>3</v>
      </c>
      <c r="G35" s="174">
        <v>0</v>
      </c>
    </row>
    <row r="36" spans="1:7">
      <c r="A36" s="159">
        <v>2212</v>
      </c>
      <c r="B36" s="137" t="s">
        <v>293</v>
      </c>
      <c r="C36" s="138" t="s">
        <v>294</v>
      </c>
      <c r="D36" s="139">
        <v>0</v>
      </c>
      <c r="E36" s="139">
        <v>5050</v>
      </c>
      <c r="F36" s="139">
        <v>7812</v>
      </c>
      <c r="G36" s="140">
        <v>154.69999999999999</v>
      </c>
    </row>
    <row r="37" spans="1:7">
      <c r="A37" s="159">
        <v>2212</v>
      </c>
      <c r="B37" s="137" t="s">
        <v>287</v>
      </c>
      <c r="C37" s="160" t="s">
        <v>288</v>
      </c>
      <c r="D37" s="139">
        <v>0</v>
      </c>
      <c r="E37" s="139">
        <v>0</v>
      </c>
      <c r="F37" s="139">
        <v>16</v>
      </c>
      <c r="G37" s="140">
        <v>0</v>
      </c>
    </row>
    <row r="38" spans="1:7">
      <c r="A38" s="169">
        <v>2212</v>
      </c>
      <c r="B38" s="161"/>
      <c r="C38" s="162" t="s">
        <v>48</v>
      </c>
      <c r="D38" s="163">
        <v>0</v>
      </c>
      <c r="E38" s="163">
        <v>5050</v>
      </c>
      <c r="F38" s="163">
        <v>7831</v>
      </c>
      <c r="G38" s="164">
        <v>155.1</v>
      </c>
    </row>
    <row r="39" spans="1:7">
      <c r="A39" s="165"/>
      <c r="B39" s="166"/>
      <c r="C39" s="166"/>
      <c r="D39" s="167"/>
      <c r="E39" s="167"/>
      <c r="F39" s="167"/>
      <c r="G39" s="168"/>
    </row>
    <row r="40" spans="1:7">
      <c r="A40" s="159">
        <v>2221</v>
      </c>
      <c r="B40" s="137" t="s">
        <v>285</v>
      </c>
      <c r="C40" s="160" t="s">
        <v>286</v>
      </c>
      <c r="D40" s="139">
        <v>0</v>
      </c>
      <c r="E40" s="139">
        <v>120</v>
      </c>
      <c r="F40" s="139">
        <v>120</v>
      </c>
      <c r="G40" s="140">
        <v>100</v>
      </c>
    </row>
    <row r="41" spans="1:7">
      <c r="A41" s="169">
        <v>2221</v>
      </c>
      <c r="B41" s="161"/>
      <c r="C41" s="162" t="s">
        <v>111</v>
      </c>
      <c r="D41" s="163">
        <v>0</v>
      </c>
      <c r="E41" s="163">
        <v>120</v>
      </c>
      <c r="F41" s="163">
        <v>120</v>
      </c>
      <c r="G41" s="164">
        <v>100</v>
      </c>
    </row>
    <row r="42" spans="1:7">
      <c r="A42" s="165"/>
      <c r="B42" s="166"/>
      <c r="C42" s="166"/>
      <c r="D42" s="167"/>
      <c r="E42" s="167"/>
      <c r="F42" s="167"/>
      <c r="G42" s="168"/>
    </row>
    <row r="43" spans="1:7">
      <c r="A43" s="159">
        <v>2229</v>
      </c>
      <c r="B43" s="137" t="s">
        <v>285</v>
      </c>
      <c r="C43" s="160" t="s">
        <v>286</v>
      </c>
      <c r="D43" s="139">
        <v>5000</v>
      </c>
      <c r="E43" s="139">
        <v>11354</v>
      </c>
      <c r="F43" s="139">
        <v>11646</v>
      </c>
      <c r="G43" s="140">
        <v>102.6</v>
      </c>
    </row>
    <row r="44" spans="1:7">
      <c r="A44" s="159">
        <v>2229</v>
      </c>
      <c r="B44" s="137" t="s">
        <v>287</v>
      </c>
      <c r="C44" s="160" t="s">
        <v>288</v>
      </c>
      <c r="D44" s="139">
        <v>0</v>
      </c>
      <c r="E44" s="139">
        <v>779</v>
      </c>
      <c r="F44" s="139">
        <v>819</v>
      </c>
      <c r="G44" s="140">
        <v>105.1</v>
      </c>
    </row>
    <row r="45" spans="1:7">
      <c r="A45" s="159">
        <v>2229</v>
      </c>
      <c r="B45" s="161"/>
      <c r="C45" s="162" t="s">
        <v>295</v>
      </c>
      <c r="D45" s="163">
        <v>5000</v>
      </c>
      <c r="E45" s="163">
        <v>12133</v>
      </c>
      <c r="F45" s="163">
        <v>12465</v>
      </c>
      <c r="G45" s="164">
        <v>102.7</v>
      </c>
    </row>
    <row r="46" spans="1:7">
      <c r="A46" s="165"/>
      <c r="B46" s="166"/>
      <c r="C46" s="166"/>
      <c r="D46" s="167"/>
      <c r="E46" s="167"/>
      <c r="F46" s="167"/>
      <c r="G46" s="168"/>
    </row>
    <row r="47" spans="1:7">
      <c r="A47" s="159">
        <v>2242</v>
      </c>
      <c r="B47" s="137" t="s">
        <v>285</v>
      </c>
      <c r="C47" s="160" t="s">
        <v>286</v>
      </c>
      <c r="D47" s="139">
        <v>0</v>
      </c>
      <c r="E47" s="139">
        <v>764</v>
      </c>
      <c r="F47" s="139">
        <v>764</v>
      </c>
      <c r="G47" s="140">
        <v>100</v>
      </c>
    </row>
    <row r="48" spans="1:7">
      <c r="A48" s="159">
        <v>2242</v>
      </c>
      <c r="B48" s="161"/>
      <c r="C48" s="162" t="s">
        <v>108</v>
      </c>
      <c r="D48" s="163">
        <v>0</v>
      </c>
      <c r="E48" s="163">
        <v>764</v>
      </c>
      <c r="F48" s="163">
        <v>764</v>
      </c>
      <c r="G48" s="164">
        <v>100</v>
      </c>
    </row>
    <row r="49" spans="1:7">
      <c r="A49" s="165"/>
      <c r="B49" s="166"/>
      <c r="C49" s="166"/>
      <c r="D49" s="167"/>
      <c r="E49" s="167"/>
      <c r="F49" s="167"/>
      <c r="G49" s="168"/>
    </row>
    <row r="50" spans="1:7">
      <c r="A50" s="159">
        <v>2251</v>
      </c>
      <c r="B50" s="137" t="s">
        <v>296</v>
      </c>
      <c r="C50" s="138" t="s">
        <v>297</v>
      </c>
      <c r="D50" s="139">
        <v>19844</v>
      </c>
      <c r="E50" s="139">
        <v>14674</v>
      </c>
      <c r="F50" s="139">
        <v>14674</v>
      </c>
      <c r="G50" s="140">
        <v>100</v>
      </c>
    </row>
    <row r="51" spans="1:7">
      <c r="A51" s="159">
        <v>2251</v>
      </c>
      <c r="B51" s="137" t="s">
        <v>285</v>
      </c>
      <c r="C51" s="160" t="s">
        <v>286</v>
      </c>
      <c r="D51" s="139">
        <v>0</v>
      </c>
      <c r="E51" s="139">
        <v>0</v>
      </c>
      <c r="F51" s="139">
        <v>39</v>
      </c>
      <c r="G51" s="140">
        <v>0</v>
      </c>
    </row>
    <row r="52" spans="1:7">
      <c r="A52" s="159">
        <v>2251</v>
      </c>
      <c r="B52" s="137" t="s">
        <v>298</v>
      </c>
      <c r="C52" s="160" t="s">
        <v>299</v>
      </c>
      <c r="D52" s="139">
        <v>0</v>
      </c>
      <c r="E52" s="139">
        <v>7616</v>
      </c>
      <c r="F52" s="139">
        <v>7616</v>
      </c>
      <c r="G52" s="140">
        <v>100</v>
      </c>
    </row>
    <row r="53" spans="1:7">
      <c r="A53" s="159">
        <v>2251</v>
      </c>
      <c r="B53" s="161"/>
      <c r="C53" s="162" t="s">
        <v>46</v>
      </c>
      <c r="D53" s="163">
        <v>19844</v>
      </c>
      <c r="E53" s="163">
        <v>22290</v>
      </c>
      <c r="F53" s="163">
        <v>22329</v>
      </c>
      <c r="G53" s="164">
        <v>100.2</v>
      </c>
    </row>
    <row r="54" spans="1:7">
      <c r="A54" s="165"/>
      <c r="B54" s="166"/>
      <c r="C54" s="166"/>
      <c r="D54" s="167"/>
      <c r="E54" s="167"/>
      <c r="F54" s="167"/>
      <c r="G54" s="168"/>
    </row>
    <row r="55" spans="1:7">
      <c r="A55" s="159">
        <v>2399</v>
      </c>
      <c r="B55" s="137" t="s">
        <v>300</v>
      </c>
      <c r="C55" s="160" t="s">
        <v>301</v>
      </c>
      <c r="D55" s="139">
        <v>0</v>
      </c>
      <c r="E55" s="139">
        <v>180</v>
      </c>
      <c r="F55" s="139">
        <v>180</v>
      </c>
      <c r="G55" s="140">
        <v>100</v>
      </c>
    </row>
    <row r="56" spans="1:7">
      <c r="A56" s="159">
        <v>2399</v>
      </c>
      <c r="B56" s="137" t="s">
        <v>302</v>
      </c>
      <c r="C56" s="160" t="s">
        <v>303</v>
      </c>
      <c r="D56" s="139">
        <v>15000</v>
      </c>
      <c r="E56" s="139">
        <v>15000</v>
      </c>
      <c r="F56" s="139">
        <v>22769</v>
      </c>
      <c r="G56" s="140">
        <v>151.80000000000001</v>
      </c>
    </row>
    <row r="57" spans="1:7">
      <c r="A57" s="159">
        <v>2399</v>
      </c>
      <c r="B57" s="161"/>
      <c r="C57" s="162" t="s">
        <v>44</v>
      </c>
      <c r="D57" s="163">
        <v>15000</v>
      </c>
      <c r="E57" s="163">
        <v>15180</v>
      </c>
      <c r="F57" s="163">
        <v>22949</v>
      </c>
      <c r="G57" s="164">
        <v>151.19999999999999</v>
      </c>
    </row>
    <row r="58" spans="1:7">
      <c r="A58" s="165"/>
      <c r="B58" s="166"/>
      <c r="C58" s="166"/>
      <c r="D58" s="167"/>
      <c r="E58" s="167"/>
      <c r="F58" s="167"/>
      <c r="G58" s="168"/>
    </row>
    <row r="59" spans="1:7">
      <c r="A59" s="159">
        <v>3111</v>
      </c>
      <c r="B59" s="137" t="s">
        <v>285</v>
      </c>
      <c r="C59" s="160" t="s">
        <v>286</v>
      </c>
      <c r="D59" s="139">
        <v>0</v>
      </c>
      <c r="E59" s="139">
        <v>44</v>
      </c>
      <c r="F59" s="139">
        <v>48</v>
      </c>
      <c r="G59" s="140">
        <v>109.1</v>
      </c>
    </row>
    <row r="60" spans="1:7">
      <c r="A60" s="169">
        <v>3111</v>
      </c>
      <c r="B60" s="161"/>
      <c r="C60" s="162" t="s">
        <v>106</v>
      </c>
      <c r="D60" s="163">
        <v>0</v>
      </c>
      <c r="E60" s="163">
        <v>44</v>
      </c>
      <c r="F60" s="163">
        <v>48</v>
      </c>
      <c r="G60" s="164">
        <v>109.1</v>
      </c>
    </row>
    <row r="61" spans="1:7">
      <c r="A61" s="165"/>
      <c r="B61" s="166"/>
      <c r="C61" s="166"/>
      <c r="D61" s="167"/>
      <c r="E61" s="167"/>
      <c r="F61" s="167"/>
      <c r="G61" s="168"/>
    </row>
    <row r="62" spans="1:7">
      <c r="A62" s="159">
        <v>3119</v>
      </c>
      <c r="B62" s="137" t="s">
        <v>291</v>
      </c>
      <c r="C62" s="160" t="s">
        <v>292</v>
      </c>
      <c r="D62" s="139">
        <v>0</v>
      </c>
      <c r="E62" s="139">
        <v>1148</v>
      </c>
      <c r="F62" s="139">
        <v>1148</v>
      </c>
      <c r="G62" s="140">
        <v>100</v>
      </c>
    </row>
    <row r="63" spans="1:7">
      <c r="A63" s="169">
        <v>3119</v>
      </c>
      <c r="B63" s="161"/>
      <c r="C63" s="162" t="s">
        <v>131</v>
      </c>
      <c r="D63" s="163">
        <v>0</v>
      </c>
      <c r="E63" s="163">
        <v>1148</v>
      </c>
      <c r="F63" s="163">
        <v>1148</v>
      </c>
      <c r="G63" s="164">
        <v>100</v>
      </c>
    </row>
    <row r="64" spans="1:7">
      <c r="A64" s="165"/>
      <c r="B64" s="166"/>
      <c r="C64" s="166"/>
      <c r="D64" s="167"/>
      <c r="E64" s="167"/>
      <c r="F64" s="167"/>
      <c r="G64" s="168"/>
    </row>
    <row r="65" spans="1:7">
      <c r="A65" s="159">
        <v>3121</v>
      </c>
      <c r="B65" s="137" t="s">
        <v>285</v>
      </c>
      <c r="C65" s="160" t="s">
        <v>286</v>
      </c>
      <c r="D65" s="139">
        <v>0</v>
      </c>
      <c r="E65" s="139">
        <v>0</v>
      </c>
      <c r="F65" s="139">
        <v>40</v>
      </c>
      <c r="G65" s="140">
        <v>0</v>
      </c>
    </row>
    <row r="66" spans="1:7">
      <c r="A66" s="159">
        <v>3121</v>
      </c>
      <c r="B66" s="137" t="s">
        <v>293</v>
      </c>
      <c r="C66" s="138" t="s">
        <v>294</v>
      </c>
      <c r="D66" s="139">
        <v>0</v>
      </c>
      <c r="E66" s="139">
        <v>285</v>
      </c>
      <c r="F66" s="139">
        <v>285</v>
      </c>
      <c r="G66" s="140">
        <v>100</v>
      </c>
    </row>
    <row r="67" spans="1:7">
      <c r="A67" s="159">
        <v>3121</v>
      </c>
      <c r="B67" s="161"/>
      <c r="C67" s="162" t="s">
        <v>40</v>
      </c>
      <c r="D67" s="163">
        <v>0</v>
      </c>
      <c r="E67" s="163">
        <v>285</v>
      </c>
      <c r="F67" s="163">
        <v>325</v>
      </c>
      <c r="G67" s="164">
        <v>114</v>
      </c>
    </row>
    <row r="68" spans="1:7">
      <c r="A68" s="165"/>
      <c r="B68" s="166"/>
      <c r="C68" s="166"/>
      <c r="D68" s="167"/>
      <c r="E68" s="167"/>
      <c r="F68" s="167"/>
      <c r="G68" s="168"/>
    </row>
    <row r="69" spans="1:7">
      <c r="A69" s="159">
        <v>3122</v>
      </c>
      <c r="B69" s="137" t="s">
        <v>285</v>
      </c>
      <c r="C69" s="160" t="s">
        <v>286</v>
      </c>
      <c r="D69" s="139">
        <v>0</v>
      </c>
      <c r="E69" s="139">
        <v>0</v>
      </c>
      <c r="F69" s="139">
        <v>11</v>
      </c>
      <c r="G69" s="140">
        <v>0</v>
      </c>
    </row>
    <row r="70" spans="1:7">
      <c r="A70" s="169">
        <v>3122</v>
      </c>
      <c r="B70" s="161"/>
      <c r="C70" s="162" t="s">
        <v>39</v>
      </c>
      <c r="D70" s="163">
        <v>0</v>
      </c>
      <c r="E70" s="163">
        <v>0</v>
      </c>
      <c r="F70" s="163">
        <v>11</v>
      </c>
      <c r="G70" s="164">
        <v>0</v>
      </c>
    </row>
    <row r="71" spans="1:7">
      <c r="A71" s="165"/>
      <c r="B71" s="166"/>
      <c r="C71" s="166"/>
      <c r="D71" s="167"/>
      <c r="E71" s="167"/>
      <c r="F71" s="167"/>
      <c r="G71" s="168"/>
    </row>
    <row r="72" spans="1:7">
      <c r="A72" s="159">
        <v>3123</v>
      </c>
      <c r="B72" s="137" t="s">
        <v>304</v>
      </c>
      <c r="C72" s="160" t="s">
        <v>305</v>
      </c>
      <c r="D72" s="139">
        <v>0</v>
      </c>
      <c r="E72" s="139">
        <v>42</v>
      </c>
      <c r="F72" s="139">
        <v>42</v>
      </c>
      <c r="G72" s="140">
        <v>100</v>
      </c>
    </row>
    <row r="73" spans="1:7">
      <c r="A73" s="159">
        <v>3123</v>
      </c>
      <c r="B73" s="137" t="s">
        <v>285</v>
      </c>
      <c r="C73" s="160" t="s">
        <v>286</v>
      </c>
      <c r="D73" s="139">
        <v>0</v>
      </c>
      <c r="E73" s="139">
        <v>0</v>
      </c>
      <c r="F73" s="139">
        <v>20</v>
      </c>
      <c r="G73" s="140">
        <v>0</v>
      </c>
    </row>
    <row r="74" spans="1:7">
      <c r="A74" s="159">
        <v>3123</v>
      </c>
      <c r="B74" s="161"/>
      <c r="C74" s="162" t="s">
        <v>38</v>
      </c>
      <c r="D74" s="163">
        <v>0</v>
      </c>
      <c r="E74" s="163">
        <v>42</v>
      </c>
      <c r="F74" s="163">
        <v>62</v>
      </c>
      <c r="G74" s="164">
        <v>147.6</v>
      </c>
    </row>
    <row r="75" spans="1:7">
      <c r="A75" s="165"/>
      <c r="B75" s="166"/>
      <c r="C75" s="166"/>
      <c r="D75" s="167"/>
      <c r="E75" s="167"/>
      <c r="F75" s="167"/>
      <c r="G75" s="168"/>
    </row>
    <row r="76" spans="1:7">
      <c r="A76" s="159">
        <v>3299</v>
      </c>
      <c r="B76" s="137" t="s">
        <v>306</v>
      </c>
      <c r="C76" s="160" t="s">
        <v>307</v>
      </c>
      <c r="D76" s="139">
        <v>0</v>
      </c>
      <c r="E76" s="139">
        <v>13830</v>
      </c>
      <c r="F76" s="139">
        <v>13830</v>
      </c>
      <c r="G76" s="140">
        <v>100</v>
      </c>
    </row>
    <row r="77" spans="1:7">
      <c r="A77" s="159">
        <v>3299</v>
      </c>
      <c r="B77" s="137" t="s">
        <v>304</v>
      </c>
      <c r="C77" s="160" t="s">
        <v>305</v>
      </c>
      <c r="D77" s="139">
        <v>0</v>
      </c>
      <c r="E77" s="139">
        <v>0</v>
      </c>
      <c r="F77" s="139">
        <v>94</v>
      </c>
      <c r="G77" s="140">
        <v>0</v>
      </c>
    </row>
    <row r="78" spans="1:7">
      <c r="A78" s="159">
        <v>3299</v>
      </c>
      <c r="B78" s="137" t="s">
        <v>300</v>
      </c>
      <c r="C78" s="160" t="s">
        <v>301</v>
      </c>
      <c r="D78" s="139">
        <v>0</v>
      </c>
      <c r="E78" s="139">
        <v>0</v>
      </c>
      <c r="F78" s="139">
        <v>506</v>
      </c>
      <c r="G78" s="140">
        <v>0</v>
      </c>
    </row>
    <row r="79" spans="1:7">
      <c r="A79" s="159">
        <v>3299</v>
      </c>
      <c r="B79" s="137" t="s">
        <v>285</v>
      </c>
      <c r="C79" s="160" t="s">
        <v>286</v>
      </c>
      <c r="D79" s="139">
        <v>0</v>
      </c>
      <c r="E79" s="139">
        <v>144</v>
      </c>
      <c r="F79" s="139">
        <v>833</v>
      </c>
      <c r="G79" s="140">
        <v>578.5</v>
      </c>
    </row>
    <row r="80" spans="1:7">
      <c r="A80" s="169">
        <v>3299</v>
      </c>
      <c r="B80" s="161"/>
      <c r="C80" s="162" t="s">
        <v>34</v>
      </c>
      <c r="D80" s="163">
        <v>0</v>
      </c>
      <c r="E80" s="163">
        <v>13974</v>
      </c>
      <c r="F80" s="163">
        <v>15263</v>
      </c>
      <c r="G80" s="164">
        <v>109.2</v>
      </c>
    </row>
    <row r="81" spans="1:7">
      <c r="A81" s="165"/>
      <c r="B81" s="166"/>
      <c r="C81" s="166"/>
      <c r="D81" s="167"/>
      <c r="E81" s="167"/>
      <c r="F81" s="167"/>
      <c r="G81" s="168"/>
    </row>
    <row r="82" spans="1:7">
      <c r="A82" s="159">
        <v>3312</v>
      </c>
      <c r="B82" s="137" t="s">
        <v>285</v>
      </c>
      <c r="C82" s="160" t="s">
        <v>286</v>
      </c>
      <c r="D82" s="139">
        <v>0</v>
      </c>
      <c r="E82" s="139">
        <v>4</v>
      </c>
      <c r="F82" s="139">
        <v>4</v>
      </c>
      <c r="G82" s="140">
        <v>100</v>
      </c>
    </row>
    <row r="83" spans="1:7">
      <c r="A83" s="159">
        <v>3312</v>
      </c>
      <c r="B83" s="137" t="s">
        <v>287</v>
      </c>
      <c r="C83" s="160" t="s">
        <v>288</v>
      </c>
      <c r="D83" s="139">
        <v>0</v>
      </c>
      <c r="E83" s="139">
        <v>1</v>
      </c>
      <c r="F83" s="139">
        <v>1</v>
      </c>
      <c r="G83" s="140">
        <v>100</v>
      </c>
    </row>
    <row r="84" spans="1:7">
      <c r="A84" s="159">
        <v>3312</v>
      </c>
      <c r="B84" s="161"/>
      <c r="C84" s="162" t="s">
        <v>97</v>
      </c>
      <c r="D84" s="163">
        <v>0</v>
      </c>
      <c r="E84" s="163">
        <v>5</v>
      </c>
      <c r="F84" s="163">
        <v>5</v>
      </c>
      <c r="G84" s="164">
        <v>100</v>
      </c>
    </row>
    <row r="85" spans="1:7">
      <c r="A85" s="165"/>
      <c r="B85" s="166"/>
      <c r="C85" s="166"/>
      <c r="D85" s="167"/>
      <c r="E85" s="167"/>
      <c r="F85" s="167"/>
      <c r="G85" s="168"/>
    </row>
    <row r="86" spans="1:7">
      <c r="A86" s="159">
        <v>3319</v>
      </c>
      <c r="B86" s="137" t="s">
        <v>300</v>
      </c>
      <c r="C86" s="160" t="s">
        <v>301</v>
      </c>
      <c r="D86" s="139">
        <v>0</v>
      </c>
      <c r="E86" s="139">
        <v>11</v>
      </c>
      <c r="F86" s="139">
        <v>11</v>
      </c>
      <c r="G86" s="140">
        <v>100</v>
      </c>
    </row>
    <row r="87" spans="1:7">
      <c r="A87" s="159">
        <v>3319</v>
      </c>
      <c r="B87" s="137" t="s">
        <v>285</v>
      </c>
      <c r="C87" s="160" t="s">
        <v>286</v>
      </c>
      <c r="D87" s="139">
        <v>0</v>
      </c>
      <c r="E87" s="139">
        <v>21</v>
      </c>
      <c r="F87" s="139">
        <v>23</v>
      </c>
      <c r="G87" s="140">
        <v>109.5</v>
      </c>
    </row>
    <row r="88" spans="1:7">
      <c r="A88" s="159">
        <v>3319</v>
      </c>
      <c r="B88" s="161"/>
      <c r="C88" s="162" t="s">
        <v>94</v>
      </c>
      <c r="D88" s="163">
        <v>0</v>
      </c>
      <c r="E88" s="163">
        <v>32</v>
      </c>
      <c r="F88" s="163">
        <v>34</v>
      </c>
      <c r="G88" s="164">
        <v>106.3</v>
      </c>
    </row>
    <row r="89" spans="1:7">
      <c r="A89" s="165"/>
      <c r="B89" s="166"/>
      <c r="C89" s="166"/>
      <c r="D89" s="167"/>
      <c r="E89" s="167"/>
      <c r="F89" s="167"/>
      <c r="G89" s="168"/>
    </row>
    <row r="90" spans="1:7">
      <c r="A90" s="159">
        <v>3419</v>
      </c>
      <c r="B90" s="137" t="s">
        <v>308</v>
      </c>
      <c r="C90" s="160" t="s">
        <v>309</v>
      </c>
      <c r="D90" s="139">
        <v>0</v>
      </c>
      <c r="E90" s="139">
        <v>300</v>
      </c>
      <c r="F90" s="139">
        <v>300</v>
      </c>
      <c r="G90" s="140">
        <v>100</v>
      </c>
    </row>
    <row r="91" spans="1:7">
      <c r="A91" s="159">
        <v>3419</v>
      </c>
      <c r="B91" s="137" t="s">
        <v>285</v>
      </c>
      <c r="C91" s="160" t="s">
        <v>286</v>
      </c>
      <c r="D91" s="139">
        <v>0</v>
      </c>
      <c r="E91" s="139">
        <v>77</v>
      </c>
      <c r="F91" s="139">
        <v>87</v>
      </c>
      <c r="G91" s="140">
        <v>113</v>
      </c>
    </row>
    <row r="92" spans="1:7">
      <c r="A92" s="159">
        <v>3419</v>
      </c>
      <c r="B92" s="161"/>
      <c r="C92" s="162" t="s">
        <v>90</v>
      </c>
      <c r="D92" s="163">
        <v>0</v>
      </c>
      <c r="E92" s="163">
        <v>377</v>
      </c>
      <c r="F92" s="163">
        <v>387</v>
      </c>
      <c r="G92" s="164">
        <v>102.7</v>
      </c>
    </row>
    <row r="93" spans="1:7">
      <c r="A93" s="165"/>
      <c r="B93" s="166"/>
      <c r="C93" s="166"/>
      <c r="D93" s="167"/>
      <c r="E93" s="167"/>
      <c r="F93" s="167"/>
      <c r="G93" s="168"/>
    </row>
    <row r="94" spans="1:7">
      <c r="A94" s="159">
        <v>3421</v>
      </c>
      <c r="B94" s="137" t="s">
        <v>285</v>
      </c>
      <c r="C94" s="160" t="s">
        <v>286</v>
      </c>
      <c r="D94" s="139">
        <v>0</v>
      </c>
      <c r="E94" s="139">
        <v>47</v>
      </c>
      <c r="F94" s="139">
        <v>47</v>
      </c>
      <c r="G94" s="140">
        <v>100</v>
      </c>
    </row>
    <row r="95" spans="1:7">
      <c r="A95" s="159">
        <v>3421</v>
      </c>
      <c r="B95" s="137" t="s">
        <v>287</v>
      </c>
      <c r="C95" s="160" t="s">
        <v>288</v>
      </c>
      <c r="D95" s="139">
        <v>0</v>
      </c>
      <c r="E95" s="139">
        <v>12</v>
      </c>
      <c r="F95" s="139">
        <v>12</v>
      </c>
      <c r="G95" s="140">
        <v>100</v>
      </c>
    </row>
    <row r="96" spans="1:7">
      <c r="A96" s="159">
        <v>3421</v>
      </c>
      <c r="B96" s="161"/>
      <c r="C96" s="162" t="s">
        <v>89</v>
      </c>
      <c r="D96" s="163">
        <v>0</v>
      </c>
      <c r="E96" s="163">
        <v>59</v>
      </c>
      <c r="F96" s="163">
        <v>59</v>
      </c>
      <c r="G96" s="164">
        <v>100</v>
      </c>
    </row>
    <row r="97" spans="1:7">
      <c r="A97" s="165"/>
      <c r="B97" s="166"/>
      <c r="C97" s="166"/>
      <c r="D97" s="167"/>
      <c r="E97" s="167"/>
      <c r="F97" s="167"/>
      <c r="G97" s="168"/>
    </row>
    <row r="98" spans="1:7">
      <c r="A98" s="159">
        <v>3522</v>
      </c>
      <c r="B98" s="137" t="s">
        <v>306</v>
      </c>
      <c r="C98" s="160" t="s">
        <v>307</v>
      </c>
      <c r="D98" s="139">
        <v>7008</v>
      </c>
      <c r="E98" s="139">
        <v>0</v>
      </c>
      <c r="F98" s="139">
        <v>0</v>
      </c>
      <c r="G98" s="140">
        <v>0</v>
      </c>
    </row>
    <row r="99" spans="1:7">
      <c r="A99" s="159">
        <v>3522</v>
      </c>
      <c r="B99" s="137" t="s">
        <v>296</v>
      </c>
      <c r="C99" s="138" t="s">
        <v>297</v>
      </c>
      <c r="D99" s="139">
        <v>6050</v>
      </c>
      <c r="E99" s="139">
        <v>17164</v>
      </c>
      <c r="F99" s="139">
        <v>17164</v>
      </c>
      <c r="G99" s="140">
        <v>100</v>
      </c>
    </row>
    <row r="100" spans="1:7">
      <c r="A100" s="159">
        <v>3522</v>
      </c>
      <c r="B100" s="137" t="s">
        <v>285</v>
      </c>
      <c r="C100" s="160" t="s">
        <v>286</v>
      </c>
      <c r="D100" s="139">
        <v>0</v>
      </c>
      <c r="E100" s="139">
        <v>0</v>
      </c>
      <c r="F100" s="139">
        <v>24</v>
      </c>
      <c r="G100" s="140">
        <v>0</v>
      </c>
    </row>
    <row r="101" spans="1:7">
      <c r="A101" s="159">
        <v>3522</v>
      </c>
      <c r="B101" s="161"/>
      <c r="C101" s="162" t="s">
        <v>30</v>
      </c>
      <c r="D101" s="163">
        <v>13058</v>
      </c>
      <c r="E101" s="163">
        <v>17164</v>
      </c>
      <c r="F101" s="163">
        <v>17188</v>
      </c>
      <c r="G101" s="164">
        <v>100.1</v>
      </c>
    </row>
    <row r="102" spans="1:7">
      <c r="A102" s="165"/>
      <c r="B102" s="166"/>
      <c r="C102" s="166"/>
      <c r="D102" s="167"/>
      <c r="E102" s="167"/>
      <c r="F102" s="167"/>
      <c r="G102" s="168"/>
    </row>
    <row r="103" spans="1:7">
      <c r="A103" s="159">
        <v>3541</v>
      </c>
      <c r="B103" s="137" t="s">
        <v>285</v>
      </c>
      <c r="C103" s="160" t="s">
        <v>286</v>
      </c>
      <c r="D103" s="139">
        <v>0</v>
      </c>
      <c r="E103" s="139">
        <v>164</v>
      </c>
      <c r="F103" s="139">
        <v>164</v>
      </c>
      <c r="G103" s="140">
        <v>100</v>
      </c>
    </row>
    <row r="104" spans="1:7">
      <c r="A104" s="169">
        <v>3541</v>
      </c>
      <c r="B104" s="161"/>
      <c r="C104" s="175" t="s">
        <v>141</v>
      </c>
      <c r="D104" s="163">
        <v>0</v>
      </c>
      <c r="E104" s="163">
        <v>164</v>
      </c>
      <c r="F104" s="163">
        <v>164</v>
      </c>
      <c r="G104" s="164">
        <v>100</v>
      </c>
    </row>
    <row r="105" spans="1:7">
      <c r="A105" s="165"/>
      <c r="B105" s="166"/>
      <c r="C105" s="166"/>
      <c r="D105" s="167"/>
      <c r="E105" s="167"/>
      <c r="F105" s="167"/>
      <c r="G105" s="168"/>
    </row>
    <row r="106" spans="1:7">
      <c r="A106" s="159">
        <v>3549</v>
      </c>
      <c r="B106" s="137" t="s">
        <v>285</v>
      </c>
      <c r="C106" s="160" t="s">
        <v>286</v>
      </c>
      <c r="D106" s="139">
        <v>0</v>
      </c>
      <c r="E106" s="139">
        <v>3</v>
      </c>
      <c r="F106" s="139">
        <v>3</v>
      </c>
      <c r="G106" s="140">
        <v>100</v>
      </c>
    </row>
    <row r="107" spans="1:7">
      <c r="A107" s="169">
        <v>3549</v>
      </c>
      <c r="B107" s="161"/>
      <c r="C107" s="162" t="s">
        <v>87</v>
      </c>
      <c r="D107" s="163">
        <v>0</v>
      </c>
      <c r="E107" s="163">
        <v>3</v>
      </c>
      <c r="F107" s="163">
        <v>3</v>
      </c>
      <c r="G107" s="164">
        <v>100</v>
      </c>
    </row>
    <row r="108" spans="1:7">
      <c r="A108" s="165"/>
      <c r="B108" s="166"/>
      <c r="C108" s="166"/>
      <c r="D108" s="167"/>
      <c r="E108" s="167"/>
      <c r="F108" s="167"/>
      <c r="G108" s="168"/>
    </row>
    <row r="109" spans="1:7">
      <c r="A109" s="159">
        <v>3599</v>
      </c>
      <c r="B109" s="137" t="s">
        <v>285</v>
      </c>
      <c r="C109" s="160" t="s">
        <v>286</v>
      </c>
      <c r="D109" s="139">
        <v>0</v>
      </c>
      <c r="E109" s="139">
        <v>154</v>
      </c>
      <c r="F109" s="139">
        <v>164</v>
      </c>
      <c r="G109" s="140">
        <v>106.5</v>
      </c>
    </row>
    <row r="110" spans="1:7">
      <c r="A110" s="159">
        <v>3599</v>
      </c>
      <c r="B110" s="137" t="s">
        <v>287</v>
      </c>
      <c r="C110" s="160" t="s">
        <v>288</v>
      </c>
      <c r="D110" s="139">
        <v>0</v>
      </c>
      <c r="E110" s="139">
        <v>7</v>
      </c>
      <c r="F110" s="139">
        <v>8</v>
      </c>
      <c r="G110" s="140">
        <v>114.3</v>
      </c>
    </row>
    <row r="111" spans="1:7">
      <c r="A111" s="159">
        <v>3599</v>
      </c>
      <c r="B111" s="161"/>
      <c r="C111" s="162" t="s">
        <v>27</v>
      </c>
      <c r="D111" s="163">
        <v>0</v>
      </c>
      <c r="E111" s="163">
        <v>161</v>
      </c>
      <c r="F111" s="163">
        <v>172</v>
      </c>
      <c r="G111" s="164">
        <v>106.8</v>
      </c>
    </row>
    <row r="112" spans="1:7">
      <c r="A112" s="165"/>
      <c r="B112" s="166"/>
      <c r="C112" s="166"/>
      <c r="D112" s="167"/>
      <c r="E112" s="167"/>
      <c r="F112" s="167"/>
      <c r="G112" s="168"/>
    </row>
    <row r="113" spans="1:7">
      <c r="A113" s="159">
        <v>3636</v>
      </c>
      <c r="B113" s="137" t="s">
        <v>300</v>
      </c>
      <c r="C113" s="160" t="s">
        <v>301</v>
      </c>
      <c r="D113" s="139">
        <v>0</v>
      </c>
      <c r="E113" s="139">
        <v>105</v>
      </c>
      <c r="F113" s="139">
        <v>105</v>
      </c>
      <c r="G113" s="140">
        <v>100</v>
      </c>
    </row>
    <row r="114" spans="1:7">
      <c r="A114" s="159">
        <v>3636</v>
      </c>
      <c r="B114" s="137" t="s">
        <v>285</v>
      </c>
      <c r="C114" s="160" t="s">
        <v>286</v>
      </c>
      <c r="D114" s="139">
        <v>0</v>
      </c>
      <c r="E114" s="139">
        <v>371</v>
      </c>
      <c r="F114" s="139">
        <v>371</v>
      </c>
      <c r="G114" s="140">
        <v>100</v>
      </c>
    </row>
    <row r="115" spans="1:7">
      <c r="A115" s="159">
        <v>3636</v>
      </c>
      <c r="B115" s="137" t="s">
        <v>287</v>
      </c>
      <c r="C115" s="160" t="s">
        <v>288</v>
      </c>
      <c r="D115" s="139">
        <v>0</v>
      </c>
      <c r="E115" s="139">
        <v>2</v>
      </c>
      <c r="F115" s="139">
        <v>2</v>
      </c>
      <c r="G115" s="140">
        <v>100</v>
      </c>
    </row>
    <row r="116" spans="1:7">
      <c r="A116" s="159">
        <v>3636</v>
      </c>
      <c r="B116" s="161"/>
      <c r="C116" s="162" t="s">
        <v>25</v>
      </c>
      <c r="D116" s="163">
        <v>0</v>
      </c>
      <c r="E116" s="163">
        <v>478</v>
      </c>
      <c r="F116" s="163">
        <v>478</v>
      </c>
      <c r="G116" s="164">
        <v>100</v>
      </c>
    </row>
    <row r="117" spans="1:7">
      <c r="A117" s="165"/>
      <c r="B117" s="166"/>
      <c r="C117" s="166"/>
      <c r="D117" s="167"/>
      <c r="E117" s="167"/>
      <c r="F117" s="167"/>
      <c r="G117" s="168"/>
    </row>
    <row r="118" spans="1:7">
      <c r="A118" s="159">
        <v>3639</v>
      </c>
      <c r="B118" s="137" t="s">
        <v>308</v>
      </c>
      <c r="C118" s="160" t="s">
        <v>309</v>
      </c>
      <c r="D118" s="139">
        <v>1472</v>
      </c>
      <c r="E118" s="139">
        <v>1472</v>
      </c>
      <c r="F118" s="139">
        <v>1595</v>
      </c>
      <c r="G118" s="140">
        <v>108.4</v>
      </c>
    </row>
    <row r="119" spans="1:7">
      <c r="A119" s="159">
        <v>3639</v>
      </c>
      <c r="B119" s="137" t="s">
        <v>289</v>
      </c>
      <c r="C119" s="160" t="s">
        <v>290</v>
      </c>
      <c r="D119" s="139">
        <v>2000</v>
      </c>
      <c r="E119" s="139">
        <v>2077</v>
      </c>
      <c r="F119" s="139">
        <v>2657</v>
      </c>
      <c r="G119" s="140">
        <v>127.9</v>
      </c>
    </row>
    <row r="120" spans="1:7">
      <c r="A120" s="159">
        <v>3639</v>
      </c>
      <c r="B120" s="137" t="s">
        <v>310</v>
      </c>
      <c r="C120" s="160" t="s">
        <v>311</v>
      </c>
      <c r="D120" s="139">
        <v>809</v>
      </c>
      <c r="E120" s="139">
        <v>809</v>
      </c>
      <c r="F120" s="139">
        <v>814</v>
      </c>
      <c r="G120" s="140">
        <v>100.6</v>
      </c>
    </row>
    <row r="121" spans="1:7">
      <c r="A121" s="159">
        <v>3639</v>
      </c>
      <c r="B121" s="137" t="s">
        <v>296</v>
      </c>
      <c r="C121" s="138" t="s">
        <v>297</v>
      </c>
      <c r="D121" s="139">
        <v>0</v>
      </c>
      <c r="E121" s="139">
        <v>3720</v>
      </c>
      <c r="F121" s="139">
        <v>3820</v>
      </c>
      <c r="G121" s="140">
        <v>102.7</v>
      </c>
    </row>
    <row r="122" spans="1:7">
      <c r="A122" s="159">
        <v>3639</v>
      </c>
      <c r="B122" s="137" t="s">
        <v>312</v>
      </c>
      <c r="C122" s="160" t="s">
        <v>313</v>
      </c>
      <c r="D122" s="139">
        <v>0</v>
      </c>
      <c r="E122" s="139">
        <v>8</v>
      </c>
      <c r="F122" s="139">
        <v>9</v>
      </c>
      <c r="G122" s="140">
        <v>112.5</v>
      </c>
    </row>
    <row r="123" spans="1:7">
      <c r="A123" s="159">
        <v>3639</v>
      </c>
      <c r="B123" s="137" t="s">
        <v>287</v>
      </c>
      <c r="C123" s="160" t="s">
        <v>288</v>
      </c>
      <c r="D123" s="139">
        <v>0</v>
      </c>
      <c r="E123" s="139">
        <v>4</v>
      </c>
      <c r="F123" s="139">
        <v>4</v>
      </c>
      <c r="G123" s="140">
        <v>100</v>
      </c>
    </row>
    <row r="124" spans="1:7">
      <c r="A124" s="159">
        <v>3639</v>
      </c>
      <c r="B124" s="176" t="s">
        <v>291</v>
      </c>
      <c r="C124" s="177" t="s">
        <v>292</v>
      </c>
      <c r="D124" s="178">
        <v>0</v>
      </c>
      <c r="E124" s="178">
        <v>290</v>
      </c>
      <c r="F124" s="178">
        <v>290</v>
      </c>
      <c r="G124" s="179">
        <v>100</v>
      </c>
    </row>
    <row r="125" spans="1:7">
      <c r="A125" s="159">
        <v>3639</v>
      </c>
      <c r="B125" s="180"/>
      <c r="C125" s="175" t="s">
        <v>142</v>
      </c>
      <c r="D125" s="181">
        <v>4281</v>
      </c>
      <c r="E125" s="181">
        <v>8379</v>
      </c>
      <c r="F125" s="181">
        <v>9188</v>
      </c>
      <c r="G125" s="182">
        <v>109.7</v>
      </c>
    </row>
    <row r="126" spans="1:7">
      <c r="A126" s="165"/>
      <c r="B126" s="166"/>
      <c r="C126" s="166"/>
      <c r="D126" s="167"/>
      <c r="E126" s="167"/>
      <c r="F126" s="167"/>
      <c r="G126" s="168"/>
    </row>
    <row r="127" spans="1:7">
      <c r="A127" s="159">
        <v>3719</v>
      </c>
      <c r="B127" s="137" t="s">
        <v>285</v>
      </c>
      <c r="C127" s="160" t="s">
        <v>286</v>
      </c>
      <c r="D127" s="139">
        <v>0</v>
      </c>
      <c r="E127" s="139">
        <v>0</v>
      </c>
      <c r="F127" s="139">
        <v>19</v>
      </c>
      <c r="G127" s="140">
        <v>0</v>
      </c>
    </row>
    <row r="128" spans="1:7">
      <c r="A128" s="169">
        <v>3719</v>
      </c>
      <c r="B128" s="161"/>
      <c r="C128" s="162" t="s">
        <v>24</v>
      </c>
      <c r="D128" s="163">
        <v>0</v>
      </c>
      <c r="E128" s="163">
        <v>0</v>
      </c>
      <c r="F128" s="163">
        <v>19</v>
      </c>
      <c r="G128" s="164">
        <v>0</v>
      </c>
    </row>
    <row r="129" spans="1:7">
      <c r="A129" s="165"/>
      <c r="B129" s="166"/>
      <c r="C129" s="166"/>
      <c r="D129" s="167"/>
      <c r="E129" s="167"/>
      <c r="F129" s="167"/>
      <c r="G129" s="168"/>
    </row>
    <row r="130" spans="1:7">
      <c r="A130" s="159">
        <v>3769</v>
      </c>
      <c r="B130" s="137" t="s">
        <v>285</v>
      </c>
      <c r="C130" s="160" t="s">
        <v>286</v>
      </c>
      <c r="D130" s="139">
        <v>0</v>
      </c>
      <c r="E130" s="139">
        <v>774</v>
      </c>
      <c r="F130" s="139">
        <v>774</v>
      </c>
      <c r="G130" s="140">
        <v>100</v>
      </c>
    </row>
    <row r="131" spans="1:7">
      <c r="A131" s="159">
        <v>3769</v>
      </c>
      <c r="B131" s="137" t="s">
        <v>287</v>
      </c>
      <c r="C131" s="160" t="s">
        <v>288</v>
      </c>
      <c r="D131" s="139">
        <v>650</v>
      </c>
      <c r="E131" s="139">
        <v>651</v>
      </c>
      <c r="F131" s="139">
        <v>85</v>
      </c>
      <c r="G131" s="140">
        <v>13.1</v>
      </c>
    </row>
    <row r="132" spans="1:7">
      <c r="A132" s="159">
        <v>3769</v>
      </c>
      <c r="B132" s="161"/>
      <c r="C132" s="162" t="s">
        <v>21</v>
      </c>
      <c r="D132" s="163">
        <v>650</v>
      </c>
      <c r="E132" s="163">
        <v>1425</v>
      </c>
      <c r="F132" s="163">
        <v>859</v>
      </c>
      <c r="G132" s="164">
        <v>60.3</v>
      </c>
    </row>
    <row r="133" spans="1:7">
      <c r="A133" s="165"/>
      <c r="B133" s="166"/>
      <c r="C133" s="166"/>
      <c r="D133" s="167"/>
      <c r="E133" s="167"/>
      <c r="F133" s="167"/>
      <c r="G133" s="168"/>
    </row>
    <row r="134" spans="1:7">
      <c r="A134" s="159">
        <v>3792</v>
      </c>
      <c r="B134" s="137" t="s">
        <v>285</v>
      </c>
      <c r="C134" s="160" t="s">
        <v>286</v>
      </c>
      <c r="D134" s="139">
        <v>0</v>
      </c>
      <c r="E134" s="139">
        <v>2</v>
      </c>
      <c r="F134" s="139">
        <v>2</v>
      </c>
      <c r="G134" s="140">
        <v>100</v>
      </c>
    </row>
    <row r="135" spans="1:7">
      <c r="A135" s="169">
        <v>3792</v>
      </c>
      <c r="B135" s="161"/>
      <c r="C135" s="162" t="s">
        <v>80</v>
      </c>
      <c r="D135" s="163">
        <v>0</v>
      </c>
      <c r="E135" s="163">
        <v>2</v>
      </c>
      <c r="F135" s="163">
        <v>2</v>
      </c>
      <c r="G135" s="164">
        <v>100</v>
      </c>
    </row>
    <row r="136" spans="1:7">
      <c r="A136" s="165"/>
      <c r="B136" s="166"/>
      <c r="C136" s="166"/>
      <c r="D136" s="167"/>
      <c r="E136" s="167"/>
      <c r="F136" s="167"/>
      <c r="G136" s="168"/>
    </row>
    <row r="137" spans="1:7">
      <c r="A137" s="159">
        <v>3799</v>
      </c>
      <c r="B137" s="137" t="s">
        <v>300</v>
      </c>
      <c r="C137" s="160" t="s">
        <v>301</v>
      </c>
      <c r="D137" s="139">
        <v>0</v>
      </c>
      <c r="E137" s="139">
        <v>23</v>
      </c>
      <c r="F137" s="139">
        <v>23</v>
      </c>
      <c r="G137" s="140">
        <v>100</v>
      </c>
    </row>
    <row r="138" spans="1:7">
      <c r="A138" s="169">
        <v>3799</v>
      </c>
      <c r="B138" s="161"/>
      <c r="C138" s="162" t="s">
        <v>20</v>
      </c>
      <c r="D138" s="163">
        <v>0</v>
      </c>
      <c r="E138" s="163">
        <v>23</v>
      </c>
      <c r="F138" s="163">
        <v>23</v>
      </c>
      <c r="G138" s="164">
        <v>100</v>
      </c>
    </row>
    <row r="139" spans="1:7">
      <c r="A139" s="165"/>
      <c r="B139" s="166"/>
      <c r="C139" s="166"/>
      <c r="D139" s="167"/>
      <c r="E139" s="167"/>
      <c r="F139" s="167"/>
      <c r="G139" s="168"/>
    </row>
    <row r="140" spans="1:7">
      <c r="A140" s="159">
        <v>4179</v>
      </c>
      <c r="B140" s="137" t="s">
        <v>298</v>
      </c>
      <c r="C140" s="160" t="s">
        <v>299</v>
      </c>
      <c r="D140" s="139">
        <v>0</v>
      </c>
      <c r="E140" s="139">
        <v>0</v>
      </c>
      <c r="F140" s="139">
        <v>0</v>
      </c>
      <c r="G140" s="140">
        <v>0</v>
      </c>
    </row>
    <row r="141" spans="1:7">
      <c r="A141" s="169">
        <v>4179</v>
      </c>
      <c r="B141" s="161"/>
      <c r="C141" s="162" t="s">
        <v>314</v>
      </c>
      <c r="D141" s="163">
        <v>0</v>
      </c>
      <c r="E141" s="163">
        <v>0</v>
      </c>
      <c r="F141" s="163">
        <v>0</v>
      </c>
      <c r="G141" s="164">
        <v>0</v>
      </c>
    </row>
    <row r="142" spans="1:7">
      <c r="A142" s="165"/>
      <c r="B142" s="166"/>
      <c r="C142" s="166"/>
      <c r="D142" s="167"/>
      <c r="E142" s="167"/>
      <c r="F142" s="167"/>
      <c r="G142" s="168"/>
    </row>
    <row r="143" spans="1:7">
      <c r="A143" s="159">
        <v>4182</v>
      </c>
      <c r="B143" s="137" t="s">
        <v>298</v>
      </c>
      <c r="C143" s="160" t="s">
        <v>299</v>
      </c>
      <c r="D143" s="139">
        <v>0</v>
      </c>
      <c r="E143" s="139">
        <v>0</v>
      </c>
      <c r="F143" s="139">
        <v>0</v>
      </c>
      <c r="G143" s="140">
        <v>0</v>
      </c>
    </row>
    <row r="144" spans="1:7">
      <c r="A144" s="169">
        <v>4182</v>
      </c>
      <c r="B144" s="161"/>
      <c r="C144" s="162" t="s">
        <v>315</v>
      </c>
      <c r="D144" s="163">
        <v>0</v>
      </c>
      <c r="E144" s="163">
        <v>0</v>
      </c>
      <c r="F144" s="163">
        <v>0</v>
      </c>
      <c r="G144" s="164">
        <v>0</v>
      </c>
    </row>
    <row r="145" spans="1:7">
      <c r="A145" s="165"/>
      <c r="B145" s="166"/>
      <c r="C145" s="166"/>
      <c r="D145" s="167"/>
      <c r="E145" s="167"/>
      <c r="F145" s="167"/>
      <c r="G145" s="168"/>
    </row>
    <row r="146" spans="1:7">
      <c r="A146" s="159">
        <v>4184</v>
      </c>
      <c r="B146" s="137" t="s">
        <v>298</v>
      </c>
      <c r="C146" s="160" t="s">
        <v>299</v>
      </c>
      <c r="D146" s="139">
        <v>0</v>
      </c>
      <c r="E146" s="139">
        <v>0</v>
      </c>
      <c r="F146" s="139">
        <v>0</v>
      </c>
      <c r="G146" s="140">
        <v>0</v>
      </c>
    </row>
    <row r="147" spans="1:7">
      <c r="A147" s="169">
        <v>4184</v>
      </c>
      <c r="B147" s="161"/>
      <c r="C147" s="175" t="s">
        <v>316</v>
      </c>
      <c r="D147" s="163">
        <v>0</v>
      </c>
      <c r="E147" s="163">
        <v>0</v>
      </c>
      <c r="F147" s="163">
        <v>0</v>
      </c>
      <c r="G147" s="164">
        <v>0</v>
      </c>
    </row>
    <row r="148" spans="1:7">
      <c r="A148" s="165"/>
      <c r="B148" s="166"/>
      <c r="C148" s="166"/>
      <c r="D148" s="167"/>
      <c r="E148" s="167"/>
      <c r="F148" s="167"/>
      <c r="G148" s="168"/>
    </row>
    <row r="149" spans="1:7">
      <c r="A149" s="159">
        <v>4185</v>
      </c>
      <c r="B149" s="137" t="s">
        <v>298</v>
      </c>
      <c r="C149" s="160" t="s">
        <v>299</v>
      </c>
      <c r="D149" s="139">
        <v>0</v>
      </c>
      <c r="E149" s="139">
        <v>0</v>
      </c>
      <c r="F149" s="139">
        <v>0</v>
      </c>
      <c r="G149" s="140">
        <v>0</v>
      </c>
    </row>
    <row r="150" spans="1:7">
      <c r="A150" s="169">
        <v>4185</v>
      </c>
      <c r="B150" s="161"/>
      <c r="C150" s="162" t="s">
        <v>317</v>
      </c>
      <c r="D150" s="163">
        <v>0</v>
      </c>
      <c r="E150" s="163">
        <v>0</v>
      </c>
      <c r="F150" s="163">
        <v>0</v>
      </c>
      <c r="G150" s="164">
        <v>0</v>
      </c>
    </row>
    <row r="151" spans="1:7">
      <c r="A151" s="165"/>
      <c r="B151" s="166"/>
      <c r="C151" s="166"/>
      <c r="D151" s="167"/>
      <c r="E151" s="167"/>
      <c r="F151" s="167"/>
      <c r="G151" s="168"/>
    </row>
    <row r="152" spans="1:7">
      <c r="A152" s="159">
        <v>4189</v>
      </c>
      <c r="B152" s="137" t="s">
        <v>298</v>
      </c>
      <c r="C152" s="160" t="s">
        <v>299</v>
      </c>
      <c r="D152" s="139">
        <v>0</v>
      </c>
      <c r="E152" s="139">
        <v>0</v>
      </c>
      <c r="F152" s="139">
        <v>0</v>
      </c>
      <c r="G152" s="140">
        <v>0</v>
      </c>
    </row>
    <row r="153" spans="1:7">
      <c r="A153" s="169">
        <v>4189</v>
      </c>
      <c r="B153" s="161"/>
      <c r="C153" s="162" t="s">
        <v>318</v>
      </c>
      <c r="D153" s="163">
        <v>0</v>
      </c>
      <c r="E153" s="163">
        <v>0</v>
      </c>
      <c r="F153" s="163">
        <v>0</v>
      </c>
      <c r="G153" s="164">
        <v>0</v>
      </c>
    </row>
    <row r="154" spans="1:7">
      <c r="A154" s="165"/>
      <c r="B154" s="166"/>
      <c r="C154" s="166"/>
      <c r="D154" s="167"/>
      <c r="E154" s="167"/>
      <c r="F154" s="167"/>
      <c r="G154" s="168"/>
    </row>
    <row r="155" spans="1:7">
      <c r="A155" s="159">
        <v>4342</v>
      </c>
      <c r="B155" s="137" t="s">
        <v>285</v>
      </c>
      <c r="C155" s="160" t="s">
        <v>286</v>
      </c>
      <c r="D155" s="139">
        <v>0</v>
      </c>
      <c r="E155" s="139">
        <v>19</v>
      </c>
      <c r="F155" s="139">
        <v>19</v>
      </c>
      <c r="G155" s="140">
        <v>100</v>
      </c>
    </row>
    <row r="156" spans="1:7">
      <c r="A156" s="169">
        <v>4342</v>
      </c>
      <c r="B156" s="161"/>
      <c r="C156" s="162" t="s">
        <v>319</v>
      </c>
      <c r="D156" s="163">
        <v>0</v>
      </c>
      <c r="E156" s="163">
        <v>19</v>
      </c>
      <c r="F156" s="163">
        <v>19</v>
      </c>
      <c r="G156" s="164">
        <v>100</v>
      </c>
    </row>
    <row r="157" spans="1:7">
      <c r="A157" s="165"/>
      <c r="B157" s="166"/>
      <c r="C157" s="166"/>
      <c r="D157" s="167"/>
      <c r="E157" s="167"/>
      <c r="F157" s="167"/>
      <c r="G157" s="168"/>
    </row>
    <row r="158" spans="1:7">
      <c r="A158" s="159">
        <v>4350</v>
      </c>
      <c r="B158" s="137" t="s">
        <v>304</v>
      </c>
      <c r="C158" s="160" t="s">
        <v>305</v>
      </c>
      <c r="D158" s="139">
        <v>0</v>
      </c>
      <c r="E158" s="139">
        <v>6071</v>
      </c>
      <c r="F158" s="139">
        <v>6071</v>
      </c>
      <c r="G158" s="140">
        <v>100</v>
      </c>
    </row>
    <row r="159" spans="1:7">
      <c r="A159" s="159">
        <v>4350</v>
      </c>
      <c r="B159" s="137" t="s">
        <v>320</v>
      </c>
      <c r="C159" s="160" t="s">
        <v>321</v>
      </c>
      <c r="D159" s="139">
        <v>0</v>
      </c>
      <c r="E159" s="139">
        <v>341</v>
      </c>
      <c r="F159" s="139">
        <v>341</v>
      </c>
      <c r="G159" s="140">
        <v>100</v>
      </c>
    </row>
    <row r="160" spans="1:7">
      <c r="A160" s="169">
        <v>4350</v>
      </c>
      <c r="B160" s="161"/>
      <c r="C160" s="183" t="s">
        <v>16</v>
      </c>
      <c r="D160" s="163">
        <v>0</v>
      </c>
      <c r="E160" s="163">
        <v>6412</v>
      </c>
      <c r="F160" s="163">
        <v>6412</v>
      </c>
      <c r="G160" s="164">
        <v>100</v>
      </c>
    </row>
    <row r="161" spans="1:7">
      <c r="A161" s="165"/>
      <c r="B161" s="166"/>
      <c r="C161" s="166"/>
      <c r="D161" s="167"/>
      <c r="E161" s="167"/>
      <c r="F161" s="167"/>
      <c r="G161" s="168"/>
    </row>
    <row r="162" spans="1:7">
      <c r="A162" s="159">
        <v>4354</v>
      </c>
      <c r="B162" s="137" t="s">
        <v>285</v>
      </c>
      <c r="C162" s="160" t="s">
        <v>286</v>
      </c>
      <c r="D162" s="139">
        <v>0</v>
      </c>
      <c r="E162" s="139">
        <v>148</v>
      </c>
      <c r="F162" s="139">
        <v>148</v>
      </c>
      <c r="G162" s="140">
        <v>100</v>
      </c>
    </row>
    <row r="163" spans="1:7">
      <c r="A163" s="159">
        <v>4354</v>
      </c>
      <c r="B163" s="137" t="s">
        <v>287</v>
      </c>
      <c r="C163" s="160" t="s">
        <v>288</v>
      </c>
      <c r="D163" s="139">
        <v>0</v>
      </c>
      <c r="E163" s="139">
        <v>33</v>
      </c>
      <c r="F163" s="139">
        <v>33</v>
      </c>
      <c r="G163" s="140">
        <v>100</v>
      </c>
    </row>
    <row r="164" spans="1:7">
      <c r="A164" s="159">
        <v>4354</v>
      </c>
      <c r="B164" s="161"/>
      <c r="C164" s="162" t="s">
        <v>15</v>
      </c>
      <c r="D164" s="163">
        <v>0</v>
      </c>
      <c r="E164" s="163">
        <v>181</v>
      </c>
      <c r="F164" s="163">
        <v>181</v>
      </c>
      <c r="G164" s="164">
        <v>100</v>
      </c>
    </row>
    <row r="165" spans="1:7">
      <c r="A165" s="165"/>
      <c r="B165" s="166"/>
      <c r="C165" s="166"/>
      <c r="D165" s="167"/>
      <c r="E165" s="167"/>
      <c r="F165" s="167"/>
      <c r="G165" s="168"/>
    </row>
    <row r="166" spans="1:7">
      <c r="A166" s="159">
        <v>4357</v>
      </c>
      <c r="B166" s="137" t="s">
        <v>306</v>
      </c>
      <c r="C166" s="160" t="s">
        <v>307</v>
      </c>
      <c r="D166" s="139">
        <v>5500</v>
      </c>
      <c r="E166" s="139">
        <v>6515</v>
      </c>
      <c r="F166" s="139">
        <v>6515</v>
      </c>
      <c r="G166" s="140">
        <v>100</v>
      </c>
    </row>
    <row r="167" spans="1:7">
      <c r="A167" s="159">
        <v>4357</v>
      </c>
      <c r="B167" s="137" t="s">
        <v>287</v>
      </c>
      <c r="C167" s="160" t="s">
        <v>288</v>
      </c>
      <c r="D167" s="139">
        <v>0</v>
      </c>
      <c r="E167" s="139">
        <v>111</v>
      </c>
      <c r="F167" s="139">
        <v>111</v>
      </c>
      <c r="G167" s="140">
        <v>100</v>
      </c>
    </row>
    <row r="168" spans="1:7">
      <c r="A168" s="159">
        <v>4357</v>
      </c>
      <c r="B168" s="161"/>
      <c r="C168" s="175" t="s">
        <v>150</v>
      </c>
      <c r="D168" s="163">
        <v>5500</v>
      </c>
      <c r="E168" s="163">
        <v>6626</v>
      </c>
      <c r="F168" s="163">
        <v>6626</v>
      </c>
      <c r="G168" s="164">
        <v>100</v>
      </c>
    </row>
    <row r="169" spans="1:7">
      <c r="A169" s="165"/>
      <c r="B169" s="166"/>
      <c r="C169" s="166"/>
      <c r="D169" s="167"/>
      <c r="E169" s="167"/>
      <c r="F169" s="167"/>
      <c r="G169" s="168"/>
    </row>
    <row r="170" spans="1:7">
      <c r="A170" s="159">
        <v>4379</v>
      </c>
      <c r="B170" s="137" t="s">
        <v>285</v>
      </c>
      <c r="C170" s="160" t="s">
        <v>286</v>
      </c>
      <c r="D170" s="139">
        <v>0</v>
      </c>
      <c r="E170" s="139">
        <v>110</v>
      </c>
      <c r="F170" s="139">
        <v>128</v>
      </c>
      <c r="G170" s="140">
        <v>116.4</v>
      </c>
    </row>
    <row r="171" spans="1:7">
      <c r="A171" s="159">
        <v>4379</v>
      </c>
      <c r="B171" s="137" t="s">
        <v>287</v>
      </c>
      <c r="C171" s="160" t="s">
        <v>288</v>
      </c>
      <c r="D171" s="139">
        <v>0</v>
      </c>
      <c r="E171" s="139">
        <v>9</v>
      </c>
      <c r="F171" s="139">
        <v>5</v>
      </c>
      <c r="G171" s="140">
        <v>55.6</v>
      </c>
    </row>
    <row r="172" spans="1:7">
      <c r="A172" s="159">
        <v>4379</v>
      </c>
      <c r="B172" s="161"/>
      <c r="C172" s="175" t="s">
        <v>153</v>
      </c>
      <c r="D172" s="163">
        <v>0</v>
      </c>
      <c r="E172" s="163">
        <v>119</v>
      </c>
      <c r="F172" s="163">
        <v>133</v>
      </c>
      <c r="G172" s="164">
        <v>111.8</v>
      </c>
    </row>
    <row r="173" spans="1:7">
      <c r="A173" s="165"/>
      <c r="B173" s="166"/>
      <c r="C173" s="166"/>
      <c r="D173" s="167"/>
      <c r="E173" s="167"/>
      <c r="F173" s="167"/>
      <c r="G173" s="168"/>
    </row>
    <row r="174" spans="1:7">
      <c r="A174" s="159">
        <v>4399</v>
      </c>
      <c r="B174" s="137" t="s">
        <v>285</v>
      </c>
      <c r="C174" s="160" t="s">
        <v>286</v>
      </c>
      <c r="D174" s="139">
        <v>0</v>
      </c>
      <c r="E174" s="139">
        <v>128</v>
      </c>
      <c r="F174" s="139">
        <v>133</v>
      </c>
      <c r="G174" s="140">
        <v>103.9</v>
      </c>
    </row>
    <row r="175" spans="1:7">
      <c r="A175" s="159">
        <v>4399</v>
      </c>
      <c r="B175" s="137" t="s">
        <v>287</v>
      </c>
      <c r="C175" s="160" t="s">
        <v>288</v>
      </c>
      <c r="D175" s="139">
        <v>0</v>
      </c>
      <c r="E175" s="139">
        <v>5</v>
      </c>
      <c r="F175" s="139">
        <v>9</v>
      </c>
      <c r="G175" s="140">
        <v>180</v>
      </c>
    </row>
    <row r="176" spans="1:7">
      <c r="A176" s="159">
        <v>4399</v>
      </c>
      <c r="B176" s="161"/>
      <c r="C176" s="175" t="s">
        <v>154</v>
      </c>
      <c r="D176" s="163">
        <v>0</v>
      </c>
      <c r="E176" s="163">
        <v>133</v>
      </c>
      <c r="F176" s="163">
        <v>142</v>
      </c>
      <c r="G176" s="164">
        <v>106.8</v>
      </c>
    </row>
    <row r="177" spans="1:15">
      <c r="A177" s="165"/>
      <c r="B177" s="166"/>
      <c r="C177" s="166"/>
      <c r="D177" s="167"/>
      <c r="E177" s="167"/>
      <c r="F177" s="167"/>
      <c r="G177" s="168"/>
    </row>
    <row r="178" spans="1:15">
      <c r="A178" s="159">
        <v>5273</v>
      </c>
      <c r="B178" s="137" t="s">
        <v>308</v>
      </c>
      <c r="C178" s="160" t="s">
        <v>309</v>
      </c>
      <c r="D178" s="139">
        <v>600</v>
      </c>
      <c r="E178" s="139">
        <v>806</v>
      </c>
      <c r="F178" s="139">
        <v>806</v>
      </c>
      <c r="G178" s="140">
        <v>100</v>
      </c>
    </row>
    <row r="179" spans="1:15">
      <c r="A179" s="169">
        <v>5273</v>
      </c>
      <c r="B179" s="161"/>
      <c r="C179" s="162" t="s">
        <v>74</v>
      </c>
      <c r="D179" s="163">
        <v>600</v>
      </c>
      <c r="E179" s="163">
        <v>806</v>
      </c>
      <c r="F179" s="163">
        <v>806</v>
      </c>
      <c r="G179" s="164">
        <v>100</v>
      </c>
    </row>
    <row r="180" spans="1:15">
      <c r="A180" s="165"/>
      <c r="B180" s="166"/>
      <c r="C180" s="166"/>
      <c r="D180" s="167"/>
      <c r="E180" s="167"/>
      <c r="F180" s="167"/>
      <c r="G180" s="168"/>
    </row>
    <row r="181" spans="1:15" s="185" customFormat="1">
      <c r="A181" s="184">
        <v>5511</v>
      </c>
      <c r="B181" s="176" t="s">
        <v>291</v>
      </c>
      <c r="C181" s="177" t="s">
        <v>292</v>
      </c>
      <c r="D181" s="178">
        <v>3100</v>
      </c>
      <c r="E181" s="178">
        <v>3100</v>
      </c>
      <c r="F181" s="178">
        <v>3100</v>
      </c>
      <c r="G181" s="179">
        <v>100</v>
      </c>
      <c r="I181" s="186"/>
      <c r="J181" s="186"/>
      <c r="K181" s="186"/>
      <c r="L181" s="186"/>
      <c r="M181" s="186"/>
      <c r="N181" s="186"/>
      <c r="O181" s="186"/>
    </row>
    <row r="182" spans="1:15" s="185" customFormat="1">
      <c r="A182" s="187">
        <v>5511</v>
      </c>
      <c r="B182" s="180"/>
      <c r="C182" s="188" t="s">
        <v>10</v>
      </c>
      <c r="D182" s="181">
        <v>3100</v>
      </c>
      <c r="E182" s="181">
        <v>3100</v>
      </c>
      <c r="F182" s="181">
        <v>3100</v>
      </c>
      <c r="G182" s="182">
        <v>100</v>
      </c>
      <c r="I182" s="186"/>
      <c r="J182" s="186"/>
      <c r="K182" s="186"/>
      <c r="L182" s="186"/>
      <c r="M182" s="186"/>
      <c r="N182" s="186"/>
      <c r="O182" s="186"/>
    </row>
    <row r="183" spans="1:15" s="185" customFormat="1">
      <c r="A183" s="189"/>
      <c r="B183" s="190"/>
      <c r="C183" s="190"/>
      <c r="D183" s="191"/>
      <c r="E183" s="191"/>
      <c r="F183" s="191"/>
      <c r="G183" s="192"/>
      <c r="I183" s="186"/>
      <c r="J183" s="186"/>
      <c r="K183" s="186"/>
      <c r="L183" s="186"/>
      <c r="M183" s="186"/>
      <c r="N183" s="186"/>
      <c r="O183" s="186"/>
    </row>
    <row r="184" spans="1:15" s="185" customFormat="1">
      <c r="A184" s="184">
        <v>5512</v>
      </c>
      <c r="B184" s="176" t="s">
        <v>300</v>
      </c>
      <c r="C184" s="177" t="s">
        <v>301</v>
      </c>
      <c r="D184" s="178">
        <v>0</v>
      </c>
      <c r="E184" s="178">
        <v>54</v>
      </c>
      <c r="F184" s="178">
        <v>53</v>
      </c>
      <c r="G184" s="179">
        <v>98.1</v>
      </c>
      <c r="I184" s="186"/>
      <c r="J184" s="186"/>
      <c r="K184" s="186"/>
      <c r="L184" s="186"/>
      <c r="M184" s="186"/>
      <c r="N184" s="186"/>
      <c r="O184" s="186"/>
    </row>
    <row r="185" spans="1:15" s="185" customFormat="1">
      <c r="A185" s="187">
        <v>5512</v>
      </c>
      <c r="B185" s="180"/>
      <c r="C185" s="188" t="s">
        <v>9</v>
      </c>
      <c r="D185" s="181">
        <v>0</v>
      </c>
      <c r="E185" s="181">
        <v>54</v>
      </c>
      <c r="F185" s="181">
        <v>53</v>
      </c>
      <c r="G185" s="182">
        <v>98.1</v>
      </c>
      <c r="I185" s="186"/>
      <c r="J185" s="186"/>
      <c r="K185" s="186"/>
      <c r="L185" s="186"/>
      <c r="M185" s="186"/>
      <c r="N185" s="186"/>
      <c r="O185" s="186"/>
    </row>
    <row r="186" spans="1:15" s="185" customFormat="1">
      <c r="A186" s="189"/>
      <c r="B186" s="190"/>
      <c r="C186" s="190"/>
      <c r="D186" s="191"/>
      <c r="E186" s="191"/>
      <c r="F186" s="191"/>
      <c r="G186" s="192"/>
      <c r="I186" s="186"/>
      <c r="J186" s="186"/>
      <c r="K186" s="186"/>
      <c r="L186" s="186"/>
      <c r="M186" s="186"/>
      <c r="N186" s="186"/>
      <c r="O186" s="186"/>
    </row>
    <row r="187" spans="1:15" s="185" customFormat="1">
      <c r="A187" s="184">
        <v>5521</v>
      </c>
      <c r="B187" s="176" t="s">
        <v>296</v>
      </c>
      <c r="C187" s="177" t="s">
        <v>322</v>
      </c>
      <c r="D187" s="178">
        <v>0</v>
      </c>
      <c r="E187" s="178">
        <v>0</v>
      </c>
      <c r="F187" s="178">
        <v>12</v>
      </c>
      <c r="G187" s="179">
        <v>0</v>
      </c>
      <c r="I187" s="186"/>
      <c r="J187" s="186"/>
      <c r="K187" s="186"/>
      <c r="L187" s="186"/>
      <c r="M187" s="186"/>
      <c r="N187" s="186"/>
      <c r="O187" s="186"/>
    </row>
    <row r="188" spans="1:15" s="185" customFormat="1">
      <c r="A188" s="187">
        <v>5521</v>
      </c>
      <c r="B188" s="180"/>
      <c r="C188" s="175" t="s">
        <v>155</v>
      </c>
      <c r="D188" s="181">
        <v>0</v>
      </c>
      <c r="E188" s="181">
        <v>0</v>
      </c>
      <c r="F188" s="181">
        <v>12</v>
      </c>
      <c r="G188" s="182">
        <v>0</v>
      </c>
      <c r="I188" s="186"/>
      <c r="J188" s="186"/>
      <c r="K188" s="186"/>
      <c r="L188" s="186"/>
      <c r="M188" s="186"/>
      <c r="N188" s="186"/>
      <c r="O188" s="186"/>
    </row>
    <row r="189" spans="1:15" s="185" customFormat="1">
      <c r="A189" s="189"/>
      <c r="B189" s="190"/>
      <c r="C189" s="190"/>
      <c r="D189" s="191"/>
      <c r="E189" s="191"/>
      <c r="F189" s="191"/>
      <c r="G189" s="192"/>
      <c r="I189" s="186"/>
      <c r="J189" s="186"/>
      <c r="K189" s="186"/>
      <c r="L189" s="186"/>
      <c r="M189" s="186"/>
      <c r="N189" s="186"/>
      <c r="O189" s="186"/>
    </row>
    <row r="190" spans="1:15" s="185" customFormat="1">
      <c r="A190" s="184">
        <v>5599</v>
      </c>
      <c r="B190" s="176" t="s">
        <v>323</v>
      </c>
      <c r="C190" s="177" t="s">
        <v>324</v>
      </c>
      <c r="D190" s="178">
        <v>0</v>
      </c>
      <c r="E190" s="178">
        <v>0</v>
      </c>
      <c r="F190" s="178">
        <v>0</v>
      </c>
      <c r="G190" s="179">
        <v>0</v>
      </c>
      <c r="I190" s="186"/>
      <c r="J190" s="186"/>
      <c r="K190" s="186"/>
      <c r="L190" s="186"/>
      <c r="M190" s="186"/>
      <c r="N190" s="186"/>
      <c r="O190" s="186"/>
    </row>
    <row r="191" spans="1:15" s="185" customFormat="1">
      <c r="A191" s="187">
        <v>5599</v>
      </c>
      <c r="B191" s="180"/>
      <c r="C191" s="188" t="s">
        <v>157</v>
      </c>
      <c r="D191" s="181">
        <v>0</v>
      </c>
      <c r="E191" s="181">
        <v>0</v>
      </c>
      <c r="F191" s="181">
        <v>0</v>
      </c>
      <c r="G191" s="182">
        <v>0</v>
      </c>
      <c r="I191" s="186"/>
      <c r="J191" s="186"/>
      <c r="K191" s="186"/>
      <c r="L191" s="186"/>
      <c r="M191" s="186"/>
      <c r="N191" s="186"/>
      <c r="O191" s="186"/>
    </row>
    <row r="192" spans="1:15" s="185" customFormat="1">
      <c r="A192" s="189"/>
      <c r="B192" s="190"/>
      <c r="C192" s="190"/>
      <c r="D192" s="191"/>
      <c r="E192" s="191"/>
      <c r="F192" s="191"/>
      <c r="G192" s="192"/>
      <c r="I192" s="186"/>
      <c r="J192" s="186"/>
      <c r="K192" s="186"/>
      <c r="L192" s="186"/>
      <c r="M192" s="186"/>
      <c r="N192" s="186"/>
      <c r="O192" s="186"/>
    </row>
    <row r="193" spans="1:15" s="185" customFormat="1">
      <c r="A193" s="184">
        <v>6113</v>
      </c>
      <c r="B193" s="176" t="s">
        <v>325</v>
      </c>
      <c r="C193" s="177" t="s">
        <v>326</v>
      </c>
      <c r="D193" s="178">
        <v>0</v>
      </c>
      <c r="E193" s="178">
        <v>0</v>
      </c>
      <c r="F193" s="178">
        <v>0</v>
      </c>
      <c r="G193" s="179">
        <v>0</v>
      </c>
      <c r="I193" s="186"/>
      <c r="J193" s="186"/>
      <c r="K193" s="186"/>
      <c r="L193" s="186"/>
      <c r="M193" s="186"/>
      <c r="N193" s="186"/>
      <c r="O193" s="186"/>
    </row>
    <row r="194" spans="1:15">
      <c r="A194" s="184">
        <v>6113</v>
      </c>
      <c r="B194" s="137" t="s">
        <v>287</v>
      </c>
      <c r="C194" s="160" t="s">
        <v>288</v>
      </c>
      <c r="D194" s="139">
        <v>0</v>
      </c>
      <c r="E194" s="139">
        <v>5</v>
      </c>
      <c r="F194" s="139">
        <v>5</v>
      </c>
      <c r="G194" s="140">
        <v>100</v>
      </c>
    </row>
    <row r="195" spans="1:15">
      <c r="A195" s="184">
        <v>6113</v>
      </c>
      <c r="B195" s="137" t="s">
        <v>291</v>
      </c>
      <c r="C195" s="160" t="s">
        <v>292</v>
      </c>
      <c r="D195" s="139">
        <v>0</v>
      </c>
      <c r="E195" s="139">
        <v>242</v>
      </c>
      <c r="F195" s="139">
        <v>242</v>
      </c>
      <c r="G195" s="140">
        <v>100</v>
      </c>
    </row>
    <row r="196" spans="1:15">
      <c r="A196" s="184">
        <v>6113</v>
      </c>
      <c r="B196" s="161"/>
      <c r="C196" s="162" t="s">
        <v>7</v>
      </c>
      <c r="D196" s="163">
        <v>0</v>
      </c>
      <c r="E196" s="163">
        <v>247</v>
      </c>
      <c r="F196" s="163">
        <v>247</v>
      </c>
      <c r="G196" s="164">
        <v>100</v>
      </c>
    </row>
    <row r="197" spans="1:15">
      <c r="A197" s="165"/>
      <c r="B197" s="166"/>
      <c r="C197" s="166"/>
      <c r="D197" s="167"/>
      <c r="E197" s="167"/>
      <c r="F197" s="167"/>
      <c r="G197" s="168"/>
    </row>
    <row r="198" spans="1:15">
      <c r="A198" s="159">
        <v>6172</v>
      </c>
      <c r="B198" s="137" t="s">
        <v>308</v>
      </c>
      <c r="C198" s="160" t="s">
        <v>309</v>
      </c>
      <c r="D198" s="139">
        <v>0</v>
      </c>
      <c r="E198" s="139">
        <v>126</v>
      </c>
      <c r="F198" s="139">
        <v>130</v>
      </c>
      <c r="G198" s="140">
        <v>103.2</v>
      </c>
    </row>
    <row r="199" spans="1:15">
      <c r="A199" s="159">
        <v>6172</v>
      </c>
      <c r="B199" s="137" t="s">
        <v>296</v>
      </c>
      <c r="C199" s="138" t="s">
        <v>297</v>
      </c>
      <c r="D199" s="139">
        <v>3720</v>
      </c>
      <c r="E199" s="139">
        <v>0</v>
      </c>
      <c r="F199" s="139">
        <v>0</v>
      </c>
      <c r="G199" s="140">
        <v>0</v>
      </c>
    </row>
    <row r="200" spans="1:15">
      <c r="A200" s="159">
        <v>6172</v>
      </c>
      <c r="B200" s="137" t="s">
        <v>312</v>
      </c>
      <c r="C200" s="160" t="s">
        <v>313</v>
      </c>
      <c r="D200" s="139">
        <v>8</v>
      </c>
      <c r="E200" s="139">
        <v>0</v>
      </c>
      <c r="F200" s="139">
        <v>0</v>
      </c>
      <c r="G200" s="140">
        <v>0</v>
      </c>
    </row>
    <row r="201" spans="1:15">
      <c r="A201" s="159">
        <v>6172</v>
      </c>
      <c r="B201" s="137" t="s">
        <v>325</v>
      </c>
      <c r="C201" s="160" t="s">
        <v>326</v>
      </c>
      <c r="D201" s="139">
        <v>0</v>
      </c>
      <c r="E201" s="139">
        <v>0</v>
      </c>
      <c r="F201" s="139">
        <v>1</v>
      </c>
      <c r="G201" s="140">
        <v>0</v>
      </c>
    </row>
    <row r="202" spans="1:15">
      <c r="A202" s="159">
        <v>6172</v>
      </c>
      <c r="B202" s="137" t="s">
        <v>300</v>
      </c>
      <c r="C202" s="160" t="s">
        <v>301</v>
      </c>
      <c r="D202" s="139">
        <v>5</v>
      </c>
      <c r="E202" s="139">
        <v>24</v>
      </c>
      <c r="F202" s="139">
        <v>20</v>
      </c>
      <c r="G202" s="140">
        <v>83.3</v>
      </c>
    </row>
    <row r="203" spans="1:15">
      <c r="A203" s="159">
        <v>6172</v>
      </c>
      <c r="B203" s="137" t="s">
        <v>285</v>
      </c>
      <c r="C203" s="160" t="s">
        <v>286</v>
      </c>
      <c r="D203" s="139">
        <v>25</v>
      </c>
      <c r="E203" s="139">
        <v>43</v>
      </c>
      <c r="F203" s="139">
        <v>50</v>
      </c>
      <c r="G203" s="140">
        <v>116.3</v>
      </c>
    </row>
    <row r="204" spans="1:15">
      <c r="A204" s="159">
        <v>6172</v>
      </c>
      <c r="B204" s="137" t="s">
        <v>287</v>
      </c>
      <c r="C204" s="160" t="s">
        <v>288</v>
      </c>
      <c r="D204" s="139">
        <v>65</v>
      </c>
      <c r="E204" s="139">
        <v>160</v>
      </c>
      <c r="F204" s="139">
        <v>172</v>
      </c>
      <c r="G204" s="140">
        <v>107.5</v>
      </c>
    </row>
    <row r="205" spans="1:15">
      <c r="A205" s="159">
        <v>6172</v>
      </c>
      <c r="B205" s="137" t="s">
        <v>327</v>
      </c>
      <c r="C205" s="160" t="s">
        <v>328</v>
      </c>
      <c r="D205" s="139">
        <v>0</v>
      </c>
      <c r="E205" s="139">
        <v>0</v>
      </c>
      <c r="F205" s="139">
        <v>0</v>
      </c>
      <c r="G205" s="140">
        <v>0</v>
      </c>
    </row>
    <row r="206" spans="1:15">
      <c r="A206" s="159">
        <v>6172</v>
      </c>
      <c r="B206" s="137" t="s">
        <v>291</v>
      </c>
      <c r="C206" s="160" t="s">
        <v>292</v>
      </c>
      <c r="D206" s="139">
        <v>0</v>
      </c>
      <c r="E206" s="139">
        <v>0</v>
      </c>
      <c r="F206" s="139">
        <v>0</v>
      </c>
      <c r="G206" s="140">
        <v>0</v>
      </c>
    </row>
    <row r="207" spans="1:15">
      <c r="A207" s="159">
        <v>6172</v>
      </c>
      <c r="B207" s="161"/>
      <c r="C207" s="162" t="s">
        <v>6</v>
      </c>
      <c r="D207" s="163">
        <v>3823</v>
      </c>
      <c r="E207" s="163">
        <v>353</v>
      </c>
      <c r="F207" s="163">
        <v>373</v>
      </c>
      <c r="G207" s="164">
        <v>105.7</v>
      </c>
    </row>
    <row r="208" spans="1:15">
      <c r="A208" s="165"/>
      <c r="B208" s="166"/>
      <c r="C208" s="166"/>
      <c r="D208" s="167"/>
      <c r="E208" s="167"/>
      <c r="F208" s="167"/>
      <c r="G208" s="168"/>
    </row>
    <row r="209" spans="1:7">
      <c r="A209" s="159">
        <v>6310</v>
      </c>
      <c r="B209" s="137" t="s">
        <v>329</v>
      </c>
      <c r="C209" s="160" t="s">
        <v>330</v>
      </c>
      <c r="D209" s="139">
        <v>15000</v>
      </c>
      <c r="E209" s="139">
        <v>22047</v>
      </c>
      <c r="F209" s="139">
        <v>29991</v>
      </c>
      <c r="G209" s="140">
        <v>136</v>
      </c>
    </row>
    <row r="210" spans="1:7">
      <c r="A210" s="159">
        <v>6310</v>
      </c>
      <c r="B210" s="137" t="s">
        <v>287</v>
      </c>
      <c r="C210" s="160" t="s">
        <v>288</v>
      </c>
      <c r="D210" s="139">
        <v>0</v>
      </c>
      <c r="E210" s="139">
        <v>39</v>
      </c>
      <c r="F210" s="139">
        <v>39</v>
      </c>
      <c r="G210" s="140">
        <v>100</v>
      </c>
    </row>
    <row r="211" spans="1:7">
      <c r="A211" s="159">
        <v>6310</v>
      </c>
      <c r="B211" s="161"/>
      <c r="C211" s="162" t="s">
        <v>70</v>
      </c>
      <c r="D211" s="163">
        <v>15000</v>
      </c>
      <c r="E211" s="163">
        <v>22086</v>
      </c>
      <c r="F211" s="163">
        <v>30030</v>
      </c>
      <c r="G211" s="164">
        <v>136</v>
      </c>
    </row>
    <row r="212" spans="1:7">
      <c r="A212" s="165"/>
      <c r="B212" s="166"/>
      <c r="C212" s="166"/>
      <c r="D212" s="167"/>
      <c r="E212" s="167"/>
      <c r="F212" s="167"/>
      <c r="G212" s="168"/>
    </row>
    <row r="213" spans="1:7">
      <c r="A213" s="159">
        <v>6320</v>
      </c>
      <c r="B213" s="137" t="s">
        <v>331</v>
      </c>
      <c r="C213" s="160" t="s">
        <v>332</v>
      </c>
      <c r="D213" s="139">
        <v>0</v>
      </c>
      <c r="E213" s="139">
        <v>11080</v>
      </c>
      <c r="F213" s="139">
        <v>11120</v>
      </c>
      <c r="G213" s="140">
        <v>100.4</v>
      </c>
    </row>
    <row r="214" spans="1:7">
      <c r="A214" s="159">
        <v>6320</v>
      </c>
      <c r="B214" s="161"/>
      <c r="C214" s="162" t="s">
        <v>69</v>
      </c>
      <c r="D214" s="163">
        <v>0</v>
      </c>
      <c r="E214" s="163">
        <v>11080</v>
      </c>
      <c r="F214" s="163">
        <v>11120</v>
      </c>
      <c r="G214" s="164">
        <v>100.4</v>
      </c>
    </row>
    <row r="215" spans="1:7">
      <c r="A215" s="165"/>
      <c r="B215" s="166"/>
      <c r="C215" s="166"/>
      <c r="D215" s="167"/>
      <c r="E215" s="167"/>
      <c r="F215" s="167"/>
      <c r="G215" s="168"/>
    </row>
    <row r="216" spans="1:7">
      <c r="A216" s="159">
        <v>6402</v>
      </c>
      <c r="B216" s="137" t="s">
        <v>333</v>
      </c>
      <c r="C216" s="138" t="s">
        <v>334</v>
      </c>
      <c r="D216" s="139">
        <v>0</v>
      </c>
      <c r="E216" s="139">
        <v>0</v>
      </c>
      <c r="F216" s="139">
        <v>0</v>
      </c>
      <c r="G216" s="140">
        <v>0</v>
      </c>
    </row>
    <row r="217" spans="1:7">
      <c r="A217" s="159">
        <v>6402</v>
      </c>
      <c r="B217" s="137" t="s">
        <v>335</v>
      </c>
      <c r="C217" s="138" t="s">
        <v>336</v>
      </c>
      <c r="D217" s="139">
        <v>0</v>
      </c>
      <c r="E217" s="139">
        <v>0</v>
      </c>
      <c r="F217" s="139">
        <v>0</v>
      </c>
      <c r="G217" s="140">
        <v>0</v>
      </c>
    </row>
    <row r="218" spans="1:7">
      <c r="A218" s="159">
        <v>6402</v>
      </c>
      <c r="B218" s="137" t="s">
        <v>337</v>
      </c>
      <c r="C218" s="138" t="s">
        <v>338</v>
      </c>
      <c r="D218" s="139">
        <v>0</v>
      </c>
      <c r="E218" s="139">
        <v>3780</v>
      </c>
      <c r="F218" s="139">
        <v>3861</v>
      </c>
      <c r="G218" s="140">
        <v>102.1</v>
      </c>
    </row>
    <row r="219" spans="1:7" ht="25.5">
      <c r="A219" s="159">
        <v>6402</v>
      </c>
      <c r="B219" s="137" t="s">
        <v>339</v>
      </c>
      <c r="C219" s="193" t="s">
        <v>340</v>
      </c>
      <c r="D219" s="139">
        <v>0</v>
      </c>
      <c r="E219" s="139">
        <v>1124</v>
      </c>
      <c r="F219" s="139">
        <v>1124</v>
      </c>
      <c r="G219" s="140">
        <v>100</v>
      </c>
    </row>
    <row r="220" spans="1:7">
      <c r="A220" s="159">
        <v>6402</v>
      </c>
      <c r="B220" s="137" t="s">
        <v>298</v>
      </c>
      <c r="C220" s="160" t="s">
        <v>299</v>
      </c>
      <c r="D220" s="139">
        <v>0</v>
      </c>
      <c r="E220" s="139">
        <v>9931</v>
      </c>
      <c r="F220" s="139">
        <v>11075</v>
      </c>
      <c r="G220" s="140">
        <v>111.5</v>
      </c>
    </row>
    <row r="221" spans="1:7">
      <c r="A221" s="159">
        <v>6402</v>
      </c>
      <c r="B221" s="161"/>
      <c r="C221" s="162" t="s">
        <v>67</v>
      </c>
      <c r="D221" s="163">
        <v>0</v>
      </c>
      <c r="E221" s="163">
        <v>14835</v>
      </c>
      <c r="F221" s="163">
        <v>16060</v>
      </c>
      <c r="G221" s="164">
        <v>108.3</v>
      </c>
    </row>
    <row r="222" spans="1:7">
      <c r="A222" s="165"/>
      <c r="B222" s="166"/>
      <c r="C222" s="166"/>
      <c r="D222" s="167"/>
      <c r="E222" s="167"/>
      <c r="F222" s="167"/>
      <c r="G222" s="168"/>
    </row>
    <row r="223" spans="1:7">
      <c r="A223" s="159">
        <v>6409</v>
      </c>
      <c r="B223" s="137" t="s">
        <v>298</v>
      </c>
      <c r="C223" s="160" t="s">
        <v>299</v>
      </c>
      <c r="D223" s="139">
        <v>0</v>
      </c>
      <c r="E223" s="139">
        <v>21</v>
      </c>
      <c r="F223" s="139">
        <v>21</v>
      </c>
      <c r="G223" s="140">
        <v>100</v>
      </c>
    </row>
    <row r="224" spans="1:7">
      <c r="A224" s="169">
        <v>6409</v>
      </c>
      <c r="B224" s="161"/>
      <c r="C224" s="162" t="s">
        <v>159</v>
      </c>
      <c r="D224" s="163">
        <v>0</v>
      </c>
      <c r="E224" s="163">
        <v>21</v>
      </c>
      <c r="F224" s="163">
        <v>21</v>
      </c>
      <c r="G224" s="164">
        <v>100</v>
      </c>
    </row>
    <row r="225" spans="1:15">
      <c r="A225" s="165"/>
      <c r="B225" s="166"/>
      <c r="C225" s="166"/>
      <c r="D225" s="167"/>
      <c r="E225" s="167"/>
      <c r="F225" s="167"/>
      <c r="G225" s="168"/>
    </row>
    <row r="226" spans="1:15">
      <c r="A226" s="159" t="s">
        <v>341</v>
      </c>
      <c r="B226" s="137" t="s">
        <v>342</v>
      </c>
      <c r="C226" s="160" t="s">
        <v>343</v>
      </c>
      <c r="D226" s="139">
        <v>0</v>
      </c>
      <c r="E226" s="139">
        <v>857</v>
      </c>
      <c r="F226" s="139">
        <v>871</v>
      </c>
      <c r="G226" s="140">
        <v>101.6</v>
      </c>
    </row>
    <row r="227" spans="1:15">
      <c r="A227" s="159" t="s">
        <v>341</v>
      </c>
      <c r="B227" s="137" t="s">
        <v>344</v>
      </c>
      <c r="C227" s="138" t="s">
        <v>345</v>
      </c>
      <c r="D227" s="139">
        <v>105996</v>
      </c>
      <c r="E227" s="139">
        <v>130758</v>
      </c>
      <c r="F227" s="139">
        <v>84509</v>
      </c>
      <c r="G227" s="140">
        <v>64.599999999999994</v>
      </c>
    </row>
    <row r="228" spans="1:15" ht="13.5" thickBot="1">
      <c r="A228" s="194" t="s">
        <v>341</v>
      </c>
      <c r="B228" s="142"/>
      <c r="C228" s="143" t="s">
        <v>346</v>
      </c>
      <c r="D228" s="195">
        <v>105996</v>
      </c>
      <c r="E228" s="195">
        <v>131615</v>
      </c>
      <c r="F228" s="195">
        <v>85380</v>
      </c>
      <c r="G228" s="196">
        <v>64.900000000000006</v>
      </c>
    </row>
    <row r="229" spans="1:15">
      <c r="A229" s="197"/>
      <c r="B229" s="197"/>
      <c r="C229" s="198"/>
      <c r="D229" s="199"/>
      <c r="E229" s="199"/>
      <c r="F229" s="199"/>
      <c r="G229" s="200"/>
    </row>
    <row r="230" spans="1:15" s="201" customFormat="1">
      <c r="A230" s="146"/>
      <c r="B230" s="146"/>
      <c r="C230" s="147"/>
      <c r="D230" s="148"/>
      <c r="E230" s="148"/>
      <c r="F230" s="148"/>
      <c r="G230" s="149"/>
      <c r="I230" s="202"/>
      <c r="J230" s="202"/>
      <c r="K230" s="202"/>
      <c r="L230" s="202"/>
      <c r="M230" s="202"/>
      <c r="N230" s="202"/>
      <c r="O230" s="202"/>
    </row>
    <row r="231" spans="1:15" s="201" customFormat="1" ht="18" customHeight="1">
      <c r="A231" s="150" t="s">
        <v>347</v>
      </c>
      <c r="B231" s="151"/>
      <c r="C231" s="151"/>
      <c r="D231" s="152"/>
      <c r="E231" s="152"/>
      <c r="F231" s="152"/>
      <c r="G231" s="153"/>
      <c r="I231" s="202"/>
      <c r="J231" s="202"/>
      <c r="K231" s="202"/>
      <c r="L231" s="202"/>
      <c r="M231" s="202"/>
      <c r="N231" s="202"/>
      <c r="O231" s="202"/>
    </row>
    <row r="232" spans="1:15" s="201" customFormat="1" ht="12.75" customHeight="1" thickBot="1">
      <c r="A232" s="150"/>
      <c r="B232" s="151"/>
      <c r="C232" s="151"/>
      <c r="D232" s="152"/>
      <c r="E232" s="152"/>
      <c r="F232" s="152"/>
      <c r="G232" s="154" t="s">
        <v>59</v>
      </c>
      <c r="I232" s="202"/>
      <c r="J232" s="202"/>
      <c r="K232" s="202"/>
      <c r="L232" s="202"/>
      <c r="M232" s="202"/>
      <c r="N232" s="202"/>
      <c r="O232" s="202"/>
    </row>
    <row r="233" spans="1:15" s="201" customFormat="1" ht="39" customHeight="1" thickBot="1">
      <c r="A233" s="155" t="s">
        <v>58</v>
      </c>
      <c r="B233" s="156" t="s">
        <v>57</v>
      </c>
      <c r="C233" s="156" t="s">
        <v>56</v>
      </c>
      <c r="D233" s="157" t="s">
        <v>55</v>
      </c>
      <c r="E233" s="157" t="s">
        <v>54</v>
      </c>
      <c r="F233" s="157" t="s">
        <v>53</v>
      </c>
      <c r="G233" s="158" t="s">
        <v>52</v>
      </c>
      <c r="H233" s="203"/>
      <c r="I233" s="202"/>
      <c r="J233" s="202"/>
      <c r="K233" s="202"/>
      <c r="L233" s="202"/>
      <c r="M233" s="202"/>
      <c r="N233" s="202"/>
      <c r="O233" s="202"/>
    </row>
    <row r="234" spans="1:15">
      <c r="A234" s="184">
        <v>3639</v>
      </c>
      <c r="B234" s="176" t="s">
        <v>348</v>
      </c>
      <c r="C234" s="177" t="s">
        <v>349</v>
      </c>
      <c r="D234" s="178">
        <v>44000</v>
      </c>
      <c r="E234" s="178">
        <v>45029</v>
      </c>
      <c r="F234" s="178">
        <v>45298</v>
      </c>
      <c r="G234" s="179">
        <v>100.6</v>
      </c>
    </row>
    <row r="235" spans="1:15">
      <c r="A235" s="184">
        <v>3639</v>
      </c>
      <c r="B235" s="176" t="s">
        <v>350</v>
      </c>
      <c r="C235" s="177" t="s">
        <v>351</v>
      </c>
      <c r="D235" s="178">
        <v>26000</v>
      </c>
      <c r="E235" s="178">
        <v>18698</v>
      </c>
      <c r="F235" s="178">
        <v>18699</v>
      </c>
      <c r="G235" s="179">
        <v>100</v>
      </c>
    </row>
    <row r="236" spans="1:15">
      <c r="A236" s="187">
        <v>3639</v>
      </c>
      <c r="B236" s="180"/>
      <c r="C236" s="204" t="s">
        <v>142</v>
      </c>
      <c r="D236" s="181">
        <v>70000</v>
      </c>
      <c r="E236" s="181">
        <v>63727</v>
      </c>
      <c r="F236" s="181">
        <v>63997</v>
      </c>
      <c r="G236" s="182">
        <v>100.4</v>
      </c>
    </row>
    <row r="237" spans="1:15">
      <c r="A237" s="184"/>
      <c r="B237" s="205"/>
      <c r="C237" s="206"/>
      <c r="D237" s="207"/>
      <c r="E237" s="207"/>
      <c r="F237" s="207"/>
      <c r="G237" s="208"/>
    </row>
    <row r="238" spans="1:15">
      <c r="A238" s="209">
        <v>5511</v>
      </c>
      <c r="B238" s="210" t="s">
        <v>352</v>
      </c>
      <c r="C238" s="211" t="s">
        <v>353</v>
      </c>
      <c r="D238" s="212">
        <v>15980</v>
      </c>
      <c r="E238" s="212">
        <v>15980</v>
      </c>
      <c r="F238" s="212">
        <v>15980</v>
      </c>
      <c r="G238" s="213">
        <v>100</v>
      </c>
    </row>
    <row r="239" spans="1:15">
      <c r="A239" s="187">
        <v>5511</v>
      </c>
      <c r="B239" s="180"/>
      <c r="C239" s="188" t="s">
        <v>10</v>
      </c>
      <c r="D239" s="181">
        <v>15980</v>
      </c>
      <c r="E239" s="181">
        <v>15980</v>
      </c>
      <c r="F239" s="181">
        <v>15980</v>
      </c>
      <c r="G239" s="182">
        <v>100</v>
      </c>
    </row>
    <row r="240" spans="1:15">
      <c r="A240" s="184"/>
      <c r="B240" s="205"/>
      <c r="C240" s="206"/>
      <c r="D240" s="207"/>
      <c r="E240" s="207"/>
      <c r="F240" s="207"/>
      <c r="G240" s="208"/>
    </row>
    <row r="241" spans="1:15">
      <c r="A241" s="209">
        <v>5599</v>
      </c>
      <c r="B241" s="210" t="s">
        <v>354</v>
      </c>
      <c r="C241" s="214" t="s">
        <v>355</v>
      </c>
      <c r="D241" s="212">
        <v>0</v>
      </c>
      <c r="E241" s="212">
        <v>454</v>
      </c>
      <c r="F241" s="212">
        <v>192</v>
      </c>
      <c r="G241" s="213">
        <v>42.3</v>
      </c>
    </row>
    <row r="242" spans="1:15" ht="13.5" thickBot="1">
      <c r="A242" s="215">
        <v>5599</v>
      </c>
      <c r="B242" s="216"/>
      <c r="C242" s="217" t="s">
        <v>157</v>
      </c>
      <c r="D242" s="218">
        <v>0</v>
      </c>
      <c r="E242" s="218">
        <v>454</v>
      </c>
      <c r="F242" s="218">
        <v>192</v>
      </c>
      <c r="G242" s="219">
        <v>42.3</v>
      </c>
    </row>
    <row r="243" spans="1:15">
      <c r="A243" s="205"/>
      <c r="B243" s="205"/>
      <c r="C243" s="206"/>
      <c r="D243" s="207"/>
      <c r="E243" s="207"/>
      <c r="F243" s="207"/>
      <c r="G243" s="220"/>
    </row>
    <row r="244" spans="1:15" s="201" customFormat="1">
      <c r="A244" s="146"/>
      <c r="B244" s="146"/>
      <c r="C244" s="147"/>
      <c r="D244" s="148"/>
      <c r="E244" s="148"/>
      <c r="F244" s="148"/>
      <c r="G244" s="149"/>
      <c r="I244" s="202"/>
      <c r="J244" s="202"/>
      <c r="K244" s="202"/>
      <c r="L244" s="202"/>
      <c r="M244" s="202"/>
      <c r="N244" s="202"/>
      <c r="O244" s="202"/>
    </row>
    <row r="245" spans="1:15" s="201" customFormat="1" ht="18" customHeight="1">
      <c r="A245" s="150" t="s">
        <v>356</v>
      </c>
      <c r="B245" s="151"/>
      <c r="C245" s="151"/>
      <c r="D245" s="152"/>
      <c r="E245" s="152"/>
      <c r="F245" s="152"/>
      <c r="G245" s="153"/>
      <c r="I245" s="202"/>
      <c r="J245" s="202"/>
      <c r="K245" s="202"/>
      <c r="L245" s="202"/>
      <c r="M245" s="202"/>
      <c r="N245" s="202"/>
      <c r="O245" s="202"/>
    </row>
    <row r="246" spans="1:15" s="201" customFormat="1" ht="12.75" customHeight="1" thickBot="1">
      <c r="A246" s="150"/>
      <c r="B246" s="151"/>
      <c r="C246" s="151"/>
      <c r="D246" s="152"/>
      <c r="E246" s="152"/>
      <c r="F246" s="152"/>
      <c r="G246" s="154" t="s">
        <v>59</v>
      </c>
      <c r="I246" s="202"/>
      <c r="J246" s="202"/>
      <c r="K246" s="202"/>
      <c r="L246" s="202"/>
      <c r="M246" s="202"/>
      <c r="N246" s="202"/>
      <c r="O246" s="202"/>
    </row>
    <row r="247" spans="1:15" s="201" customFormat="1" ht="39" customHeight="1" thickBot="1">
      <c r="A247" s="155" t="s">
        <v>58</v>
      </c>
      <c r="B247" s="156" t="s">
        <v>57</v>
      </c>
      <c r="C247" s="156" t="s">
        <v>56</v>
      </c>
      <c r="D247" s="157" t="s">
        <v>55</v>
      </c>
      <c r="E247" s="157" t="s">
        <v>54</v>
      </c>
      <c r="F247" s="157" t="s">
        <v>53</v>
      </c>
      <c r="G247" s="158" t="s">
        <v>52</v>
      </c>
      <c r="H247" s="203"/>
      <c r="I247" s="202"/>
      <c r="J247" s="202"/>
      <c r="K247" s="202"/>
      <c r="L247" s="202"/>
      <c r="M247" s="202"/>
      <c r="N247" s="202"/>
      <c r="O247" s="202"/>
    </row>
    <row r="248" spans="1:15">
      <c r="A248" s="136" t="s">
        <v>269</v>
      </c>
      <c r="B248" s="137" t="s">
        <v>357</v>
      </c>
      <c r="C248" s="138" t="s">
        <v>358</v>
      </c>
      <c r="D248" s="139">
        <v>0</v>
      </c>
      <c r="E248" s="139">
        <v>6016</v>
      </c>
      <c r="F248" s="139">
        <v>6016</v>
      </c>
      <c r="G248" s="140">
        <v>100</v>
      </c>
    </row>
    <row r="249" spans="1:15">
      <c r="A249" s="136" t="s">
        <v>269</v>
      </c>
      <c r="B249" s="137" t="s">
        <v>359</v>
      </c>
      <c r="C249" s="138" t="s">
        <v>360</v>
      </c>
      <c r="D249" s="139">
        <v>113129</v>
      </c>
      <c r="E249" s="139">
        <v>114252</v>
      </c>
      <c r="F249" s="139">
        <v>114252</v>
      </c>
      <c r="G249" s="140">
        <v>100</v>
      </c>
    </row>
    <row r="250" spans="1:15">
      <c r="A250" s="136" t="s">
        <v>269</v>
      </c>
      <c r="B250" s="137" t="s">
        <v>361</v>
      </c>
      <c r="C250" s="138" t="s">
        <v>362</v>
      </c>
      <c r="D250" s="139">
        <v>275</v>
      </c>
      <c r="E250" s="139">
        <v>704</v>
      </c>
      <c r="F250" s="139">
        <v>41</v>
      </c>
      <c r="G250" s="140">
        <v>5.8</v>
      </c>
    </row>
    <row r="251" spans="1:15">
      <c r="A251" s="136" t="s">
        <v>269</v>
      </c>
      <c r="B251" s="137" t="s">
        <v>363</v>
      </c>
      <c r="C251" s="138" t="s">
        <v>364</v>
      </c>
      <c r="D251" s="139">
        <v>228200</v>
      </c>
      <c r="E251" s="139">
        <v>10709799</v>
      </c>
      <c r="F251" s="139">
        <v>10700712</v>
      </c>
      <c r="G251" s="140">
        <v>99.9</v>
      </c>
    </row>
    <row r="252" spans="1:15">
      <c r="A252" s="136" t="s">
        <v>269</v>
      </c>
      <c r="B252" s="137" t="s">
        <v>365</v>
      </c>
      <c r="C252" s="138" t="s">
        <v>366</v>
      </c>
      <c r="D252" s="139">
        <v>596</v>
      </c>
      <c r="E252" s="139">
        <v>2277</v>
      </c>
      <c r="F252" s="139">
        <v>2277</v>
      </c>
      <c r="G252" s="140">
        <v>100</v>
      </c>
    </row>
    <row r="253" spans="1:15">
      <c r="A253" s="136" t="s">
        <v>269</v>
      </c>
      <c r="B253" s="137" t="s">
        <v>367</v>
      </c>
      <c r="C253" s="138" t="s">
        <v>368</v>
      </c>
      <c r="D253" s="139">
        <v>475</v>
      </c>
      <c r="E253" s="139">
        <v>1138</v>
      </c>
      <c r="F253" s="139">
        <v>892</v>
      </c>
      <c r="G253" s="140">
        <v>78.400000000000006</v>
      </c>
    </row>
    <row r="254" spans="1:15">
      <c r="A254" s="136" t="s">
        <v>269</v>
      </c>
      <c r="B254" s="137" t="s">
        <v>369</v>
      </c>
      <c r="C254" s="160" t="s">
        <v>370</v>
      </c>
      <c r="D254" s="139">
        <v>0</v>
      </c>
      <c r="E254" s="139">
        <v>0</v>
      </c>
      <c r="F254" s="139">
        <v>0</v>
      </c>
      <c r="G254" s="140">
        <v>0</v>
      </c>
    </row>
    <row r="255" spans="1:15">
      <c r="A255" s="136" t="s">
        <v>269</v>
      </c>
      <c r="B255" s="137" t="s">
        <v>371</v>
      </c>
      <c r="C255" s="160" t="s">
        <v>372</v>
      </c>
      <c r="D255" s="139">
        <v>885</v>
      </c>
      <c r="E255" s="139">
        <v>561</v>
      </c>
      <c r="F255" s="139">
        <v>561</v>
      </c>
      <c r="G255" s="140">
        <v>100</v>
      </c>
    </row>
    <row r="256" spans="1:15">
      <c r="A256" s="136" t="s">
        <v>269</v>
      </c>
      <c r="B256" s="137" t="s">
        <v>373</v>
      </c>
      <c r="C256" s="160" t="s">
        <v>374</v>
      </c>
      <c r="D256" s="139">
        <v>31411</v>
      </c>
      <c r="E256" s="139">
        <v>58645</v>
      </c>
      <c r="F256" s="139">
        <v>58644</v>
      </c>
      <c r="G256" s="140">
        <v>100</v>
      </c>
    </row>
    <row r="257" spans="1:7">
      <c r="A257" s="136" t="s">
        <v>269</v>
      </c>
      <c r="B257" s="137" t="s">
        <v>375</v>
      </c>
      <c r="C257" s="138" t="s">
        <v>376</v>
      </c>
      <c r="D257" s="139">
        <v>1515</v>
      </c>
      <c r="E257" s="139">
        <v>0</v>
      </c>
      <c r="F257" s="139">
        <v>0</v>
      </c>
      <c r="G257" s="140">
        <v>0</v>
      </c>
    </row>
    <row r="258" spans="1:7">
      <c r="A258" s="136" t="s">
        <v>269</v>
      </c>
      <c r="B258" s="137" t="s">
        <v>377</v>
      </c>
      <c r="C258" s="160" t="s">
        <v>378</v>
      </c>
      <c r="D258" s="139">
        <v>0</v>
      </c>
      <c r="E258" s="139">
        <v>2919</v>
      </c>
      <c r="F258" s="139">
        <v>2919</v>
      </c>
      <c r="G258" s="140">
        <v>100</v>
      </c>
    </row>
    <row r="259" spans="1:7">
      <c r="A259" s="169" t="s">
        <v>341</v>
      </c>
      <c r="B259" s="161"/>
      <c r="C259" s="162" t="s">
        <v>379</v>
      </c>
      <c r="D259" s="163">
        <v>376486</v>
      </c>
      <c r="E259" s="163">
        <v>10896311</v>
      </c>
      <c r="F259" s="163">
        <v>10886314</v>
      </c>
      <c r="G259" s="164">
        <v>99.9</v>
      </c>
    </row>
    <row r="260" spans="1:7">
      <c r="A260" s="165"/>
      <c r="B260" s="166"/>
      <c r="C260" s="166"/>
      <c r="D260" s="167"/>
      <c r="E260" s="167"/>
      <c r="F260" s="167"/>
      <c r="G260" s="168"/>
    </row>
    <row r="261" spans="1:7">
      <c r="A261" s="136" t="s">
        <v>269</v>
      </c>
      <c r="B261" s="137" t="s">
        <v>380</v>
      </c>
      <c r="C261" s="138" t="s">
        <v>381</v>
      </c>
      <c r="D261" s="139">
        <v>0</v>
      </c>
      <c r="E261" s="139">
        <v>253</v>
      </c>
      <c r="F261" s="139">
        <v>253</v>
      </c>
      <c r="G261" s="140">
        <v>100</v>
      </c>
    </row>
    <row r="262" spans="1:7">
      <c r="A262" s="136" t="s">
        <v>269</v>
      </c>
      <c r="B262" s="137" t="s">
        <v>382</v>
      </c>
      <c r="C262" s="138" t="s">
        <v>383</v>
      </c>
      <c r="D262" s="139">
        <v>271934</v>
      </c>
      <c r="E262" s="139">
        <v>336685</v>
      </c>
      <c r="F262" s="139">
        <v>308423</v>
      </c>
      <c r="G262" s="140">
        <v>91.6</v>
      </c>
    </row>
    <row r="263" spans="1:7">
      <c r="A263" s="136" t="s">
        <v>269</v>
      </c>
      <c r="B263" s="137" t="s">
        <v>384</v>
      </c>
      <c r="C263" s="138" t="s">
        <v>385</v>
      </c>
      <c r="D263" s="139">
        <v>214115</v>
      </c>
      <c r="E263" s="139">
        <v>132336</v>
      </c>
      <c r="F263" s="139">
        <v>132335</v>
      </c>
      <c r="G263" s="140">
        <v>100</v>
      </c>
    </row>
    <row r="264" spans="1:7">
      <c r="A264" s="136" t="s">
        <v>269</v>
      </c>
      <c r="B264" s="137" t="s">
        <v>386</v>
      </c>
      <c r="C264" s="138" t="s">
        <v>387</v>
      </c>
      <c r="D264" s="139">
        <v>0</v>
      </c>
      <c r="E264" s="139">
        <v>2867</v>
      </c>
      <c r="F264" s="139">
        <v>2765</v>
      </c>
      <c r="G264" s="140">
        <v>96.4</v>
      </c>
    </row>
    <row r="265" spans="1:7">
      <c r="A265" s="136" t="s">
        <v>269</v>
      </c>
      <c r="B265" s="137" t="s">
        <v>388</v>
      </c>
      <c r="C265" s="138" t="s">
        <v>389</v>
      </c>
      <c r="D265" s="139">
        <v>1298344</v>
      </c>
      <c r="E265" s="139">
        <v>804927</v>
      </c>
      <c r="F265" s="139">
        <v>804915</v>
      </c>
      <c r="G265" s="140">
        <v>100</v>
      </c>
    </row>
    <row r="266" spans="1:7">
      <c r="A266" s="136" t="s">
        <v>269</v>
      </c>
      <c r="B266" s="137" t="s">
        <v>390</v>
      </c>
      <c r="C266" s="138" t="s">
        <v>391</v>
      </c>
      <c r="D266" s="139">
        <v>8581</v>
      </c>
      <c r="E266" s="139">
        <v>437</v>
      </c>
      <c r="F266" s="139">
        <v>437</v>
      </c>
      <c r="G266" s="140">
        <v>100</v>
      </c>
    </row>
    <row r="267" spans="1:7">
      <c r="A267" s="169" t="s">
        <v>341</v>
      </c>
      <c r="B267" s="161"/>
      <c r="C267" s="162" t="s">
        <v>392</v>
      </c>
      <c r="D267" s="163">
        <v>1792974</v>
      </c>
      <c r="E267" s="163">
        <v>1277505</v>
      </c>
      <c r="F267" s="163">
        <v>1249128</v>
      </c>
      <c r="G267" s="164">
        <v>97.8</v>
      </c>
    </row>
    <row r="268" spans="1:7">
      <c r="A268" s="221"/>
      <c r="B268" s="222"/>
      <c r="C268" s="222"/>
      <c r="D268" s="223"/>
      <c r="E268" s="223"/>
      <c r="F268" s="223"/>
      <c r="G268" s="224"/>
    </row>
    <row r="269" spans="1:7">
      <c r="A269" s="225" t="s">
        <v>269</v>
      </c>
      <c r="B269" s="171" t="s">
        <v>393</v>
      </c>
      <c r="C269" s="172" t="s">
        <v>394</v>
      </c>
      <c r="D269" s="173">
        <v>0</v>
      </c>
      <c r="E269" s="173">
        <v>0</v>
      </c>
      <c r="F269" s="173">
        <v>2139</v>
      </c>
      <c r="G269" s="174">
        <v>0</v>
      </c>
    </row>
    <row r="270" spans="1:7" ht="13.5" thickBot="1">
      <c r="A270" s="226" t="s">
        <v>269</v>
      </c>
      <c r="B270" s="142" t="s">
        <v>395</v>
      </c>
      <c r="C270" s="143" t="s">
        <v>396</v>
      </c>
      <c r="D270" s="144">
        <v>0</v>
      </c>
      <c r="E270" s="144">
        <v>0</v>
      </c>
      <c r="F270" s="144">
        <v>11044409</v>
      </c>
      <c r="G270" s="145">
        <v>0</v>
      </c>
    </row>
    <row r="271" spans="1:7">
      <c r="A271" s="197"/>
      <c r="B271" s="197"/>
      <c r="C271" s="198"/>
      <c r="D271" s="199"/>
      <c r="E271" s="199"/>
      <c r="F271" s="199"/>
      <c r="G271" s="200"/>
    </row>
    <row r="272" spans="1:7">
      <c r="A272" s="197"/>
      <c r="B272" s="197"/>
      <c r="C272" s="198"/>
      <c r="D272" s="199"/>
      <c r="E272" s="199"/>
      <c r="F272" s="199"/>
      <c r="G272" s="200"/>
    </row>
    <row r="273" spans="1:15">
      <c r="A273" s="197"/>
      <c r="B273" s="197"/>
      <c r="C273" s="198"/>
      <c r="D273" s="199"/>
      <c r="E273" s="199"/>
      <c r="F273" s="199"/>
      <c r="G273" s="200"/>
    </row>
    <row r="274" spans="1:15" ht="13.5" thickBot="1">
      <c r="A274" s="197"/>
      <c r="B274" s="197"/>
      <c r="C274" s="198"/>
      <c r="D274" s="199"/>
      <c r="E274" s="199"/>
      <c r="F274" s="199"/>
      <c r="G274" s="200"/>
    </row>
    <row r="275" spans="1:15" s="26" customFormat="1" ht="15" customHeight="1">
      <c r="A275" s="55"/>
      <c r="B275" s="55"/>
      <c r="C275" s="227" t="s">
        <v>397</v>
      </c>
      <c r="D275" s="228">
        <v>4498900</v>
      </c>
      <c r="E275" s="228">
        <v>4644949</v>
      </c>
      <c r="F275" s="228">
        <v>4906095</v>
      </c>
      <c r="G275" s="229">
        <v>105.6</v>
      </c>
      <c r="I275" s="230"/>
      <c r="J275" s="25"/>
      <c r="K275" s="25"/>
      <c r="L275" s="25"/>
      <c r="M275" s="25"/>
      <c r="N275" s="25"/>
      <c r="O275" s="25"/>
    </row>
    <row r="276" spans="1:15" s="26" customFormat="1" ht="15" customHeight="1">
      <c r="A276" s="57"/>
      <c r="B276" s="57"/>
      <c r="C276" s="231" t="s">
        <v>398</v>
      </c>
      <c r="D276" s="232">
        <v>191852</v>
      </c>
      <c r="E276" s="232">
        <v>297129</v>
      </c>
      <c r="F276" s="232">
        <v>272759</v>
      </c>
      <c r="G276" s="233">
        <v>91.8</v>
      </c>
      <c r="I276" s="230"/>
      <c r="J276" s="25"/>
      <c r="K276" s="25"/>
      <c r="L276" s="25"/>
      <c r="M276" s="25"/>
      <c r="N276" s="25"/>
      <c r="O276" s="25"/>
    </row>
    <row r="277" spans="1:15" s="26" customFormat="1" ht="15" customHeight="1">
      <c r="A277" s="57"/>
      <c r="B277" s="57"/>
      <c r="C277" s="231" t="s">
        <v>399</v>
      </c>
      <c r="D277" s="232">
        <v>85980</v>
      </c>
      <c r="E277" s="232">
        <v>80161</v>
      </c>
      <c r="F277" s="232">
        <v>80169</v>
      </c>
      <c r="G277" s="233">
        <v>100</v>
      </c>
      <c r="I277" s="230"/>
      <c r="J277" s="25"/>
      <c r="K277" s="25"/>
      <c r="L277" s="25"/>
      <c r="M277" s="25"/>
      <c r="N277" s="25"/>
      <c r="O277" s="25"/>
    </row>
    <row r="278" spans="1:15" s="26" customFormat="1" ht="15" customHeight="1">
      <c r="A278" s="57"/>
      <c r="B278" s="57"/>
      <c r="C278" s="234" t="s">
        <v>400</v>
      </c>
      <c r="D278" s="232">
        <v>2169460</v>
      </c>
      <c r="E278" s="232">
        <v>12173816</v>
      </c>
      <c r="F278" s="232">
        <v>12137583</v>
      </c>
      <c r="G278" s="233">
        <v>99.7</v>
      </c>
      <c r="I278" s="230"/>
      <c r="J278" s="25"/>
      <c r="K278" s="25"/>
      <c r="L278" s="25"/>
      <c r="M278" s="25"/>
      <c r="N278" s="25"/>
      <c r="O278" s="25"/>
    </row>
    <row r="279" spans="1:15" s="26" customFormat="1" ht="15" customHeight="1">
      <c r="A279" s="57"/>
      <c r="B279" s="57"/>
      <c r="C279" s="58" t="s">
        <v>401</v>
      </c>
      <c r="D279" s="232">
        <v>0</v>
      </c>
      <c r="E279" s="232">
        <v>0</v>
      </c>
      <c r="F279" s="232">
        <v>11044409</v>
      </c>
      <c r="G279" s="233">
        <v>0</v>
      </c>
      <c r="I279" s="25"/>
      <c r="J279" s="25"/>
      <c r="K279" s="25"/>
      <c r="L279" s="25"/>
      <c r="M279" s="25"/>
      <c r="N279" s="25"/>
      <c r="O279" s="25"/>
    </row>
    <row r="280" spans="1:15" s="26" customFormat="1" ht="15" customHeight="1" thickBot="1">
      <c r="A280" s="57"/>
      <c r="B280" s="57"/>
      <c r="C280" s="58" t="s">
        <v>402</v>
      </c>
      <c r="D280" s="232">
        <v>6946192</v>
      </c>
      <c r="E280" s="232">
        <v>17196055</v>
      </c>
      <c r="F280" s="232">
        <v>28441016</v>
      </c>
      <c r="G280" s="233">
        <v>165.4</v>
      </c>
      <c r="I280" s="25"/>
      <c r="J280" s="25"/>
      <c r="K280" s="25"/>
      <c r="L280" s="25"/>
      <c r="M280" s="25"/>
      <c r="N280" s="25"/>
      <c r="O280" s="25"/>
    </row>
    <row r="281" spans="1:15" s="26" customFormat="1" ht="15.75" customHeight="1" thickBot="1">
      <c r="A281" s="59"/>
      <c r="B281" s="59"/>
      <c r="C281" s="60" t="s">
        <v>403</v>
      </c>
      <c r="D281" s="235">
        <v>6946192</v>
      </c>
      <c r="E281" s="235">
        <v>17196055</v>
      </c>
      <c r="F281" s="235">
        <v>17396607</v>
      </c>
      <c r="G281" s="236">
        <v>101.2</v>
      </c>
      <c r="I281" s="25"/>
      <c r="J281" s="25"/>
      <c r="K281" s="25"/>
      <c r="L281" s="25"/>
      <c r="M281" s="25"/>
      <c r="N281" s="25"/>
      <c r="O281" s="25"/>
    </row>
    <row r="282" spans="1:15">
      <c r="A282" s="197"/>
      <c r="B282" s="197"/>
      <c r="C282" s="198"/>
      <c r="D282" s="199"/>
      <c r="E282" s="199"/>
      <c r="F282" s="199"/>
      <c r="G282" s="200"/>
    </row>
  </sheetData>
  <customSheetViews>
    <customSheetView guid="{53E72506-0B1D-4F4A-A157-6DE69D2E678D}" showPageBreaks="1" fitToPage="1" printArea="1" view="pageBreakPreview">
      <selection activeCell="P11" sqref="P11"/>
      <rowBreaks count="7" manualBreakCount="7">
        <brk id="38" max="6" man="1"/>
        <brk id="80" max="6" man="1"/>
        <brk id="120" max="6" man="1"/>
        <brk id="160" max="6" man="1"/>
        <brk id="200" max="6" man="1"/>
        <brk id="236" max="6" man="1"/>
        <brk id="267" max="6" man="1"/>
      </rowBreaks>
      <pageMargins left="0.39370078740157483" right="0.39370078740157483" top="0.59055118110236227" bottom="0.39370078740157483" header="0.31496062992125984" footer="0.11811023622047245"/>
      <printOptions horizontalCentered="1"/>
      <pageSetup paperSize="9" scale="91" firstPageNumber="153" fitToHeight="0" orientation="landscape" useFirstPageNumber="1" r:id="rId1"/>
      <headerFooter alignWithMargins="0">
        <oddHeader>&amp;L&amp;"Tahoma,Kurzíva"Závěrečný účet za rok 2014&amp;R&amp;"Tahoma,Kurzíva"Tabulka č. 1</oddHeader>
        <oddFooter>&amp;C&amp;"Tahoma,Obyčejné"&amp;P</oddFooter>
      </headerFooter>
    </customSheetView>
  </customSheetViews>
  <mergeCells count="3">
    <mergeCell ref="C2:E2"/>
    <mergeCell ref="A4:G4"/>
    <mergeCell ref="A6:G6"/>
  </mergeCells>
  <printOptions horizontalCentered="1"/>
  <pageMargins left="0.39370078740157483" right="0.39370078740157483" top="0.59055118110236227" bottom="0.39370078740157483" header="0.31496062992125984" footer="0.11811023622047245"/>
  <pageSetup paperSize="9" scale="91" firstPageNumber="153" fitToHeight="0" orientation="landscape" useFirstPageNumber="1" r:id="rId2"/>
  <headerFooter alignWithMargins="0">
    <oddHeader>&amp;L&amp;"Tahoma,Kurzíva"Závěrečný účet za rok 2014&amp;R&amp;"Tahoma,Kurzíva"Tabulka č. 1</oddHeader>
    <oddFooter>&amp;C&amp;"Tahoma,Obyčejné"&amp;P</oddFooter>
  </headerFooter>
  <rowBreaks count="7" manualBreakCount="7">
    <brk id="38" max="6" man="1"/>
    <brk id="80" max="6" man="1"/>
    <brk id="120" max="6" man="1"/>
    <brk id="160" max="6" man="1"/>
    <brk id="200" max="6" man="1"/>
    <brk id="236" max="6" man="1"/>
    <brk id="267" max="6"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1363"/>
  <sheetViews>
    <sheetView view="pageBreakPreview" zoomScaleNormal="100" zoomScaleSheetLayoutView="100" workbookViewId="0">
      <selection activeCell="P11" sqref="P11"/>
    </sheetView>
  </sheetViews>
  <sheetFormatPr defaultRowHeight="12.75"/>
  <cols>
    <col min="1" max="1" width="8.28515625" customWidth="1"/>
    <col min="2" max="2" width="10" customWidth="1"/>
    <col min="3" max="3" width="80.7109375" style="52" customWidth="1"/>
    <col min="4" max="6" width="15.7109375" style="3" customWidth="1"/>
    <col min="7" max="7" width="9.85546875" style="2" customWidth="1"/>
    <col min="9" max="15" width="9.140625" style="1"/>
  </cols>
  <sheetData>
    <row r="1" spans="1:15" s="26" customFormat="1">
      <c r="B1" s="32"/>
      <c r="C1" s="41"/>
      <c r="D1" s="31"/>
      <c r="E1" s="31"/>
      <c r="F1" s="31"/>
      <c r="G1" s="39"/>
      <c r="I1" s="25"/>
      <c r="J1" s="25"/>
      <c r="K1" s="25"/>
      <c r="L1" s="25"/>
      <c r="M1" s="25"/>
      <c r="N1" s="25"/>
      <c r="O1" s="25"/>
    </row>
    <row r="2" spans="1:15" s="25" customFormat="1">
      <c r="A2" s="37"/>
      <c r="B2" s="36"/>
      <c r="C2" s="1221"/>
      <c r="D2" s="1221"/>
      <c r="E2" s="1221"/>
      <c r="F2" s="34"/>
      <c r="G2" s="38"/>
      <c r="H2" s="26"/>
    </row>
    <row r="3" spans="1:15" s="25" customFormat="1">
      <c r="A3" s="37"/>
      <c r="B3" s="36"/>
      <c r="C3" s="42"/>
      <c r="D3" s="35"/>
      <c r="E3" s="35"/>
      <c r="F3" s="34"/>
      <c r="G3" s="33"/>
      <c r="H3" s="32"/>
    </row>
    <row r="4" spans="1:15" s="25" customFormat="1" ht="18" customHeight="1">
      <c r="A4" s="1222" t="s">
        <v>120</v>
      </c>
      <c r="B4" s="1222"/>
      <c r="C4" s="1222"/>
      <c r="D4" s="1222"/>
      <c r="E4" s="1222"/>
      <c r="F4" s="1222"/>
      <c r="G4" s="1222"/>
      <c r="H4" s="26"/>
    </row>
    <row r="5" spans="1:15" s="25" customFormat="1">
      <c r="A5" s="26"/>
      <c r="B5" s="32"/>
      <c r="C5" s="41"/>
      <c r="D5" s="31"/>
      <c r="E5" s="31"/>
      <c r="F5" s="31"/>
      <c r="G5" s="27"/>
      <c r="H5" s="26"/>
    </row>
    <row r="6" spans="1:15" s="25" customFormat="1" ht="18" customHeight="1">
      <c r="A6" s="1223" t="s">
        <v>119</v>
      </c>
      <c r="B6" s="1223"/>
      <c r="C6" s="1223"/>
      <c r="D6" s="1223"/>
      <c r="E6" s="1223"/>
      <c r="F6" s="1223"/>
      <c r="G6" s="1223"/>
      <c r="H6" s="26"/>
    </row>
    <row r="7" spans="1:15" s="25" customFormat="1" ht="15">
      <c r="A7" s="29"/>
      <c r="B7" s="29"/>
      <c r="C7" s="43"/>
      <c r="D7" s="29"/>
      <c r="E7" s="29"/>
      <c r="F7" s="29"/>
      <c r="G7" s="29"/>
      <c r="H7" s="26"/>
    </row>
    <row r="8" spans="1:15" s="25" customFormat="1" ht="18" customHeight="1">
      <c r="A8" s="30" t="s">
        <v>118</v>
      </c>
      <c r="B8" s="29"/>
      <c r="C8" s="44"/>
      <c r="D8" s="28"/>
      <c r="E8" s="28"/>
      <c r="F8" s="28"/>
      <c r="H8" s="26"/>
    </row>
    <row r="9" spans="1:15" s="25" customFormat="1" ht="12.75" customHeight="1" thickBot="1">
      <c r="A9" s="30"/>
      <c r="B9" s="29"/>
      <c r="C9" s="44"/>
      <c r="D9" s="28"/>
      <c r="E9" s="28"/>
      <c r="F9" s="28"/>
      <c r="G9" s="27" t="s">
        <v>59</v>
      </c>
      <c r="H9" s="26"/>
    </row>
    <row r="10" spans="1:15" s="1" customFormat="1" ht="39" customHeight="1" thickBot="1">
      <c r="A10" s="13" t="s">
        <v>58</v>
      </c>
      <c r="B10" s="24" t="s">
        <v>57</v>
      </c>
      <c r="C10" s="24" t="s">
        <v>56</v>
      </c>
      <c r="D10" s="23" t="s">
        <v>55</v>
      </c>
      <c r="E10" s="23" t="s">
        <v>54</v>
      </c>
      <c r="F10" s="23" t="s">
        <v>53</v>
      </c>
      <c r="G10" s="22" t="s">
        <v>52</v>
      </c>
      <c r="H10" s="20"/>
    </row>
    <row r="11" spans="1:15" s="21" customFormat="1">
      <c r="A11" s="95">
        <v>1019</v>
      </c>
      <c r="B11" s="87">
        <v>5213</v>
      </c>
      <c r="C11" s="83" t="s">
        <v>121</v>
      </c>
      <c r="D11" s="90">
        <v>0</v>
      </c>
      <c r="E11" s="72">
        <v>220</v>
      </c>
      <c r="F11" s="90">
        <v>200</v>
      </c>
      <c r="G11" s="102">
        <v>90.909090909090907</v>
      </c>
    </row>
    <row r="12" spans="1:15" s="21" customFormat="1">
      <c r="A12" s="95">
        <v>1019</v>
      </c>
      <c r="B12" s="87">
        <v>5329</v>
      </c>
      <c r="C12" s="83" t="s">
        <v>122</v>
      </c>
      <c r="D12" s="90">
        <v>0</v>
      </c>
      <c r="E12" s="72">
        <v>30</v>
      </c>
      <c r="F12" s="90">
        <v>30</v>
      </c>
      <c r="G12" s="102">
        <v>100</v>
      </c>
    </row>
    <row r="13" spans="1:15" s="21" customFormat="1">
      <c r="A13" s="95">
        <v>1019</v>
      </c>
      <c r="B13" s="87">
        <v>5493</v>
      </c>
      <c r="C13" s="83" t="s">
        <v>123</v>
      </c>
      <c r="D13" s="90">
        <v>2000</v>
      </c>
      <c r="E13" s="72">
        <v>1857.5</v>
      </c>
      <c r="F13" s="90">
        <v>1857.5</v>
      </c>
      <c r="G13" s="102">
        <v>100</v>
      </c>
    </row>
    <row r="14" spans="1:15" s="1" customFormat="1">
      <c r="A14" s="93">
        <v>1019</v>
      </c>
      <c r="B14" s="88"/>
      <c r="C14" s="78" t="s">
        <v>128</v>
      </c>
      <c r="D14" s="74">
        <v>2000</v>
      </c>
      <c r="E14" s="79">
        <v>2108</v>
      </c>
      <c r="F14" s="74">
        <v>2088</v>
      </c>
      <c r="G14" s="104">
        <v>99.1</v>
      </c>
      <c r="H14"/>
    </row>
    <row r="15" spans="1:15" s="1" customFormat="1">
      <c r="A15" s="95"/>
      <c r="B15" s="18"/>
      <c r="C15" s="46"/>
      <c r="D15" s="84"/>
      <c r="E15" s="84"/>
      <c r="F15" s="84"/>
      <c r="G15" s="108"/>
      <c r="H15"/>
    </row>
    <row r="16" spans="1:15" s="21" customFormat="1">
      <c r="A16" s="100">
        <v>1039</v>
      </c>
      <c r="B16" s="86">
        <v>5212</v>
      </c>
      <c r="C16" s="85" t="s">
        <v>124</v>
      </c>
      <c r="D16" s="89">
        <v>0</v>
      </c>
      <c r="E16" s="77">
        <v>597.63</v>
      </c>
      <c r="F16" s="89">
        <v>597.61599999999999</v>
      </c>
      <c r="G16" s="101">
        <v>99.997657413449787</v>
      </c>
    </row>
    <row r="17" spans="1:8" s="21" customFormat="1">
      <c r="A17" s="91">
        <v>1039</v>
      </c>
      <c r="B17" s="87">
        <v>5213</v>
      </c>
      <c r="C17" s="83" t="s">
        <v>121</v>
      </c>
      <c r="D17" s="90">
        <v>0</v>
      </c>
      <c r="E17" s="72">
        <v>5630.9799999999987</v>
      </c>
      <c r="F17" s="90">
        <v>5630.9759999999997</v>
      </c>
      <c r="G17" s="102">
        <v>99.99992896440763</v>
      </c>
    </row>
    <row r="18" spans="1:8" s="21" customFormat="1">
      <c r="A18" s="91">
        <v>1039</v>
      </c>
      <c r="B18" s="87">
        <v>5229</v>
      </c>
      <c r="C18" s="83" t="s">
        <v>125</v>
      </c>
      <c r="D18" s="90">
        <v>18000</v>
      </c>
      <c r="E18" s="72">
        <v>0</v>
      </c>
      <c r="F18" s="90">
        <v>0</v>
      </c>
      <c r="G18" s="102">
        <v>0</v>
      </c>
    </row>
    <row r="19" spans="1:8" s="21" customFormat="1">
      <c r="A19" s="91">
        <v>1039</v>
      </c>
      <c r="B19" s="87">
        <v>5321</v>
      </c>
      <c r="C19" s="83" t="s">
        <v>126</v>
      </c>
      <c r="D19" s="90">
        <v>0</v>
      </c>
      <c r="E19" s="72">
        <v>7302.6000000000013</v>
      </c>
      <c r="F19" s="90">
        <v>7302.5880000000006</v>
      </c>
      <c r="G19" s="102">
        <v>99.99983567496507</v>
      </c>
    </row>
    <row r="20" spans="1:8" s="21" customFormat="1">
      <c r="A20" s="91">
        <v>1039</v>
      </c>
      <c r="B20" s="87">
        <v>5493</v>
      </c>
      <c r="C20" s="83" t="s">
        <v>123</v>
      </c>
      <c r="D20" s="90">
        <v>0</v>
      </c>
      <c r="E20" s="72">
        <v>3487.92</v>
      </c>
      <c r="F20" s="90">
        <v>3487.9160000000002</v>
      </c>
      <c r="G20" s="102">
        <v>99.999885318470604</v>
      </c>
    </row>
    <row r="21" spans="1:8" s="1" customFormat="1">
      <c r="A21" s="103">
        <v>1039</v>
      </c>
      <c r="B21" s="88"/>
      <c r="C21" s="78" t="s">
        <v>117</v>
      </c>
      <c r="D21" s="74">
        <v>18000</v>
      </c>
      <c r="E21" s="79">
        <v>17020</v>
      </c>
      <c r="F21" s="74">
        <v>17020</v>
      </c>
      <c r="G21" s="104">
        <v>100</v>
      </c>
      <c r="H21"/>
    </row>
    <row r="22" spans="1:8" s="1" customFormat="1">
      <c r="A22" s="95"/>
      <c r="B22" s="18"/>
      <c r="C22" s="46"/>
      <c r="D22" s="84"/>
      <c r="E22" s="84"/>
      <c r="F22" s="84"/>
      <c r="G22" s="108"/>
      <c r="H22"/>
    </row>
    <row r="23" spans="1:8" s="21" customFormat="1">
      <c r="A23" s="100">
        <v>1070</v>
      </c>
      <c r="B23" s="86">
        <v>5222</v>
      </c>
      <c r="C23" s="85" t="s">
        <v>127</v>
      </c>
      <c r="D23" s="89">
        <v>0</v>
      </c>
      <c r="E23" s="77">
        <v>80</v>
      </c>
      <c r="F23" s="89">
        <v>80</v>
      </c>
      <c r="G23" s="101">
        <v>100</v>
      </c>
    </row>
    <row r="24" spans="1:8" s="1" customFormat="1">
      <c r="A24" s="103">
        <v>1070</v>
      </c>
      <c r="B24" s="88"/>
      <c r="C24" s="78" t="s">
        <v>116</v>
      </c>
      <c r="D24" s="74">
        <v>0</v>
      </c>
      <c r="E24" s="79">
        <v>80</v>
      </c>
      <c r="F24" s="74">
        <v>80</v>
      </c>
      <c r="G24" s="104">
        <v>100</v>
      </c>
      <c r="H24"/>
    </row>
    <row r="25" spans="1:8" s="1" customFormat="1">
      <c r="A25" s="95"/>
      <c r="B25" s="18"/>
      <c r="C25" s="46"/>
      <c r="D25" s="84"/>
      <c r="E25" s="84"/>
      <c r="F25" s="84"/>
      <c r="G25" s="108"/>
      <c r="H25"/>
    </row>
    <row r="26" spans="1:8" s="1" customFormat="1">
      <c r="A26" s="1217" t="s">
        <v>50</v>
      </c>
      <c r="B26" s="1218"/>
      <c r="C26" s="1218"/>
      <c r="D26" s="67">
        <v>20000</v>
      </c>
      <c r="E26" s="67">
        <v>19208</v>
      </c>
      <c r="F26" s="67">
        <v>19188</v>
      </c>
      <c r="G26" s="97">
        <v>99.9</v>
      </c>
      <c r="H26"/>
    </row>
    <row r="27" spans="1:8" s="1" customFormat="1">
      <c r="A27" s="98"/>
      <c r="B27" s="68"/>
      <c r="C27" s="69"/>
      <c r="D27" s="70"/>
      <c r="E27" s="70"/>
      <c r="F27" s="70"/>
      <c r="G27" s="109"/>
      <c r="H27"/>
    </row>
    <row r="28" spans="1:8" s="1" customFormat="1">
      <c r="A28" s="10"/>
      <c r="B28" s="20"/>
      <c r="C28" s="48"/>
      <c r="D28" s="19"/>
      <c r="E28" s="19"/>
      <c r="F28" s="19"/>
      <c r="G28" s="105"/>
      <c r="H28"/>
    </row>
    <row r="29" spans="1:8" s="21" customFormat="1">
      <c r="A29" s="100">
        <v>2115</v>
      </c>
      <c r="B29" s="86">
        <v>5221</v>
      </c>
      <c r="C29" s="85" t="s">
        <v>161</v>
      </c>
      <c r="D29" s="89">
        <v>2000</v>
      </c>
      <c r="E29" s="77">
        <v>150</v>
      </c>
      <c r="F29" s="89">
        <v>150</v>
      </c>
      <c r="G29" s="101">
        <v>100</v>
      </c>
    </row>
    <row r="30" spans="1:8" s="21" customFormat="1">
      <c r="A30" s="91">
        <v>2115</v>
      </c>
      <c r="B30" s="87">
        <v>5331</v>
      </c>
      <c r="C30" s="83" t="s">
        <v>162</v>
      </c>
      <c r="D30" s="90">
        <v>0</v>
      </c>
      <c r="E30" s="72">
        <v>2000</v>
      </c>
      <c r="F30" s="90">
        <v>2000</v>
      </c>
      <c r="G30" s="102">
        <v>100</v>
      </c>
    </row>
    <row r="31" spans="1:8" s="1" customFormat="1">
      <c r="A31" s="103">
        <v>2115</v>
      </c>
      <c r="B31" s="88"/>
      <c r="C31" s="78" t="s">
        <v>115</v>
      </c>
      <c r="D31" s="74">
        <v>2000</v>
      </c>
      <c r="E31" s="79">
        <v>2150</v>
      </c>
      <c r="F31" s="74">
        <v>2150</v>
      </c>
      <c r="G31" s="104">
        <v>100</v>
      </c>
      <c r="H31"/>
    </row>
    <row r="32" spans="1:8" s="1" customFormat="1">
      <c r="A32" s="95"/>
      <c r="B32" s="18"/>
      <c r="C32" s="46"/>
      <c r="D32" s="54"/>
      <c r="E32" s="54"/>
      <c r="F32" s="54"/>
      <c r="G32" s="96"/>
      <c r="H32"/>
    </row>
    <row r="33" spans="1:8" s="21" customFormat="1">
      <c r="A33" s="100">
        <v>2119</v>
      </c>
      <c r="B33" s="86">
        <v>5169</v>
      </c>
      <c r="C33" s="85" t="s">
        <v>163</v>
      </c>
      <c r="D33" s="89">
        <v>500</v>
      </c>
      <c r="E33" s="77">
        <v>0</v>
      </c>
      <c r="F33" s="89">
        <v>0</v>
      </c>
      <c r="G33" s="101">
        <v>0</v>
      </c>
    </row>
    <row r="34" spans="1:8" s="1" customFormat="1">
      <c r="A34" s="103">
        <v>2119</v>
      </c>
      <c r="B34" s="88"/>
      <c r="C34" s="78" t="s">
        <v>114</v>
      </c>
      <c r="D34" s="74">
        <v>500</v>
      </c>
      <c r="E34" s="79">
        <v>0</v>
      </c>
      <c r="F34" s="74">
        <v>0</v>
      </c>
      <c r="G34" s="104">
        <v>0</v>
      </c>
      <c r="H34"/>
    </row>
    <row r="35" spans="1:8" s="1" customFormat="1">
      <c r="A35" s="95"/>
      <c r="B35" s="18"/>
      <c r="C35" s="46"/>
      <c r="D35" s="54"/>
      <c r="E35" s="54"/>
      <c r="F35" s="54"/>
      <c r="G35" s="96"/>
      <c r="H35"/>
    </row>
    <row r="36" spans="1:8" s="21" customFormat="1">
      <c r="A36" s="100">
        <v>2125</v>
      </c>
      <c r="B36" s="86">
        <v>5166</v>
      </c>
      <c r="C36" s="85" t="s">
        <v>164</v>
      </c>
      <c r="D36" s="89">
        <v>0</v>
      </c>
      <c r="E36" s="77">
        <v>85</v>
      </c>
      <c r="F36" s="89">
        <v>27</v>
      </c>
      <c r="G36" s="101">
        <v>31.764705882352938</v>
      </c>
    </row>
    <row r="37" spans="1:8" s="21" customFormat="1">
      <c r="A37" s="91">
        <v>2125</v>
      </c>
      <c r="B37" s="87">
        <v>5612</v>
      </c>
      <c r="C37" s="83" t="s">
        <v>165</v>
      </c>
      <c r="D37" s="90">
        <v>0</v>
      </c>
      <c r="E37" s="72">
        <v>500</v>
      </c>
      <c r="F37" s="90">
        <v>0</v>
      </c>
      <c r="G37" s="102">
        <v>0</v>
      </c>
    </row>
    <row r="38" spans="1:8" s="1" customFormat="1">
      <c r="A38" s="103">
        <v>2125</v>
      </c>
      <c r="B38" s="88"/>
      <c r="C38" s="78" t="s">
        <v>113</v>
      </c>
      <c r="D38" s="74">
        <v>0</v>
      </c>
      <c r="E38" s="79">
        <v>585</v>
      </c>
      <c r="F38" s="74">
        <v>27</v>
      </c>
      <c r="G38" s="104">
        <v>4.5999999999999996</v>
      </c>
      <c r="H38"/>
    </row>
    <row r="39" spans="1:8" s="1" customFormat="1">
      <c r="A39" s="95"/>
      <c r="B39" s="18"/>
      <c r="C39" s="46"/>
      <c r="D39" s="54"/>
      <c r="E39" s="54"/>
      <c r="F39" s="54"/>
      <c r="G39" s="96"/>
      <c r="H39"/>
    </row>
    <row r="40" spans="1:8" s="21" customFormat="1">
      <c r="A40" s="100">
        <v>2141</v>
      </c>
      <c r="B40" s="86">
        <v>5136</v>
      </c>
      <c r="C40" s="85" t="s">
        <v>166</v>
      </c>
      <c r="D40" s="89">
        <v>200</v>
      </c>
      <c r="E40" s="77">
        <v>182.5</v>
      </c>
      <c r="F40" s="89">
        <v>172.602</v>
      </c>
      <c r="G40" s="101">
        <v>94.576438356164388</v>
      </c>
    </row>
    <row r="41" spans="1:8" s="21" customFormat="1">
      <c r="A41" s="91">
        <v>2141</v>
      </c>
      <c r="B41" s="87">
        <v>5137</v>
      </c>
      <c r="C41" s="83" t="s">
        <v>167</v>
      </c>
      <c r="D41" s="90">
        <v>0</v>
      </c>
      <c r="E41" s="72">
        <v>92</v>
      </c>
      <c r="F41" s="90">
        <v>91.185759999999988</v>
      </c>
      <c r="G41" s="102">
        <v>99.114956521739117</v>
      </c>
    </row>
    <row r="42" spans="1:8" s="21" customFormat="1">
      <c r="A42" s="91">
        <v>2141</v>
      </c>
      <c r="B42" s="87">
        <v>5139</v>
      </c>
      <c r="C42" s="83" t="s">
        <v>168</v>
      </c>
      <c r="D42" s="90">
        <v>800</v>
      </c>
      <c r="E42" s="72">
        <v>2577.4</v>
      </c>
      <c r="F42" s="90">
        <v>2495.52225</v>
      </c>
      <c r="G42" s="102">
        <v>96.823242414836656</v>
      </c>
    </row>
    <row r="43" spans="1:8" s="21" customFormat="1">
      <c r="A43" s="91">
        <v>2141</v>
      </c>
      <c r="B43" s="87">
        <v>5164</v>
      </c>
      <c r="C43" s="83" t="s">
        <v>169</v>
      </c>
      <c r="D43" s="90">
        <v>0</v>
      </c>
      <c r="E43" s="72">
        <v>3080</v>
      </c>
      <c r="F43" s="90">
        <v>2102.0562300000001</v>
      </c>
      <c r="G43" s="102">
        <v>68.248578896103893</v>
      </c>
    </row>
    <row r="44" spans="1:8" s="21" customFormat="1">
      <c r="A44" s="91">
        <v>2141</v>
      </c>
      <c r="B44" s="87">
        <v>5169</v>
      </c>
      <c r="C44" s="83" t="s">
        <v>163</v>
      </c>
      <c r="D44" s="90">
        <v>0</v>
      </c>
      <c r="E44" s="72">
        <v>4482.25</v>
      </c>
      <c r="F44" s="90">
        <v>1195.3084899999999</v>
      </c>
      <c r="G44" s="102">
        <v>26.667599754587538</v>
      </c>
    </row>
    <row r="45" spans="1:8" s="21" customFormat="1">
      <c r="A45" s="91">
        <v>2141</v>
      </c>
      <c r="B45" s="87">
        <v>5175</v>
      </c>
      <c r="C45" s="83" t="s">
        <v>170</v>
      </c>
      <c r="D45" s="90">
        <v>0</v>
      </c>
      <c r="E45" s="72">
        <v>911.44</v>
      </c>
      <c r="F45" s="90">
        <v>95.222470000000001</v>
      </c>
      <c r="G45" s="102">
        <v>10.44747542350566</v>
      </c>
    </row>
    <row r="46" spans="1:8" s="21" customFormat="1">
      <c r="A46" s="91">
        <v>2141</v>
      </c>
      <c r="B46" s="87">
        <v>5229</v>
      </c>
      <c r="C46" s="83" t="s">
        <v>125</v>
      </c>
      <c r="D46" s="90">
        <v>0</v>
      </c>
      <c r="E46" s="72">
        <v>15</v>
      </c>
      <c r="F46" s="90">
        <v>15</v>
      </c>
      <c r="G46" s="102">
        <v>100</v>
      </c>
    </row>
    <row r="47" spans="1:8">
      <c r="A47" s="103">
        <v>2141</v>
      </c>
      <c r="B47" s="88"/>
      <c r="C47" s="78" t="s">
        <v>112</v>
      </c>
      <c r="D47" s="74">
        <v>1000</v>
      </c>
      <c r="E47" s="79">
        <v>11340</v>
      </c>
      <c r="F47" s="74">
        <v>6167</v>
      </c>
      <c r="G47" s="104">
        <v>54.4</v>
      </c>
    </row>
    <row r="48" spans="1:8">
      <c r="A48" s="95"/>
      <c r="B48" s="18"/>
      <c r="C48" s="46"/>
      <c r="D48" s="54"/>
      <c r="E48" s="54"/>
      <c r="F48" s="54"/>
      <c r="G48" s="96"/>
    </row>
    <row r="49" spans="1:7" s="21" customFormat="1">
      <c r="A49" s="100">
        <v>2143</v>
      </c>
      <c r="B49" s="86">
        <v>5011</v>
      </c>
      <c r="C49" s="85" t="s">
        <v>171</v>
      </c>
      <c r="D49" s="89">
        <v>0</v>
      </c>
      <c r="E49" s="77">
        <v>879.12000000000012</v>
      </c>
      <c r="F49" s="89">
        <v>647.51700000000005</v>
      </c>
      <c r="G49" s="101">
        <v>73.655132405132406</v>
      </c>
    </row>
    <row r="50" spans="1:7" s="21" customFormat="1">
      <c r="A50" s="91">
        <v>2143</v>
      </c>
      <c r="B50" s="87">
        <v>5021</v>
      </c>
      <c r="C50" s="83" t="s">
        <v>172</v>
      </c>
      <c r="D50" s="90">
        <v>0</v>
      </c>
      <c r="E50" s="72">
        <v>207.48</v>
      </c>
      <c r="F50" s="90">
        <v>158.52000000000001</v>
      </c>
      <c r="G50" s="102">
        <v>76.402544823597466</v>
      </c>
    </row>
    <row r="51" spans="1:7" s="21" customFormat="1">
      <c r="A51" s="91">
        <v>2143</v>
      </c>
      <c r="B51" s="87">
        <v>5031</v>
      </c>
      <c r="C51" s="83" t="s">
        <v>173</v>
      </c>
      <c r="D51" s="90">
        <v>0</v>
      </c>
      <c r="E51" s="72">
        <v>227.28</v>
      </c>
      <c r="F51" s="90">
        <v>166.267</v>
      </c>
      <c r="G51" s="102">
        <v>73.15513903555086</v>
      </c>
    </row>
    <row r="52" spans="1:7" s="21" customFormat="1">
      <c r="A52" s="91">
        <v>2143</v>
      </c>
      <c r="B52" s="87">
        <v>5032</v>
      </c>
      <c r="C52" s="83" t="s">
        <v>174</v>
      </c>
      <c r="D52" s="90">
        <v>0</v>
      </c>
      <c r="E52" s="72">
        <v>81.81</v>
      </c>
      <c r="F52" s="90">
        <v>59.816999999999993</v>
      </c>
      <c r="G52" s="102">
        <v>73.116978364503098</v>
      </c>
    </row>
    <row r="53" spans="1:7" s="21" customFormat="1">
      <c r="A53" s="91">
        <v>2143</v>
      </c>
      <c r="B53" s="87">
        <v>5038</v>
      </c>
      <c r="C53" s="83" t="s">
        <v>175</v>
      </c>
      <c r="D53" s="90">
        <v>0</v>
      </c>
      <c r="E53" s="72">
        <v>3.7</v>
      </c>
      <c r="F53" s="90">
        <v>2.6670000000000003</v>
      </c>
      <c r="G53" s="102">
        <v>72.081081081081095</v>
      </c>
    </row>
    <row r="54" spans="1:7" s="21" customFormat="1">
      <c r="A54" s="91">
        <v>2143</v>
      </c>
      <c r="B54" s="87">
        <v>5041</v>
      </c>
      <c r="C54" s="83" t="s">
        <v>176</v>
      </c>
      <c r="D54" s="90">
        <v>0</v>
      </c>
      <c r="E54" s="72">
        <v>157</v>
      </c>
      <c r="F54" s="90">
        <v>156.09</v>
      </c>
      <c r="G54" s="102">
        <v>99.420382165605091</v>
      </c>
    </row>
    <row r="55" spans="1:7" s="21" customFormat="1">
      <c r="A55" s="91">
        <v>2143</v>
      </c>
      <c r="B55" s="87">
        <v>5136</v>
      </c>
      <c r="C55" s="83" t="s">
        <v>166</v>
      </c>
      <c r="D55" s="90">
        <v>869</v>
      </c>
      <c r="E55" s="72">
        <v>1602</v>
      </c>
      <c r="F55" s="90">
        <v>1139.7759000000001</v>
      </c>
      <c r="G55" s="102">
        <v>71.147059925093643</v>
      </c>
    </row>
    <row r="56" spans="1:7" s="21" customFormat="1">
      <c r="A56" s="91">
        <v>2143</v>
      </c>
      <c r="B56" s="87">
        <v>5137</v>
      </c>
      <c r="C56" s="83" t="s">
        <v>167</v>
      </c>
      <c r="D56" s="90">
        <v>655</v>
      </c>
      <c r="E56" s="72">
        <v>544.48</v>
      </c>
      <c r="F56" s="90">
        <v>453.69536999999997</v>
      </c>
      <c r="G56" s="102">
        <v>83.326360931530999</v>
      </c>
    </row>
    <row r="57" spans="1:7" s="21" customFormat="1">
      <c r="A57" s="91">
        <v>2143</v>
      </c>
      <c r="B57" s="87">
        <v>5139</v>
      </c>
      <c r="C57" s="83" t="s">
        <v>168</v>
      </c>
      <c r="D57" s="90">
        <v>716</v>
      </c>
      <c r="E57" s="72">
        <v>1359.1100000000001</v>
      </c>
      <c r="F57" s="90">
        <v>1124.9370899999999</v>
      </c>
      <c r="G57" s="102">
        <v>82.770128245690174</v>
      </c>
    </row>
    <row r="58" spans="1:7" s="21" customFormat="1">
      <c r="A58" s="91">
        <v>2143</v>
      </c>
      <c r="B58" s="87">
        <v>5163</v>
      </c>
      <c r="C58" s="83" t="s">
        <v>177</v>
      </c>
      <c r="D58" s="90">
        <v>6</v>
      </c>
      <c r="E58" s="72">
        <v>6</v>
      </c>
      <c r="F58" s="90">
        <v>6</v>
      </c>
      <c r="G58" s="102">
        <v>100</v>
      </c>
    </row>
    <row r="59" spans="1:7" s="21" customFormat="1">
      <c r="A59" s="91">
        <v>2143</v>
      </c>
      <c r="B59" s="87">
        <v>5164</v>
      </c>
      <c r="C59" s="83" t="s">
        <v>169</v>
      </c>
      <c r="D59" s="90">
        <v>867</v>
      </c>
      <c r="E59" s="72">
        <v>5699.75</v>
      </c>
      <c r="F59" s="90">
        <v>5343.1809999999996</v>
      </c>
      <c r="G59" s="102">
        <v>93.744129128470547</v>
      </c>
    </row>
    <row r="60" spans="1:7" s="21" customFormat="1">
      <c r="A60" s="91">
        <v>2143</v>
      </c>
      <c r="B60" s="87">
        <v>5166</v>
      </c>
      <c r="C60" s="83" t="s">
        <v>164</v>
      </c>
      <c r="D60" s="90">
        <v>116</v>
      </c>
      <c r="E60" s="72">
        <v>124.47</v>
      </c>
      <c r="F60" s="90">
        <v>124.02500000000001</v>
      </c>
      <c r="G60" s="102">
        <v>99.642484132722757</v>
      </c>
    </row>
    <row r="61" spans="1:7" s="21" customFormat="1">
      <c r="A61" s="91">
        <v>2143</v>
      </c>
      <c r="B61" s="87">
        <v>5167</v>
      </c>
      <c r="C61" s="83" t="s">
        <v>178</v>
      </c>
      <c r="D61" s="90">
        <v>0</v>
      </c>
      <c r="E61" s="72">
        <v>20</v>
      </c>
      <c r="F61" s="90">
        <v>0</v>
      </c>
      <c r="G61" s="102">
        <v>0</v>
      </c>
    </row>
    <row r="62" spans="1:7" s="21" customFormat="1">
      <c r="A62" s="91">
        <v>2143</v>
      </c>
      <c r="B62" s="87">
        <v>5168</v>
      </c>
      <c r="C62" s="83" t="s">
        <v>179</v>
      </c>
      <c r="D62" s="90">
        <v>0</v>
      </c>
      <c r="E62" s="72">
        <v>138.79999999999998</v>
      </c>
      <c r="F62" s="90">
        <v>126.5324</v>
      </c>
      <c r="G62" s="102">
        <v>91.161671469740639</v>
      </c>
    </row>
    <row r="63" spans="1:7" s="21" customFormat="1">
      <c r="A63" s="91">
        <v>2143</v>
      </c>
      <c r="B63" s="87">
        <v>5169</v>
      </c>
      <c r="C63" s="83" t="s">
        <v>163</v>
      </c>
      <c r="D63" s="90">
        <v>24234</v>
      </c>
      <c r="E63" s="72">
        <v>27649.13</v>
      </c>
      <c r="F63" s="90">
        <v>20965.472900000001</v>
      </c>
      <c r="G63" s="102">
        <v>75.82688099046878</v>
      </c>
    </row>
    <row r="64" spans="1:7" s="21" customFormat="1">
      <c r="A64" s="91">
        <v>2143</v>
      </c>
      <c r="B64" s="87">
        <v>5171</v>
      </c>
      <c r="C64" s="83" t="s">
        <v>180</v>
      </c>
      <c r="D64" s="90">
        <v>0</v>
      </c>
      <c r="E64" s="72">
        <v>37.9</v>
      </c>
      <c r="F64" s="90">
        <v>18.22569</v>
      </c>
      <c r="G64" s="102">
        <v>48.088891820580479</v>
      </c>
    </row>
    <row r="65" spans="1:7" s="21" customFormat="1">
      <c r="A65" s="91">
        <v>2143</v>
      </c>
      <c r="B65" s="87">
        <v>5173</v>
      </c>
      <c r="C65" s="83" t="s">
        <v>181</v>
      </c>
      <c r="D65" s="90">
        <v>100</v>
      </c>
      <c r="E65" s="72">
        <v>264.92</v>
      </c>
      <c r="F65" s="90">
        <v>207.76773999999995</v>
      </c>
      <c r="G65" s="102">
        <v>78.426596708440258</v>
      </c>
    </row>
    <row r="66" spans="1:7" s="21" customFormat="1">
      <c r="A66" s="91">
        <v>2143</v>
      </c>
      <c r="B66" s="87">
        <v>5175</v>
      </c>
      <c r="C66" s="83" t="s">
        <v>170</v>
      </c>
      <c r="D66" s="90">
        <v>203</v>
      </c>
      <c r="E66" s="72">
        <v>320</v>
      </c>
      <c r="F66" s="90">
        <v>237.77842000000001</v>
      </c>
      <c r="G66" s="102">
        <v>74.305756250000002</v>
      </c>
    </row>
    <row r="67" spans="1:7" s="21" customFormat="1">
      <c r="A67" s="91">
        <v>2143</v>
      </c>
      <c r="B67" s="87">
        <v>5179</v>
      </c>
      <c r="C67" s="83" t="s">
        <v>182</v>
      </c>
      <c r="D67" s="90">
        <v>0</v>
      </c>
      <c r="E67" s="72">
        <v>562.38</v>
      </c>
      <c r="F67" s="90">
        <v>462.28</v>
      </c>
      <c r="G67" s="102">
        <v>82.200647249190936</v>
      </c>
    </row>
    <row r="68" spans="1:7" s="21" customFormat="1">
      <c r="A68" s="91">
        <v>2143</v>
      </c>
      <c r="B68" s="87">
        <v>5194</v>
      </c>
      <c r="C68" s="83" t="s">
        <v>183</v>
      </c>
      <c r="D68" s="90">
        <v>0</v>
      </c>
      <c r="E68" s="72">
        <v>21</v>
      </c>
      <c r="F68" s="90">
        <v>10.736000000000001</v>
      </c>
      <c r="G68" s="102">
        <v>51.123809523809527</v>
      </c>
    </row>
    <row r="69" spans="1:7" s="21" customFormat="1">
      <c r="A69" s="91">
        <v>2143</v>
      </c>
      <c r="B69" s="87">
        <v>5212</v>
      </c>
      <c r="C69" s="83" t="s">
        <v>124</v>
      </c>
      <c r="D69" s="90">
        <v>0</v>
      </c>
      <c r="E69" s="72">
        <v>1833.58</v>
      </c>
      <c r="F69" s="90">
        <v>901.82099999999991</v>
      </c>
      <c r="G69" s="102">
        <v>49.183618931271063</v>
      </c>
    </row>
    <row r="70" spans="1:7" s="21" customFormat="1">
      <c r="A70" s="91">
        <v>2143</v>
      </c>
      <c r="B70" s="87">
        <v>5213</v>
      </c>
      <c r="C70" s="83" t="s">
        <v>121</v>
      </c>
      <c r="D70" s="90">
        <v>0</v>
      </c>
      <c r="E70" s="72">
        <v>4820.6099999999979</v>
      </c>
      <c r="F70" s="90">
        <v>2605.009</v>
      </c>
      <c r="G70" s="102">
        <v>54.038990916087407</v>
      </c>
    </row>
    <row r="71" spans="1:7" s="21" customFormat="1">
      <c r="A71" s="91">
        <v>2143</v>
      </c>
      <c r="B71" s="87">
        <v>5219</v>
      </c>
      <c r="C71" s="83" t="s">
        <v>184</v>
      </c>
      <c r="D71" s="90">
        <v>0</v>
      </c>
      <c r="E71" s="72">
        <v>103.78</v>
      </c>
      <c r="F71" s="90">
        <v>62.832999999999998</v>
      </c>
      <c r="G71" s="102">
        <v>60.544420890344966</v>
      </c>
    </row>
    <row r="72" spans="1:7" s="21" customFormat="1">
      <c r="A72" s="91">
        <v>2143</v>
      </c>
      <c r="B72" s="87">
        <v>5221</v>
      </c>
      <c r="C72" s="83" t="s">
        <v>161</v>
      </c>
      <c r="D72" s="90">
        <v>0</v>
      </c>
      <c r="E72" s="72">
        <v>1205.76</v>
      </c>
      <c r="F72" s="90">
        <v>796.08</v>
      </c>
      <c r="G72" s="102">
        <v>66.023089171974519</v>
      </c>
    </row>
    <row r="73" spans="1:7" s="21" customFormat="1">
      <c r="A73" s="91">
        <v>2143</v>
      </c>
      <c r="B73" s="87">
        <v>5222</v>
      </c>
      <c r="C73" s="83" t="s">
        <v>127</v>
      </c>
      <c r="D73" s="90">
        <v>4300</v>
      </c>
      <c r="E73" s="72">
        <v>6871.32</v>
      </c>
      <c r="F73" s="90">
        <v>4914.32</v>
      </c>
      <c r="G73" s="102">
        <v>71.519300512856333</v>
      </c>
    </row>
    <row r="74" spans="1:7" s="21" customFormat="1">
      <c r="A74" s="91">
        <v>2143</v>
      </c>
      <c r="B74" s="87">
        <v>5229</v>
      </c>
      <c r="C74" s="83" t="s">
        <v>125</v>
      </c>
      <c r="D74" s="90">
        <v>10000</v>
      </c>
      <c r="E74" s="72">
        <v>17140</v>
      </c>
      <c r="F74" s="90">
        <v>10000</v>
      </c>
      <c r="G74" s="102">
        <v>58.343057176196034</v>
      </c>
    </row>
    <row r="75" spans="1:7" s="21" customFormat="1">
      <c r="A75" s="91">
        <v>2143</v>
      </c>
      <c r="B75" s="87">
        <v>5321</v>
      </c>
      <c r="C75" s="83" t="s">
        <v>126</v>
      </c>
      <c r="D75" s="90">
        <v>2500</v>
      </c>
      <c r="E75" s="72">
        <v>2790.45</v>
      </c>
      <c r="F75" s="90">
        <v>1998.741</v>
      </c>
      <c r="G75" s="102">
        <v>71.627909476966096</v>
      </c>
    </row>
    <row r="76" spans="1:7" s="21" customFormat="1">
      <c r="A76" s="91">
        <v>2143</v>
      </c>
      <c r="B76" s="87">
        <v>5323</v>
      </c>
      <c r="C76" s="83" t="s">
        <v>185</v>
      </c>
      <c r="D76" s="90">
        <v>0</v>
      </c>
      <c r="E76" s="72">
        <v>250</v>
      </c>
      <c r="F76" s="90">
        <v>250</v>
      </c>
      <c r="G76" s="102">
        <v>100</v>
      </c>
    </row>
    <row r="77" spans="1:7" s="21" customFormat="1">
      <c r="A77" s="91">
        <v>2143</v>
      </c>
      <c r="B77" s="87">
        <v>5329</v>
      </c>
      <c r="C77" s="83" t="s">
        <v>122</v>
      </c>
      <c r="D77" s="90">
        <v>0</v>
      </c>
      <c r="E77" s="72">
        <v>655.21</v>
      </c>
      <c r="F77" s="90">
        <v>498.40954999999997</v>
      </c>
      <c r="G77" s="102">
        <v>76.06867263930647</v>
      </c>
    </row>
    <row r="78" spans="1:7" s="21" customFormat="1">
      <c r="A78" s="91">
        <v>2143</v>
      </c>
      <c r="B78" s="87">
        <v>5331</v>
      </c>
      <c r="C78" s="83" t="s">
        <v>162</v>
      </c>
      <c r="D78" s="90">
        <v>0</v>
      </c>
      <c r="E78" s="72">
        <v>299.5</v>
      </c>
      <c r="F78" s="90">
        <v>60</v>
      </c>
      <c r="G78" s="102">
        <v>20.033388981636062</v>
      </c>
    </row>
    <row r="79" spans="1:7" s="21" customFormat="1">
      <c r="A79" s="91">
        <v>2143</v>
      </c>
      <c r="B79" s="87">
        <v>5339</v>
      </c>
      <c r="C79" s="83" t="s">
        <v>186</v>
      </c>
      <c r="D79" s="90">
        <v>0</v>
      </c>
      <c r="E79" s="72">
        <v>575</v>
      </c>
      <c r="F79" s="90">
        <v>575</v>
      </c>
      <c r="G79" s="102">
        <v>100</v>
      </c>
    </row>
    <row r="80" spans="1:7" s="21" customFormat="1">
      <c r="A80" s="91">
        <v>2143</v>
      </c>
      <c r="B80" s="87">
        <v>5362</v>
      </c>
      <c r="C80" s="83" t="s">
        <v>187</v>
      </c>
      <c r="D80" s="90">
        <v>0</v>
      </c>
      <c r="E80" s="72">
        <v>15.1</v>
      </c>
      <c r="F80" s="90">
        <v>7.5030000000000001</v>
      </c>
      <c r="G80" s="102">
        <v>49.688741721854306</v>
      </c>
    </row>
    <row r="81" spans="1:7" s="21" customFormat="1">
      <c r="A81" s="91">
        <v>2143</v>
      </c>
      <c r="B81" s="87">
        <v>5494</v>
      </c>
      <c r="C81" s="83" t="s">
        <v>188</v>
      </c>
      <c r="D81" s="90">
        <v>0</v>
      </c>
      <c r="E81" s="72">
        <v>132.44</v>
      </c>
      <c r="F81" s="90">
        <v>118.7189</v>
      </c>
      <c r="G81" s="102">
        <v>89.639761401389322</v>
      </c>
    </row>
    <row r="82" spans="1:7">
      <c r="A82" s="103">
        <v>2143</v>
      </c>
      <c r="B82" s="88"/>
      <c r="C82" s="78" t="s">
        <v>49</v>
      </c>
      <c r="D82" s="74">
        <v>44566</v>
      </c>
      <c r="E82" s="79">
        <v>76598</v>
      </c>
      <c r="F82" s="74">
        <v>54202</v>
      </c>
      <c r="G82" s="104">
        <v>70.8</v>
      </c>
    </row>
    <row r="83" spans="1:7">
      <c r="A83" s="95"/>
      <c r="B83" s="18"/>
      <c r="C83" s="46"/>
      <c r="D83" s="54"/>
      <c r="E83" s="54"/>
      <c r="F83" s="54"/>
      <c r="G83" s="96"/>
    </row>
    <row r="84" spans="1:7" s="21" customFormat="1">
      <c r="A84" s="100">
        <v>2191</v>
      </c>
      <c r="B84" s="86">
        <v>5169</v>
      </c>
      <c r="C84" s="85" t="s">
        <v>163</v>
      </c>
      <c r="D84" s="89">
        <v>350</v>
      </c>
      <c r="E84" s="77">
        <v>250</v>
      </c>
      <c r="F84" s="89">
        <v>94.29571</v>
      </c>
      <c r="G84" s="101">
        <v>37.718284000000004</v>
      </c>
    </row>
    <row r="85" spans="1:7" s="21" customFormat="1">
      <c r="A85" s="91">
        <v>2191</v>
      </c>
      <c r="B85" s="87">
        <v>5173</v>
      </c>
      <c r="C85" s="83" t="s">
        <v>181</v>
      </c>
      <c r="D85" s="90">
        <v>200</v>
      </c>
      <c r="E85" s="72">
        <v>300</v>
      </c>
      <c r="F85" s="90">
        <v>221.5496</v>
      </c>
      <c r="G85" s="102">
        <v>73.849866666666657</v>
      </c>
    </row>
    <row r="86" spans="1:7" s="21" customFormat="1">
      <c r="A86" s="91">
        <v>2191</v>
      </c>
      <c r="B86" s="87">
        <v>5175</v>
      </c>
      <c r="C86" s="83" t="s">
        <v>170</v>
      </c>
      <c r="D86" s="90">
        <v>140</v>
      </c>
      <c r="E86" s="72">
        <v>290</v>
      </c>
      <c r="F86" s="90">
        <v>161.16921000000002</v>
      </c>
      <c r="G86" s="102">
        <v>55.575589655172422</v>
      </c>
    </row>
    <row r="87" spans="1:7" s="21" customFormat="1">
      <c r="A87" s="91">
        <v>2191</v>
      </c>
      <c r="B87" s="87">
        <v>5194</v>
      </c>
      <c r="C87" s="83" t="s">
        <v>183</v>
      </c>
      <c r="D87" s="90">
        <v>10</v>
      </c>
      <c r="E87" s="72">
        <v>10</v>
      </c>
      <c r="F87" s="90">
        <v>9.4700000000000006</v>
      </c>
      <c r="G87" s="102">
        <v>94.7</v>
      </c>
    </row>
    <row r="88" spans="1:7" s="21" customFormat="1">
      <c r="A88" s="91">
        <v>2191</v>
      </c>
      <c r="B88" s="87">
        <v>5511</v>
      </c>
      <c r="C88" s="83" t="s">
        <v>189</v>
      </c>
      <c r="D88" s="90">
        <v>790</v>
      </c>
      <c r="E88" s="72">
        <v>800.81</v>
      </c>
      <c r="F88" s="90">
        <v>800.81</v>
      </c>
      <c r="G88" s="102">
        <v>100</v>
      </c>
    </row>
    <row r="89" spans="1:7">
      <c r="A89" s="103">
        <v>2191</v>
      </c>
      <c r="B89" s="88"/>
      <c r="C89" s="78" t="s">
        <v>130</v>
      </c>
      <c r="D89" s="74">
        <v>1490</v>
      </c>
      <c r="E89" s="79">
        <v>1651</v>
      </c>
      <c r="F89" s="74">
        <v>1287</v>
      </c>
      <c r="G89" s="104">
        <v>78</v>
      </c>
    </row>
    <row r="90" spans="1:7">
      <c r="A90" s="95"/>
      <c r="B90" s="18"/>
      <c r="C90" s="46"/>
      <c r="D90" s="54"/>
      <c r="E90" s="54"/>
      <c r="F90" s="54"/>
      <c r="G90" s="96"/>
    </row>
    <row r="91" spans="1:7" s="21" customFormat="1">
      <c r="A91" s="100">
        <v>2199</v>
      </c>
      <c r="B91" s="86">
        <v>5222</v>
      </c>
      <c r="C91" s="85" t="s">
        <v>127</v>
      </c>
      <c r="D91" s="89">
        <v>100</v>
      </c>
      <c r="E91" s="77">
        <v>100</v>
      </c>
      <c r="F91" s="89">
        <v>100</v>
      </c>
      <c r="G91" s="101">
        <v>100</v>
      </c>
    </row>
    <row r="92" spans="1:7">
      <c r="A92" s="103">
        <v>2199</v>
      </c>
      <c r="B92" s="88"/>
      <c r="C92" s="50" t="s">
        <v>129</v>
      </c>
      <c r="D92" s="74">
        <v>100</v>
      </c>
      <c r="E92" s="79">
        <v>100</v>
      </c>
      <c r="F92" s="74">
        <v>100</v>
      </c>
      <c r="G92" s="104">
        <v>100</v>
      </c>
    </row>
    <row r="93" spans="1:7">
      <c r="A93" s="95"/>
      <c r="B93" s="18"/>
      <c r="C93" s="46"/>
      <c r="D93" s="54"/>
      <c r="E93" s="54"/>
      <c r="F93" s="54"/>
      <c r="G93" s="96"/>
    </row>
    <row r="94" spans="1:7" s="21" customFormat="1">
      <c r="A94" s="100">
        <v>2212</v>
      </c>
      <c r="B94" s="86">
        <v>5011</v>
      </c>
      <c r="C94" s="85" t="s">
        <v>171</v>
      </c>
      <c r="D94" s="89">
        <v>0</v>
      </c>
      <c r="E94" s="77">
        <v>2259.4699999999993</v>
      </c>
      <c r="F94" s="89">
        <v>1606.67</v>
      </c>
      <c r="G94" s="101">
        <v>71.108268753291725</v>
      </c>
    </row>
    <row r="95" spans="1:7" s="21" customFormat="1">
      <c r="A95" s="91">
        <v>2212</v>
      </c>
      <c r="B95" s="87">
        <v>5031</v>
      </c>
      <c r="C95" s="83" t="s">
        <v>173</v>
      </c>
      <c r="D95" s="90">
        <v>0</v>
      </c>
      <c r="E95" s="72">
        <v>564.90000000000009</v>
      </c>
      <c r="F95" s="90">
        <v>401.53499999999997</v>
      </c>
      <c r="G95" s="102">
        <v>71.080722251725945</v>
      </c>
    </row>
    <row r="96" spans="1:7" s="21" customFormat="1">
      <c r="A96" s="91">
        <v>2212</v>
      </c>
      <c r="B96" s="87">
        <v>5032</v>
      </c>
      <c r="C96" s="83" t="s">
        <v>174</v>
      </c>
      <c r="D96" s="90">
        <v>0</v>
      </c>
      <c r="E96" s="72">
        <v>203.41000000000003</v>
      </c>
      <c r="F96" s="90">
        <v>144.44199999999998</v>
      </c>
      <c r="G96" s="102">
        <v>71.010274814414217</v>
      </c>
    </row>
    <row r="97" spans="1:7" s="21" customFormat="1">
      <c r="A97" s="91">
        <v>2212</v>
      </c>
      <c r="B97" s="87">
        <v>5038</v>
      </c>
      <c r="C97" s="83" t="s">
        <v>175</v>
      </c>
      <c r="D97" s="90">
        <v>0</v>
      </c>
      <c r="E97" s="72">
        <v>9.7199999999999971</v>
      </c>
      <c r="F97" s="90">
        <v>6.5879999999999992</v>
      </c>
      <c r="G97" s="102">
        <v>67.777777777777786</v>
      </c>
    </row>
    <row r="98" spans="1:7" s="21" customFormat="1">
      <c r="A98" s="91">
        <v>2212</v>
      </c>
      <c r="B98" s="87">
        <v>5137</v>
      </c>
      <c r="C98" s="83" t="s">
        <v>167</v>
      </c>
      <c r="D98" s="90">
        <v>0</v>
      </c>
      <c r="E98" s="72">
        <v>360.67</v>
      </c>
      <c r="F98" s="90">
        <v>279.19476999999995</v>
      </c>
      <c r="G98" s="102">
        <v>77.410034103196807</v>
      </c>
    </row>
    <row r="99" spans="1:7" s="21" customFormat="1">
      <c r="A99" s="91">
        <v>2212</v>
      </c>
      <c r="B99" s="87">
        <v>5139</v>
      </c>
      <c r="C99" s="83" t="s">
        <v>168</v>
      </c>
      <c r="D99" s="90">
        <v>0</v>
      </c>
      <c r="E99" s="72">
        <v>20.790000000000003</v>
      </c>
      <c r="F99" s="90">
        <v>20.788</v>
      </c>
      <c r="G99" s="102">
        <v>99.990379990379978</v>
      </c>
    </row>
    <row r="100" spans="1:7" s="21" customFormat="1">
      <c r="A100" s="91">
        <v>2212</v>
      </c>
      <c r="B100" s="87">
        <v>5169</v>
      </c>
      <c r="C100" s="83" t="s">
        <v>163</v>
      </c>
      <c r="D100" s="90">
        <v>995</v>
      </c>
      <c r="E100" s="72">
        <v>2738.49</v>
      </c>
      <c r="F100" s="90">
        <v>1069.6400000000001</v>
      </c>
      <c r="G100" s="102">
        <v>39.059481685162268</v>
      </c>
    </row>
    <row r="101" spans="1:7" s="21" customFormat="1">
      <c r="A101" s="91">
        <v>2212</v>
      </c>
      <c r="B101" s="87">
        <v>5171</v>
      </c>
      <c r="C101" s="83" t="s">
        <v>180</v>
      </c>
      <c r="D101" s="90">
        <v>0</v>
      </c>
      <c r="E101" s="72">
        <v>11204</v>
      </c>
      <c r="F101" s="90">
        <v>8949.9443599999995</v>
      </c>
      <c r="G101" s="102">
        <v>79.881688325598006</v>
      </c>
    </row>
    <row r="102" spans="1:7" s="21" customFormat="1">
      <c r="A102" s="91">
        <v>2212</v>
      </c>
      <c r="B102" s="87">
        <v>5331</v>
      </c>
      <c r="C102" s="83" t="s">
        <v>162</v>
      </c>
      <c r="D102" s="90">
        <v>583454</v>
      </c>
      <c r="E102" s="72">
        <v>611754</v>
      </c>
      <c r="F102" s="90">
        <v>608743.30000000005</v>
      </c>
      <c r="G102" s="102">
        <v>99.507857733664196</v>
      </c>
    </row>
    <row r="103" spans="1:7" s="21" customFormat="1">
      <c r="A103" s="91">
        <v>2212</v>
      </c>
      <c r="B103" s="87">
        <v>5363</v>
      </c>
      <c r="C103" s="83" t="s">
        <v>190</v>
      </c>
      <c r="D103" s="90">
        <v>0</v>
      </c>
      <c r="E103" s="72">
        <v>108733.66</v>
      </c>
      <c r="F103" s="90">
        <v>0</v>
      </c>
      <c r="G103" s="102">
        <v>0</v>
      </c>
    </row>
    <row r="104" spans="1:7">
      <c r="A104" s="103">
        <v>2212</v>
      </c>
      <c r="B104" s="88"/>
      <c r="C104" s="78" t="s">
        <v>48</v>
      </c>
      <c r="D104" s="74">
        <v>584449</v>
      </c>
      <c r="E104" s="79">
        <v>737849</v>
      </c>
      <c r="F104" s="74">
        <v>621223</v>
      </c>
      <c r="G104" s="104">
        <v>84.2</v>
      </c>
    </row>
    <row r="105" spans="1:7">
      <c r="A105" s="95"/>
      <c r="B105" s="18"/>
      <c r="C105" s="46"/>
      <c r="D105" s="54"/>
      <c r="E105" s="54"/>
      <c r="F105" s="54"/>
      <c r="G105" s="96"/>
    </row>
    <row r="106" spans="1:7" s="21" customFormat="1">
      <c r="A106" s="100">
        <v>2221</v>
      </c>
      <c r="B106" s="86">
        <v>5166</v>
      </c>
      <c r="C106" s="85" t="s">
        <v>164</v>
      </c>
      <c r="D106" s="89">
        <v>1210</v>
      </c>
      <c r="E106" s="77">
        <v>943.8</v>
      </c>
      <c r="F106" s="89">
        <v>0</v>
      </c>
      <c r="G106" s="101">
        <v>0</v>
      </c>
    </row>
    <row r="107" spans="1:7" s="21" customFormat="1">
      <c r="A107" s="91">
        <v>2221</v>
      </c>
      <c r="B107" s="87">
        <v>5169</v>
      </c>
      <c r="C107" s="83" t="s">
        <v>163</v>
      </c>
      <c r="D107" s="90">
        <v>0</v>
      </c>
      <c r="E107" s="72">
        <v>193.6</v>
      </c>
      <c r="F107" s="90">
        <v>0</v>
      </c>
      <c r="G107" s="102">
        <v>0</v>
      </c>
    </row>
    <row r="108" spans="1:7" s="21" customFormat="1">
      <c r="A108" s="91">
        <v>2221</v>
      </c>
      <c r="B108" s="87">
        <v>5193</v>
      </c>
      <c r="C108" s="83" t="s">
        <v>191</v>
      </c>
      <c r="D108" s="90">
        <v>566466</v>
      </c>
      <c r="E108" s="72">
        <v>567350.20000000007</v>
      </c>
      <c r="F108" s="90">
        <v>567350.19400000002</v>
      </c>
      <c r="G108" s="102">
        <v>99.999998942452123</v>
      </c>
    </row>
    <row r="109" spans="1:7">
      <c r="A109" s="103">
        <v>2221</v>
      </c>
      <c r="B109" s="88"/>
      <c r="C109" s="78" t="s">
        <v>111</v>
      </c>
      <c r="D109" s="74">
        <v>567676</v>
      </c>
      <c r="E109" s="79">
        <v>568488</v>
      </c>
      <c r="F109" s="74">
        <v>567350</v>
      </c>
      <c r="G109" s="104">
        <v>99.8</v>
      </c>
    </row>
    <row r="110" spans="1:7">
      <c r="A110" s="95"/>
      <c r="B110" s="18"/>
      <c r="C110" s="46"/>
      <c r="D110" s="54"/>
      <c r="E110" s="54"/>
      <c r="F110" s="54"/>
      <c r="G110" s="96"/>
    </row>
    <row r="111" spans="1:7" s="21" customFormat="1">
      <c r="A111" s="100">
        <v>2223</v>
      </c>
      <c r="B111" s="86">
        <v>5164</v>
      </c>
      <c r="C111" s="85" t="s">
        <v>169</v>
      </c>
      <c r="D111" s="89">
        <v>20</v>
      </c>
      <c r="E111" s="77">
        <v>0</v>
      </c>
      <c r="F111" s="89">
        <v>0</v>
      </c>
      <c r="G111" s="101">
        <v>0</v>
      </c>
    </row>
    <row r="112" spans="1:7" s="21" customFormat="1">
      <c r="A112" s="91">
        <v>2223</v>
      </c>
      <c r="B112" s="87">
        <v>5169</v>
      </c>
      <c r="C112" s="83" t="s">
        <v>163</v>
      </c>
      <c r="D112" s="90">
        <v>90</v>
      </c>
      <c r="E112" s="72">
        <v>16.399999999999999</v>
      </c>
      <c r="F112" s="90">
        <v>16.396999999999998</v>
      </c>
      <c r="G112" s="102">
        <v>99.981707317073159</v>
      </c>
    </row>
    <row r="113" spans="1:7" s="21" customFormat="1">
      <c r="A113" s="91">
        <v>2223</v>
      </c>
      <c r="B113" s="87">
        <v>5173</v>
      </c>
      <c r="C113" s="83" t="s">
        <v>181</v>
      </c>
      <c r="D113" s="90">
        <v>100</v>
      </c>
      <c r="E113" s="72">
        <v>54.32</v>
      </c>
      <c r="F113" s="90">
        <v>54.32</v>
      </c>
      <c r="G113" s="102">
        <v>100</v>
      </c>
    </row>
    <row r="114" spans="1:7" s="21" customFormat="1">
      <c r="A114" s="91">
        <v>2223</v>
      </c>
      <c r="B114" s="87">
        <v>5175</v>
      </c>
      <c r="C114" s="83" t="s">
        <v>170</v>
      </c>
      <c r="D114" s="90">
        <v>90</v>
      </c>
      <c r="E114" s="72">
        <v>92.57</v>
      </c>
      <c r="F114" s="90">
        <v>92.566000000000003</v>
      </c>
      <c r="G114" s="102">
        <v>99.995678945662746</v>
      </c>
    </row>
    <row r="115" spans="1:7" s="21" customFormat="1">
      <c r="A115" s="91">
        <v>2223</v>
      </c>
      <c r="B115" s="87">
        <v>5339</v>
      </c>
      <c r="C115" s="83" t="s">
        <v>186</v>
      </c>
      <c r="D115" s="90">
        <v>1200</v>
      </c>
      <c r="E115" s="72">
        <v>1200</v>
      </c>
      <c r="F115" s="90">
        <v>1034.21558</v>
      </c>
      <c r="G115" s="102">
        <v>86.184631666666661</v>
      </c>
    </row>
    <row r="116" spans="1:7">
      <c r="A116" s="103">
        <v>2223</v>
      </c>
      <c r="B116" s="88"/>
      <c r="C116" s="78" t="s">
        <v>110</v>
      </c>
      <c r="D116" s="74">
        <v>1500</v>
      </c>
      <c r="E116" s="79">
        <v>1363</v>
      </c>
      <c r="F116" s="74">
        <v>1197</v>
      </c>
      <c r="G116" s="104">
        <v>87.8</v>
      </c>
    </row>
    <row r="117" spans="1:7">
      <c r="A117" s="95"/>
      <c r="B117" s="18"/>
      <c r="C117" s="46"/>
      <c r="D117" s="54"/>
      <c r="E117" s="54"/>
      <c r="F117" s="54"/>
      <c r="G117" s="96"/>
    </row>
    <row r="118" spans="1:7" s="21" customFormat="1">
      <c r="A118" s="100">
        <v>2241</v>
      </c>
      <c r="B118" s="86">
        <v>5169</v>
      </c>
      <c r="C118" s="85" t="s">
        <v>163</v>
      </c>
      <c r="D118" s="89">
        <v>1000</v>
      </c>
      <c r="E118" s="77">
        <v>40.04</v>
      </c>
      <c r="F118" s="89">
        <v>40.036000000000001</v>
      </c>
      <c r="G118" s="101">
        <v>99.990009990009995</v>
      </c>
    </row>
    <row r="119" spans="1:7">
      <c r="A119" s="103">
        <v>2241</v>
      </c>
      <c r="B119" s="88"/>
      <c r="C119" s="78" t="s">
        <v>109</v>
      </c>
      <c r="D119" s="74">
        <v>1000</v>
      </c>
      <c r="E119" s="79">
        <v>40</v>
      </c>
      <c r="F119" s="74">
        <v>40</v>
      </c>
      <c r="G119" s="104">
        <v>100</v>
      </c>
    </row>
    <row r="120" spans="1:7">
      <c r="A120" s="95"/>
      <c r="B120" s="18"/>
      <c r="C120" s="46"/>
      <c r="D120" s="54"/>
      <c r="E120" s="54"/>
      <c r="F120" s="54"/>
      <c r="G120" s="96"/>
    </row>
    <row r="121" spans="1:7" s="21" customFormat="1">
      <c r="A121" s="100">
        <v>2242</v>
      </c>
      <c r="B121" s="86">
        <v>5193</v>
      </c>
      <c r="C121" s="85" t="s">
        <v>191</v>
      </c>
      <c r="D121" s="89">
        <v>885898</v>
      </c>
      <c r="E121" s="77">
        <v>892418.46</v>
      </c>
      <c r="F121" s="89">
        <v>892418.46100000001</v>
      </c>
      <c r="G121" s="101">
        <v>100.00000011205505</v>
      </c>
    </row>
    <row r="122" spans="1:7">
      <c r="A122" s="103">
        <v>2242</v>
      </c>
      <c r="B122" s="88"/>
      <c r="C122" s="78" t="s">
        <v>108</v>
      </c>
      <c r="D122" s="74">
        <v>885898</v>
      </c>
      <c r="E122" s="79">
        <v>892418</v>
      </c>
      <c r="F122" s="74">
        <v>892418</v>
      </c>
      <c r="G122" s="104">
        <v>100</v>
      </c>
    </row>
    <row r="123" spans="1:7">
      <c r="A123" s="95"/>
      <c r="B123" s="18"/>
      <c r="C123" s="46"/>
      <c r="D123" s="54"/>
      <c r="E123" s="54"/>
      <c r="F123" s="54"/>
      <c r="G123" s="96"/>
    </row>
    <row r="124" spans="1:7" s="21" customFormat="1">
      <c r="A124" s="100">
        <v>2251</v>
      </c>
      <c r="B124" s="86">
        <v>5011</v>
      </c>
      <c r="C124" s="85" t="s">
        <v>171</v>
      </c>
      <c r="D124" s="89">
        <v>0</v>
      </c>
      <c r="E124" s="77">
        <v>223.2</v>
      </c>
      <c r="F124" s="89">
        <v>115.34899999999999</v>
      </c>
      <c r="G124" s="101">
        <v>51.679659498207883</v>
      </c>
    </row>
    <row r="125" spans="1:7" s="21" customFormat="1">
      <c r="A125" s="91">
        <v>2251</v>
      </c>
      <c r="B125" s="87">
        <v>5031</v>
      </c>
      <c r="C125" s="83" t="s">
        <v>173</v>
      </c>
      <c r="D125" s="90">
        <v>0</v>
      </c>
      <c r="E125" s="72">
        <v>55.800000000000004</v>
      </c>
      <c r="F125" s="90">
        <v>28.814</v>
      </c>
      <c r="G125" s="102">
        <v>51.637992831541212</v>
      </c>
    </row>
    <row r="126" spans="1:7" s="21" customFormat="1">
      <c r="A126" s="91">
        <v>2251</v>
      </c>
      <c r="B126" s="87">
        <v>5032</v>
      </c>
      <c r="C126" s="83" t="s">
        <v>174</v>
      </c>
      <c r="D126" s="90">
        <v>0</v>
      </c>
      <c r="E126" s="72">
        <v>20.09</v>
      </c>
      <c r="F126" s="90">
        <v>10.356999999999999</v>
      </c>
      <c r="G126" s="102">
        <v>51.553011448481833</v>
      </c>
    </row>
    <row r="127" spans="1:7" s="21" customFormat="1">
      <c r="A127" s="91">
        <v>2251</v>
      </c>
      <c r="B127" s="87">
        <v>5038</v>
      </c>
      <c r="C127" s="83" t="s">
        <v>175</v>
      </c>
      <c r="D127" s="90">
        <v>0</v>
      </c>
      <c r="E127" s="72">
        <v>0.96</v>
      </c>
      <c r="F127" s="90">
        <v>0.45600000000000002</v>
      </c>
      <c r="G127" s="102">
        <v>47.5</v>
      </c>
    </row>
    <row r="128" spans="1:7" s="21" customFormat="1">
      <c r="A128" s="91">
        <v>2251</v>
      </c>
      <c r="B128" s="87">
        <v>5137</v>
      </c>
      <c r="C128" s="83" t="s">
        <v>167</v>
      </c>
      <c r="D128" s="90">
        <v>0</v>
      </c>
      <c r="E128" s="72">
        <v>457.70000000000005</v>
      </c>
      <c r="F128" s="90">
        <v>0</v>
      </c>
      <c r="G128" s="102">
        <v>0</v>
      </c>
    </row>
    <row r="129" spans="1:7" s="21" customFormat="1">
      <c r="A129" s="91">
        <v>2251</v>
      </c>
      <c r="B129" s="87">
        <v>5139</v>
      </c>
      <c r="C129" s="83" t="s">
        <v>168</v>
      </c>
      <c r="D129" s="90">
        <v>0</v>
      </c>
      <c r="E129" s="72">
        <v>6.5</v>
      </c>
      <c r="F129" s="90">
        <v>0</v>
      </c>
      <c r="G129" s="102">
        <v>0</v>
      </c>
    </row>
    <row r="130" spans="1:7" s="21" customFormat="1">
      <c r="A130" s="91">
        <v>2251</v>
      </c>
      <c r="B130" s="87">
        <v>5166</v>
      </c>
      <c r="C130" s="83" t="s">
        <v>164</v>
      </c>
      <c r="D130" s="90">
        <v>0</v>
      </c>
      <c r="E130" s="72">
        <v>106.99999999999999</v>
      </c>
      <c r="F130" s="90">
        <v>83.49</v>
      </c>
      <c r="G130" s="102">
        <v>78.028037383177576</v>
      </c>
    </row>
    <row r="131" spans="1:7" s="21" customFormat="1">
      <c r="A131" s="91">
        <v>2251</v>
      </c>
      <c r="B131" s="87">
        <v>5169</v>
      </c>
      <c r="C131" s="83" t="s">
        <v>163</v>
      </c>
      <c r="D131" s="90">
        <v>500</v>
      </c>
      <c r="E131" s="72">
        <v>793.6</v>
      </c>
      <c r="F131" s="90">
        <v>338.55799999999999</v>
      </c>
      <c r="G131" s="102">
        <v>42.661038306451609</v>
      </c>
    </row>
    <row r="132" spans="1:7" s="21" customFormat="1">
      <c r="A132" s="91">
        <v>2251</v>
      </c>
      <c r="B132" s="87">
        <v>5213</v>
      </c>
      <c r="C132" s="83" t="s">
        <v>121</v>
      </c>
      <c r="D132" s="90">
        <v>41180</v>
      </c>
      <c r="E132" s="72">
        <v>41180</v>
      </c>
      <c r="F132" s="90">
        <v>41180</v>
      </c>
      <c r="G132" s="102">
        <v>100</v>
      </c>
    </row>
    <row r="133" spans="1:7">
      <c r="A133" s="103">
        <v>2251</v>
      </c>
      <c r="B133" s="88"/>
      <c r="C133" s="78" t="s">
        <v>46</v>
      </c>
      <c r="D133" s="74">
        <v>41680</v>
      </c>
      <c r="E133" s="79">
        <v>42846</v>
      </c>
      <c r="F133" s="74">
        <v>41756</v>
      </c>
      <c r="G133" s="104">
        <v>97.5</v>
      </c>
    </row>
    <row r="134" spans="1:7">
      <c r="A134" s="95"/>
      <c r="B134" s="18"/>
      <c r="C134" s="46"/>
      <c r="D134" s="54"/>
      <c r="E134" s="54"/>
      <c r="F134" s="54"/>
      <c r="G134" s="96"/>
    </row>
    <row r="135" spans="1:7" s="21" customFormat="1">
      <c r="A135" s="100">
        <v>2299</v>
      </c>
      <c r="B135" s="86">
        <v>5168</v>
      </c>
      <c r="C135" s="85" t="s">
        <v>179</v>
      </c>
      <c r="D135" s="89">
        <v>0</v>
      </c>
      <c r="E135" s="77">
        <v>6</v>
      </c>
      <c r="F135" s="89">
        <v>6</v>
      </c>
      <c r="G135" s="101">
        <v>100</v>
      </c>
    </row>
    <row r="136" spans="1:7" s="21" customFormat="1">
      <c r="A136" s="91">
        <v>2299</v>
      </c>
      <c r="B136" s="87">
        <v>5169</v>
      </c>
      <c r="C136" s="83" t="s">
        <v>163</v>
      </c>
      <c r="D136" s="90">
        <v>206</v>
      </c>
      <c r="E136" s="72">
        <v>676</v>
      </c>
      <c r="F136" s="90">
        <v>198</v>
      </c>
      <c r="G136" s="102">
        <v>29.289940828402365</v>
      </c>
    </row>
    <row r="137" spans="1:7" s="21" customFormat="1">
      <c r="A137" s="91">
        <v>2299</v>
      </c>
      <c r="B137" s="87">
        <v>5213</v>
      </c>
      <c r="C137" s="83" t="s">
        <v>121</v>
      </c>
      <c r="D137" s="90">
        <v>500</v>
      </c>
      <c r="E137" s="72">
        <v>1320</v>
      </c>
      <c r="F137" s="90">
        <v>1070</v>
      </c>
      <c r="G137" s="102">
        <v>81.060606060606062</v>
      </c>
    </row>
    <row r="138" spans="1:7" s="21" customFormat="1">
      <c r="A138" s="91">
        <v>2299</v>
      </c>
      <c r="B138" s="87">
        <v>5222</v>
      </c>
      <c r="C138" s="83" t="s">
        <v>127</v>
      </c>
      <c r="D138" s="90">
        <v>0</v>
      </c>
      <c r="E138" s="72">
        <v>180.85</v>
      </c>
      <c r="F138" s="90">
        <v>180.84441000000001</v>
      </c>
      <c r="G138" s="102">
        <v>99.996909040641427</v>
      </c>
    </row>
    <row r="139" spans="1:7" s="21" customFormat="1">
      <c r="A139" s="91">
        <v>2299</v>
      </c>
      <c r="B139" s="87">
        <v>5321</v>
      </c>
      <c r="C139" s="83" t="s">
        <v>126</v>
      </c>
      <c r="D139" s="90">
        <v>0</v>
      </c>
      <c r="E139" s="72">
        <v>150</v>
      </c>
      <c r="F139" s="90">
        <v>150</v>
      </c>
      <c r="G139" s="102">
        <v>100</v>
      </c>
    </row>
    <row r="140" spans="1:7">
      <c r="A140" s="103">
        <v>2299</v>
      </c>
      <c r="B140" s="88"/>
      <c r="C140" s="78" t="s">
        <v>45</v>
      </c>
      <c r="D140" s="74">
        <v>706</v>
      </c>
      <c r="E140" s="79">
        <v>2333</v>
      </c>
      <c r="F140" s="74">
        <v>1605</v>
      </c>
      <c r="G140" s="104">
        <v>68.8</v>
      </c>
    </row>
    <row r="141" spans="1:7">
      <c r="A141" s="95"/>
      <c r="B141" s="18"/>
      <c r="C141" s="46"/>
      <c r="D141" s="54"/>
      <c r="E141" s="54"/>
      <c r="F141" s="54"/>
      <c r="G141" s="96"/>
    </row>
    <row r="142" spans="1:7" s="21" customFormat="1">
      <c r="A142" s="100">
        <v>2369</v>
      </c>
      <c r="B142" s="86">
        <v>5169</v>
      </c>
      <c r="C142" s="85" t="s">
        <v>163</v>
      </c>
      <c r="D142" s="89">
        <v>900</v>
      </c>
      <c r="E142" s="77">
        <v>0</v>
      </c>
      <c r="F142" s="89">
        <v>0</v>
      </c>
      <c r="G142" s="101">
        <v>0</v>
      </c>
    </row>
    <row r="143" spans="1:7">
      <c r="A143" s="103">
        <v>2369</v>
      </c>
      <c r="B143" s="88"/>
      <c r="C143" s="78" t="s">
        <v>107</v>
      </c>
      <c r="D143" s="74">
        <v>900</v>
      </c>
      <c r="E143" s="79">
        <v>0</v>
      </c>
      <c r="F143" s="74">
        <v>0</v>
      </c>
      <c r="G143" s="104">
        <v>0</v>
      </c>
    </row>
    <row r="144" spans="1:7">
      <c r="A144" s="95"/>
      <c r="B144" s="18"/>
      <c r="C144" s="46"/>
      <c r="D144" s="54"/>
      <c r="E144" s="54"/>
      <c r="F144" s="54"/>
      <c r="G144" s="96"/>
    </row>
    <row r="145" spans="1:7" s="21" customFormat="1">
      <c r="A145" s="100">
        <v>2399</v>
      </c>
      <c r="B145" s="86">
        <v>5321</v>
      </c>
      <c r="C145" s="85" t="s">
        <v>126</v>
      </c>
      <c r="D145" s="89">
        <v>0</v>
      </c>
      <c r="E145" s="77">
        <v>10000.01</v>
      </c>
      <c r="F145" s="89">
        <v>239.768</v>
      </c>
      <c r="G145" s="101">
        <v>2.3976776023223976</v>
      </c>
    </row>
    <row r="146" spans="1:7" s="21" customFormat="1">
      <c r="A146" s="91">
        <v>2399</v>
      </c>
      <c r="B146" s="87">
        <v>5909</v>
      </c>
      <c r="C146" s="83" t="s">
        <v>192</v>
      </c>
      <c r="D146" s="90">
        <v>0</v>
      </c>
      <c r="E146" s="72">
        <v>14601.8</v>
      </c>
      <c r="F146" s="90">
        <v>4408.2505000000001</v>
      </c>
      <c r="G146" s="102">
        <v>30.189774548343358</v>
      </c>
    </row>
    <row r="147" spans="1:7">
      <c r="A147" s="103">
        <v>2399</v>
      </c>
      <c r="B147" s="88"/>
      <c r="C147" s="78" t="s">
        <v>44</v>
      </c>
      <c r="D147" s="74">
        <v>0</v>
      </c>
      <c r="E147" s="79">
        <v>24602</v>
      </c>
      <c r="F147" s="74">
        <v>4648</v>
      </c>
      <c r="G147" s="104">
        <v>18.899999999999999</v>
      </c>
    </row>
    <row r="148" spans="1:7">
      <c r="A148" s="95"/>
      <c r="B148" s="18"/>
      <c r="C148" s="46"/>
      <c r="D148" s="84"/>
      <c r="E148" s="84"/>
      <c r="F148" s="84"/>
      <c r="G148" s="108"/>
    </row>
    <row r="149" spans="1:7">
      <c r="A149" s="1217" t="s">
        <v>43</v>
      </c>
      <c r="B149" s="1218"/>
      <c r="C149" s="1218"/>
      <c r="D149" s="67">
        <v>2133465</v>
      </c>
      <c r="E149" s="67">
        <v>2362363</v>
      </c>
      <c r="F149" s="67">
        <v>2194170</v>
      </c>
      <c r="G149" s="97">
        <v>92.9</v>
      </c>
    </row>
    <row r="150" spans="1:7">
      <c r="A150" s="98"/>
      <c r="B150" s="68"/>
      <c r="C150" s="69"/>
      <c r="D150" s="70"/>
      <c r="E150" s="70"/>
      <c r="F150" s="70"/>
      <c r="G150" s="109"/>
    </row>
    <row r="151" spans="1:7" s="21" customFormat="1">
      <c r="A151" s="100">
        <v>3111</v>
      </c>
      <c r="B151" s="86">
        <v>5212</v>
      </c>
      <c r="C151" s="85" t="s">
        <v>124</v>
      </c>
      <c r="D151" s="89">
        <v>0</v>
      </c>
      <c r="E151" s="77">
        <v>1029.3400000000001</v>
      </c>
      <c r="F151" s="89">
        <v>1029.3380000000002</v>
      </c>
      <c r="G151" s="101">
        <v>99.999805700740282</v>
      </c>
    </row>
    <row r="152" spans="1:7" s="21" customFormat="1">
      <c r="A152" s="91">
        <v>3111</v>
      </c>
      <c r="B152" s="87">
        <v>5213</v>
      </c>
      <c r="C152" s="83" t="s">
        <v>121</v>
      </c>
      <c r="D152" s="90">
        <v>0</v>
      </c>
      <c r="E152" s="72">
        <v>42621.87</v>
      </c>
      <c r="F152" s="90">
        <v>42573.392999999996</v>
      </c>
      <c r="G152" s="102">
        <v>99.886262615882387</v>
      </c>
    </row>
    <row r="153" spans="1:7" s="21" customFormat="1">
      <c r="A153" s="91">
        <v>3111</v>
      </c>
      <c r="B153" s="87">
        <v>5339</v>
      </c>
      <c r="C153" s="83" t="s">
        <v>186</v>
      </c>
      <c r="D153" s="90">
        <v>0</v>
      </c>
      <c r="E153" s="72">
        <v>1461144.9300000009</v>
      </c>
      <c r="F153" s="90">
        <v>1461114.2769999998</v>
      </c>
      <c r="G153" s="102">
        <v>99.997902124602987</v>
      </c>
    </row>
    <row r="154" spans="1:7">
      <c r="A154" s="103">
        <v>3111</v>
      </c>
      <c r="B154" s="88"/>
      <c r="C154" s="78" t="s">
        <v>106</v>
      </c>
      <c r="D154" s="74">
        <v>0</v>
      </c>
      <c r="E154" s="79">
        <v>1504796</v>
      </c>
      <c r="F154" s="74">
        <v>1504716</v>
      </c>
      <c r="G154" s="104">
        <v>100</v>
      </c>
    </row>
    <row r="155" spans="1:7">
      <c r="A155" s="95"/>
      <c r="B155" s="18"/>
      <c r="C155" s="46"/>
      <c r="D155" s="54"/>
      <c r="E155" s="54"/>
      <c r="F155" s="54"/>
      <c r="G155" s="96"/>
    </row>
    <row r="156" spans="1:7" s="21" customFormat="1">
      <c r="A156" s="100">
        <v>3112</v>
      </c>
      <c r="B156" s="86">
        <v>5213</v>
      </c>
      <c r="C156" s="85" t="s">
        <v>121</v>
      </c>
      <c r="D156" s="89">
        <v>0</v>
      </c>
      <c r="E156" s="77">
        <v>2098.85</v>
      </c>
      <c r="F156" s="89">
        <v>2098.8490000000002</v>
      </c>
      <c r="G156" s="101">
        <v>99.999952354861009</v>
      </c>
    </row>
    <row r="157" spans="1:7" s="21" customFormat="1">
      <c r="A157" s="91">
        <v>3112</v>
      </c>
      <c r="B157" s="87">
        <v>5331</v>
      </c>
      <c r="C157" s="83" t="s">
        <v>162</v>
      </c>
      <c r="D157" s="90">
        <v>2999</v>
      </c>
      <c r="E157" s="72">
        <v>8179</v>
      </c>
      <c r="F157" s="90">
        <v>8179</v>
      </c>
      <c r="G157" s="102">
        <v>100</v>
      </c>
    </row>
    <row r="158" spans="1:7" s="21" customFormat="1">
      <c r="A158" s="91">
        <v>3112</v>
      </c>
      <c r="B158" s="87">
        <v>5336</v>
      </c>
      <c r="C158" s="83" t="s">
        <v>193</v>
      </c>
      <c r="D158" s="90">
        <v>0</v>
      </c>
      <c r="E158" s="72">
        <v>52470.29</v>
      </c>
      <c r="F158" s="90">
        <v>52470.287000000004</v>
      </c>
      <c r="G158" s="102">
        <v>99.999994282478724</v>
      </c>
    </row>
    <row r="159" spans="1:7">
      <c r="A159" s="103">
        <v>3112</v>
      </c>
      <c r="B159" s="88"/>
      <c r="C159" s="78" t="s">
        <v>42</v>
      </c>
      <c r="D159" s="74">
        <v>2999</v>
      </c>
      <c r="E159" s="79">
        <v>62748</v>
      </c>
      <c r="F159" s="74">
        <v>62748</v>
      </c>
      <c r="G159" s="104">
        <v>100</v>
      </c>
    </row>
    <row r="160" spans="1:7">
      <c r="A160" s="95"/>
      <c r="B160" s="18"/>
      <c r="C160" s="46"/>
      <c r="D160" s="54"/>
      <c r="E160" s="54"/>
      <c r="F160" s="54"/>
      <c r="G160" s="96"/>
    </row>
    <row r="161" spans="1:7" s="21" customFormat="1">
      <c r="A161" s="100">
        <v>3113</v>
      </c>
      <c r="B161" s="86">
        <v>5213</v>
      </c>
      <c r="C161" s="85" t="s">
        <v>121</v>
      </c>
      <c r="D161" s="89">
        <v>0</v>
      </c>
      <c r="E161" s="77">
        <v>17273.52</v>
      </c>
      <c r="F161" s="89">
        <v>17273.508000000002</v>
      </c>
      <c r="G161" s="101">
        <v>99.999930529504127</v>
      </c>
    </row>
    <row r="162" spans="1:7" s="21" customFormat="1">
      <c r="A162" s="91">
        <v>3113</v>
      </c>
      <c r="B162" s="87">
        <v>5339</v>
      </c>
      <c r="C162" s="83" t="s">
        <v>186</v>
      </c>
      <c r="D162" s="90">
        <v>0</v>
      </c>
      <c r="E162" s="72">
        <v>3114231.0400000038</v>
      </c>
      <c r="F162" s="90">
        <v>3114007.8479999988</v>
      </c>
      <c r="G162" s="102">
        <v>99.992833158582712</v>
      </c>
    </row>
    <row r="163" spans="1:7">
      <c r="A163" s="103">
        <v>3113</v>
      </c>
      <c r="B163" s="88"/>
      <c r="C163" s="78" t="s">
        <v>105</v>
      </c>
      <c r="D163" s="74">
        <v>0</v>
      </c>
      <c r="E163" s="79">
        <v>3131505</v>
      </c>
      <c r="F163" s="74">
        <v>3131282</v>
      </c>
      <c r="G163" s="104">
        <v>100</v>
      </c>
    </row>
    <row r="164" spans="1:7">
      <c r="A164" s="95"/>
      <c r="B164" s="18"/>
      <c r="C164" s="46"/>
      <c r="D164" s="54"/>
      <c r="E164" s="54"/>
      <c r="F164" s="54"/>
      <c r="G164" s="96"/>
    </row>
    <row r="165" spans="1:7" s="21" customFormat="1">
      <c r="A165" s="100">
        <v>3114</v>
      </c>
      <c r="B165" s="86">
        <v>5169</v>
      </c>
      <c r="C165" s="85" t="s">
        <v>163</v>
      </c>
      <c r="D165" s="89">
        <v>225</v>
      </c>
      <c r="E165" s="77">
        <v>338.8</v>
      </c>
      <c r="F165" s="89">
        <v>113.74</v>
      </c>
      <c r="G165" s="101">
        <v>33.571428571428569</v>
      </c>
    </row>
    <row r="166" spans="1:7" s="21" customFormat="1">
      <c r="A166" s="91">
        <v>3114</v>
      </c>
      <c r="B166" s="87">
        <v>5213</v>
      </c>
      <c r="C166" s="83" t="s">
        <v>121</v>
      </c>
      <c r="D166" s="90">
        <v>0</v>
      </c>
      <c r="E166" s="72">
        <v>44626.71</v>
      </c>
      <c r="F166" s="90">
        <v>44623.076000000008</v>
      </c>
      <c r="G166" s="102">
        <v>99.9918568946714</v>
      </c>
    </row>
    <row r="167" spans="1:7" s="21" customFormat="1">
      <c r="A167" s="91">
        <v>3114</v>
      </c>
      <c r="B167" s="87">
        <v>5331</v>
      </c>
      <c r="C167" s="83" t="s">
        <v>162</v>
      </c>
      <c r="D167" s="90">
        <v>21607</v>
      </c>
      <c r="E167" s="72">
        <v>47790.899999999994</v>
      </c>
      <c r="F167" s="90">
        <v>47790.897999999994</v>
      </c>
      <c r="G167" s="102">
        <v>99.999995815102878</v>
      </c>
    </row>
    <row r="168" spans="1:7" s="21" customFormat="1">
      <c r="A168" s="91">
        <v>3114</v>
      </c>
      <c r="B168" s="87">
        <v>5336</v>
      </c>
      <c r="C168" s="83" t="s">
        <v>193</v>
      </c>
      <c r="D168" s="90">
        <v>0</v>
      </c>
      <c r="E168" s="72">
        <v>281177.09000000003</v>
      </c>
      <c r="F168" s="90">
        <v>281107.62928000005</v>
      </c>
      <c r="G168" s="102">
        <v>99.975296451072893</v>
      </c>
    </row>
    <row r="169" spans="1:7" s="21" customFormat="1">
      <c r="A169" s="91">
        <v>3114</v>
      </c>
      <c r="B169" s="87">
        <v>5339</v>
      </c>
      <c r="C169" s="83" t="s">
        <v>186</v>
      </c>
      <c r="D169" s="90">
        <v>0</v>
      </c>
      <c r="E169" s="72">
        <v>17745.27</v>
      </c>
      <c r="F169" s="90">
        <v>17745.272000000001</v>
      </c>
      <c r="G169" s="102">
        <v>100.00001127060902</v>
      </c>
    </row>
    <row r="170" spans="1:7">
      <c r="A170" s="103">
        <v>3114</v>
      </c>
      <c r="B170" s="88"/>
      <c r="C170" s="78" t="s">
        <v>41</v>
      </c>
      <c r="D170" s="74">
        <v>21832</v>
      </c>
      <c r="E170" s="79">
        <v>391679</v>
      </c>
      <c r="F170" s="74">
        <v>391381</v>
      </c>
      <c r="G170" s="104">
        <v>99.9</v>
      </c>
    </row>
    <row r="171" spans="1:7">
      <c r="A171" s="95"/>
      <c r="B171" s="18"/>
      <c r="C171" s="46"/>
      <c r="D171" s="54"/>
      <c r="E171" s="54"/>
      <c r="F171" s="54"/>
      <c r="G171" s="96"/>
    </row>
    <row r="172" spans="1:7" s="21" customFormat="1">
      <c r="A172" s="100">
        <v>3117</v>
      </c>
      <c r="B172" s="86">
        <v>5212</v>
      </c>
      <c r="C172" s="85" t="s">
        <v>124</v>
      </c>
      <c r="D172" s="89">
        <v>0</v>
      </c>
      <c r="E172" s="77">
        <v>2809.12</v>
      </c>
      <c r="F172" s="89">
        <v>2809.1220000000003</v>
      </c>
      <c r="G172" s="101">
        <v>100.00007119667372</v>
      </c>
    </row>
    <row r="173" spans="1:7" s="21" customFormat="1">
      <c r="A173" s="91">
        <v>3117</v>
      </c>
      <c r="B173" s="87">
        <v>5213</v>
      </c>
      <c r="C173" s="83" t="s">
        <v>121</v>
      </c>
      <c r="D173" s="90">
        <v>0</v>
      </c>
      <c r="E173" s="72">
        <v>155.61000000000001</v>
      </c>
      <c r="F173" s="90">
        <v>155.60499999999999</v>
      </c>
      <c r="G173" s="102">
        <v>99.996786838892078</v>
      </c>
    </row>
    <row r="174" spans="1:7" s="21" customFormat="1">
      <c r="A174" s="91">
        <v>3117</v>
      </c>
      <c r="B174" s="87">
        <v>5339</v>
      </c>
      <c r="C174" s="83" t="s">
        <v>186</v>
      </c>
      <c r="D174" s="90">
        <v>0</v>
      </c>
      <c r="E174" s="72">
        <v>353750.23</v>
      </c>
      <c r="F174" s="90">
        <v>353726.04499999998</v>
      </c>
      <c r="G174" s="102">
        <v>99.993163255328483</v>
      </c>
    </row>
    <row r="175" spans="1:7">
      <c r="A175" s="103">
        <v>3117</v>
      </c>
      <c r="B175" s="88"/>
      <c r="C175" s="78" t="s">
        <v>104</v>
      </c>
      <c r="D175" s="74">
        <v>0</v>
      </c>
      <c r="E175" s="79">
        <v>356715</v>
      </c>
      <c r="F175" s="74">
        <v>356691</v>
      </c>
      <c r="G175" s="104">
        <v>100</v>
      </c>
    </row>
    <row r="176" spans="1:7">
      <c r="A176" s="95"/>
      <c r="B176" s="18"/>
      <c r="C176" s="46"/>
      <c r="D176" s="54"/>
      <c r="E176" s="54"/>
      <c r="F176" s="54"/>
      <c r="G176" s="96"/>
    </row>
    <row r="177" spans="1:7" s="21" customFormat="1">
      <c r="A177" s="100">
        <v>3119</v>
      </c>
      <c r="B177" s="86">
        <v>5011</v>
      </c>
      <c r="C177" s="85" t="s">
        <v>171</v>
      </c>
      <c r="D177" s="89">
        <v>0</v>
      </c>
      <c r="E177" s="77">
        <v>35</v>
      </c>
      <c r="F177" s="89">
        <v>22.810310000000001</v>
      </c>
      <c r="G177" s="101">
        <v>65.172314285714293</v>
      </c>
    </row>
    <row r="178" spans="1:7" s="21" customFormat="1">
      <c r="A178" s="91">
        <v>3119</v>
      </c>
      <c r="B178" s="87">
        <v>5031</v>
      </c>
      <c r="C178" s="83" t="s">
        <v>173</v>
      </c>
      <c r="D178" s="90">
        <v>0</v>
      </c>
      <c r="E178" s="72">
        <v>8.75</v>
      </c>
      <c r="F178" s="90">
        <v>5.7026199999999996</v>
      </c>
      <c r="G178" s="102">
        <v>65.172799999999995</v>
      </c>
    </row>
    <row r="179" spans="1:7" s="21" customFormat="1">
      <c r="A179" s="91">
        <v>3119</v>
      </c>
      <c r="B179" s="87">
        <v>5032</v>
      </c>
      <c r="C179" s="83" t="s">
        <v>174</v>
      </c>
      <c r="D179" s="90">
        <v>0</v>
      </c>
      <c r="E179" s="72">
        <v>3.15</v>
      </c>
      <c r="F179" s="90">
        <v>2.05294</v>
      </c>
      <c r="G179" s="102">
        <v>65.172698412698409</v>
      </c>
    </row>
    <row r="180" spans="1:7" s="21" customFormat="1">
      <c r="A180" s="91">
        <v>3119</v>
      </c>
      <c r="B180" s="87">
        <v>5038</v>
      </c>
      <c r="C180" s="83" t="s">
        <v>175</v>
      </c>
      <c r="D180" s="90">
        <v>0</v>
      </c>
      <c r="E180" s="72">
        <v>0.15</v>
      </c>
      <c r="F180" s="90">
        <v>9.5799999999999996E-2</v>
      </c>
      <c r="G180" s="102">
        <v>63.866666666666674</v>
      </c>
    </row>
    <row r="181" spans="1:7" s="21" customFormat="1">
      <c r="A181" s="91">
        <v>3119</v>
      </c>
      <c r="B181" s="87">
        <v>5173</v>
      </c>
      <c r="C181" s="83" t="s">
        <v>181</v>
      </c>
      <c r="D181" s="90">
        <v>30</v>
      </c>
      <c r="E181" s="72">
        <v>154.06</v>
      </c>
      <c r="F181" s="90">
        <v>4.6303400000000003</v>
      </c>
      <c r="G181" s="102">
        <v>3.0055432948202001</v>
      </c>
    </row>
    <row r="182" spans="1:7">
      <c r="A182" s="103">
        <v>3119</v>
      </c>
      <c r="B182" s="88"/>
      <c r="C182" s="78" t="s">
        <v>131</v>
      </c>
      <c r="D182" s="74">
        <v>30</v>
      </c>
      <c r="E182" s="79">
        <v>201</v>
      </c>
      <c r="F182" s="74">
        <v>36</v>
      </c>
      <c r="G182" s="104">
        <v>17.899999999999999</v>
      </c>
    </row>
    <row r="183" spans="1:7">
      <c r="A183" s="95"/>
      <c r="B183" s="18"/>
      <c r="C183" s="46"/>
      <c r="D183" s="54"/>
      <c r="E183" s="54"/>
      <c r="F183" s="54"/>
      <c r="G183" s="96"/>
    </row>
    <row r="184" spans="1:7" s="21" customFormat="1">
      <c r="A184" s="100">
        <v>3121</v>
      </c>
      <c r="B184" s="86">
        <v>5011</v>
      </c>
      <c r="C184" s="85" t="s">
        <v>171</v>
      </c>
      <c r="D184" s="89">
        <v>0</v>
      </c>
      <c r="E184" s="77">
        <v>566.18999999999994</v>
      </c>
      <c r="F184" s="89">
        <v>453.16037000000006</v>
      </c>
      <c r="G184" s="101">
        <v>80.036802133559419</v>
      </c>
    </row>
    <row r="185" spans="1:7" s="21" customFormat="1">
      <c r="A185" s="91">
        <v>3121</v>
      </c>
      <c r="B185" s="87">
        <v>5021</v>
      </c>
      <c r="C185" s="83" t="s">
        <v>172</v>
      </c>
      <c r="D185" s="90">
        <v>0</v>
      </c>
      <c r="E185" s="72">
        <v>356.5</v>
      </c>
      <c r="F185" s="90">
        <v>303.45</v>
      </c>
      <c r="G185" s="102">
        <v>85.119214586255254</v>
      </c>
    </row>
    <row r="186" spans="1:7" s="21" customFormat="1">
      <c r="A186" s="91">
        <v>3121</v>
      </c>
      <c r="B186" s="87">
        <v>5031</v>
      </c>
      <c r="C186" s="83" t="s">
        <v>173</v>
      </c>
      <c r="D186" s="90">
        <v>0</v>
      </c>
      <c r="E186" s="72">
        <v>141.63999999999999</v>
      </c>
      <c r="F186" s="90">
        <v>113.23299999999999</v>
      </c>
      <c r="G186" s="102">
        <v>79.944224795255579</v>
      </c>
    </row>
    <row r="187" spans="1:7" s="21" customFormat="1">
      <c r="A187" s="91">
        <v>3121</v>
      </c>
      <c r="B187" s="87">
        <v>5032</v>
      </c>
      <c r="C187" s="83" t="s">
        <v>174</v>
      </c>
      <c r="D187" s="90">
        <v>0</v>
      </c>
      <c r="E187" s="72">
        <v>53.800000000000004</v>
      </c>
      <c r="F187" s="90">
        <v>40.71</v>
      </c>
      <c r="G187" s="102">
        <v>75.669144981412643</v>
      </c>
    </row>
    <row r="188" spans="1:7" s="21" customFormat="1">
      <c r="A188" s="91">
        <v>3121</v>
      </c>
      <c r="B188" s="87">
        <v>5038</v>
      </c>
      <c r="C188" s="83" t="s">
        <v>175</v>
      </c>
      <c r="D188" s="90">
        <v>0</v>
      </c>
      <c r="E188" s="72">
        <v>3.31</v>
      </c>
      <c r="F188" s="90">
        <v>1.8290000000000002</v>
      </c>
      <c r="G188" s="102">
        <v>55.256797583081571</v>
      </c>
    </row>
    <row r="189" spans="1:7" s="21" customFormat="1">
      <c r="A189" s="91">
        <v>3121</v>
      </c>
      <c r="B189" s="87">
        <v>5137</v>
      </c>
      <c r="C189" s="83" t="s">
        <v>167</v>
      </c>
      <c r="D189" s="90">
        <v>9501</v>
      </c>
      <c r="E189" s="72">
        <v>20577.150000000001</v>
      </c>
      <c r="F189" s="90">
        <v>3077.1107300000003</v>
      </c>
      <c r="G189" s="102">
        <v>14.954018073445546</v>
      </c>
    </row>
    <row r="190" spans="1:7" s="21" customFormat="1">
      <c r="A190" s="91">
        <v>3121</v>
      </c>
      <c r="B190" s="87">
        <v>5139</v>
      </c>
      <c r="C190" s="83" t="s">
        <v>168</v>
      </c>
      <c r="D190" s="90">
        <v>0</v>
      </c>
      <c r="E190" s="72">
        <v>52.67</v>
      </c>
      <c r="F190" s="90">
        <v>36.008000000000003</v>
      </c>
      <c r="G190" s="102">
        <v>68.36529333586482</v>
      </c>
    </row>
    <row r="191" spans="1:7" s="21" customFormat="1">
      <c r="A191" s="91">
        <v>3121</v>
      </c>
      <c r="B191" s="87">
        <v>5164</v>
      </c>
      <c r="C191" s="83" t="s">
        <v>169</v>
      </c>
      <c r="D191" s="90">
        <v>0</v>
      </c>
      <c r="E191" s="72">
        <v>15.74</v>
      </c>
      <c r="F191" s="90">
        <v>9.68</v>
      </c>
      <c r="G191" s="102">
        <v>61.499364675984744</v>
      </c>
    </row>
    <row r="192" spans="1:7" s="21" customFormat="1">
      <c r="A192" s="91">
        <v>3121</v>
      </c>
      <c r="B192" s="87">
        <v>5169</v>
      </c>
      <c r="C192" s="83" t="s">
        <v>163</v>
      </c>
      <c r="D192" s="90">
        <v>2867</v>
      </c>
      <c r="E192" s="72">
        <v>4423.2</v>
      </c>
      <c r="F192" s="90">
        <v>1482.6889999999999</v>
      </c>
      <c r="G192" s="102">
        <v>33.520731597033823</v>
      </c>
    </row>
    <row r="193" spans="1:7" s="21" customFormat="1">
      <c r="A193" s="91">
        <v>3121</v>
      </c>
      <c r="B193" s="87">
        <v>5179</v>
      </c>
      <c r="C193" s="83" t="s">
        <v>182</v>
      </c>
      <c r="D193" s="90">
        <v>0</v>
      </c>
      <c r="E193" s="72">
        <v>2.2400000000000002</v>
      </c>
      <c r="F193" s="90">
        <v>2.2378800000000001</v>
      </c>
      <c r="G193" s="102">
        <v>99.905357142857142</v>
      </c>
    </row>
    <row r="194" spans="1:7" s="21" customFormat="1">
      <c r="A194" s="91">
        <v>3121</v>
      </c>
      <c r="B194" s="87">
        <v>5213</v>
      </c>
      <c r="C194" s="83" t="s">
        <v>121</v>
      </c>
      <c r="D194" s="90">
        <v>0</v>
      </c>
      <c r="E194" s="72">
        <v>36571.640000000007</v>
      </c>
      <c r="F194" s="90">
        <v>36571.646000000008</v>
      </c>
      <c r="G194" s="102">
        <v>100.00001640615514</v>
      </c>
    </row>
    <row r="195" spans="1:7" s="21" customFormat="1">
      <c r="A195" s="91">
        <v>3121</v>
      </c>
      <c r="B195" s="87">
        <v>5221</v>
      </c>
      <c r="C195" s="83" t="s">
        <v>161</v>
      </c>
      <c r="D195" s="90">
        <v>0</v>
      </c>
      <c r="E195" s="72">
        <v>30.46</v>
      </c>
      <c r="F195" s="90">
        <v>30.463000000000001</v>
      </c>
      <c r="G195" s="102">
        <v>100.00984898227183</v>
      </c>
    </row>
    <row r="196" spans="1:7" s="21" customFormat="1">
      <c r="A196" s="91">
        <v>3121</v>
      </c>
      <c r="B196" s="87">
        <v>5331</v>
      </c>
      <c r="C196" s="83" t="s">
        <v>162</v>
      </c>
      <c r="D196" s="90">
        <v>44473</v>
      </c>
      <c r="E196" s="72">
        <v>111545.20999999999</v>
      </c>
      <c r="F196" s="90">
        <v>111485.2066</v>
      </c>
      <c r="G196" s="102">
        <v>99.946207102931638</v>
      </c>
    </row>
    <row r="197" spans="1:7" s="21" customFormat="1">
      <c r="A197" s="91">
        <v>3121</v>
      </c>
      <c r="B197" s="87">
        <v>5336</v>
      </c>
      <c r="C197" s="83" t="s">
        <v>193</v>
      </c>
      <c r="D197" s="90">
        <v>0</v>
      </c>
      <c r="E197" s="72">
        <v>545751.20000000007</v>
      </c>
      <c r="F197" s="90">
        <v>545750.80900000036</v>
      </c>
      <c r="G197" s="102">
        <v>99.99992835563171</v>
      </c>
    </row>
    <row r="198" spans="1:7" s="21" customFormat="1">
      <c r="A198" s="91">
        <v>3121</v>
      </c>
      <c r="B198" s="87">
        <v>5339</v>
      </c>
      <c r="C198" s="83" t="s">
        <v>186</v>
      </c>
      <c r="D198" s="90">
        <v>0</v>
      </c>
      <c r="E198" s="72">
        <v>5439.53</v>
      </c>
      <c r="F198" s="90">
        <v>5439.5330000000004</v>
      </c>
      <c r="G198" s="102">
        <v>100.0000551518238</v>
      </c>
    </row>
    <row r="199" spans="1:7">
      <c r="A199" s="103">
        <v>3121</v>
      </c>
      <c r="B199" s="88"/>
      <c r="C199" s="78" t="s">
        <v>40</v>
      </c>
      <c r="D199" s="74">
        <v>56841</v>
      </c>
      <c r="E199" s="79">
        <v>725531</v>
      </c>
      <c r="F199" s="74">
        <v>704798</v>
      </c>
      <c r="G199" s="104">
        <v>97.1</v>
      </c>
    </row>
    <row r="200" spans="1:7">
      <c r="A200" s="95"/>
      <c r="B200" s="18"/>
      <c r="C200" s="46"/>
      <c r="D200" s="54"/>
      <c r="E200" s="54"/>
      <c r="F200" s="54"/>
      <c r="G200" s="96"/>
    </row>
    <row r="201" spans="1:7" s="21" customFormat="1">
      <c r="A201" s="100">
        <v>3122</v>
      </c>
      <c r="B201" s="86">
        <v>5011</v>
      </c>
      <c r="C201" s="85" t="s">
        <v>171</v>
      </c>
      <c r="D201" s="89">
        <v>0</v>
      </c>
      <c r="E201" s="77">
        <v>686.13</v>
      </c>
      <c r="F201" s="89">
        <v>454.51721000000003</v>
      </c>
      <c r="G201" s="101">
        <v>66.243599609403475</v>
      </c>
    </row>
    <row r="202" spans="1:7" s="21" customFormat="1">
      <c r="A202" s="91">
        <v>3122</v>
      </c>
      <c r="B202" s="87">
        <v>5031</v>
      </c>
      <c r="C202" s="83" t="s">
        <v>173</v>
      </c>
      <c r="D202" s="90">
        <v>0</v>
      </c>
      <c r="E202" s="72">
        <v>171.73999999999998</v>
      </c>
      <c r="F202" s="90">
        <v>113.57656000000001</v>
      </c>
      <c r="G202" s="102">
        <v>66.132851985559583</v>
      </c>
    </row>
    <row r="203" spans="1:7" s="21" customFormat="1">
      <c r="A203" s="91">
        <v>3122</v>
      </c>
      <c r="B203" s="87">
        <v>5032</v>
      </c>
      <c r="C203" s="83" t="s">
        <v>174</v>
      </c>
      <c r="D203" s="90">
        <v>0</v>
      </c>
      <c r="E203" s="72">
        <v>62</v>
      </c>
      <c r="F203" s="90">
        <v>40.83079</v>
      </c>
      <c r="G203" s="102">
        <v>65.856112903225807</v>
      </c>
    </row>
    <row r="204" spans="1:7" s="21" customFormat="1">
      <c r="A204" s="91">
        <v>3122</v>
      </c>
      <c r="B204" s="87">
        <v>5038</v>
      </c>
      <c r="C204" s="83" t="s">
        <v>175</v>
      </c>
      <c r="D204" s="90">
        <v>0</v>
      </c>
      <c r="E204" s="72">
        <v>3.1099999999999994</v>
      </c>
      <c r="F204" s="90">
        <v>1.8381600000000002</v>
      </c>
      <c r="G204" s="102">
        <v>59.104823151125416</v>
      </c>
    </row>
    <row r="205" spans="1:7" s="21" customFormat="1">
      <c r="A205" s="91">
        <v>3122</v>
      </c>
      <c r="B205" s="87">
        <v>5136</v>
      </c>
      <c r="C205" s="83" t="s">
        <v>166</v>
      </c>
      <c r="D205" s="90">
        <v>0</v>
      </c>
      <c r="E205" s="72">
        <v>10</v>
      </c>
      <c r="F205" s="90">
        <v>0</v>
      </c>
      <c r="G205" s="102">
        <v>0</v>
      </c>
    </row>
    <row r="206" spans="1:7" s="21" customFormat="1">
      <c r="A206" s="91">
        <v>3122</v>
      </c>
      <c r="B206" s="87">
        <v>5137</v>
      </c>
      <c r="C206" s="83" t="s">
        <v>167</v>
      </c>
      <c r="D206" s="90">
        <v>25318</v>
      </c>
      <c r="E206" s="72">
        <v>32738.55</v>
      </c>
      <c r="F206" s="90">
        <v>18349.06293</v>
      </c>
      <c r="G206" s="102">
        <v>56.047268220492356</v>
      </c>
    </row>
    <row r="207" spans="1:7" s="21" customFormat="1">
      <c r="A207" s="91">
        <v>3122</v>
      </c>
      <c r="B207" s="87">
        <v>5139</v>
      </c>
      <c r="C207" s="83" t="s">
        <v>168</v>
      </c>
      <c r="D207" s="90">
        <v>0</v>
      </c>
      <c r="E207" s="72">
        <v>28.999999999999996</v>
      </c>
      <c r="F207" s="90">
        <v>21.919149999999995</v>
      </c>
      <c r="G207" s="102">
        <v>75.583275862068959</v>
      </c>
    </row>
    <row r="208" spans="1:7" s="21" customFormat="1">
      <c r="A208" s="91">
        <v>3122</v>
      </c>
      <c r="B208" s="87">
        <v>5156</v>
      </c>
      <c r="C208" s="83" t="s">
        <v>194</v>
      </c>
      <c r="D208" s="90">
        <v>0</v>
      </c>
      <c r="E208" s="72">
        <v>20</v>
      </c>
      <c r="F208" s="90">
        <v>16.416400000000003</v>
      </c>
      <c r="G208" s="102">
        <v>82.082000000000008</v>
      </c>
    </row>
    <row r="209" spans="1:7" s="21" customFormat="1">
      <c r="A209" s="91">
        <v>3122</v>
      </c>
      <c r="B209" s="87">
        <v>5164</v>
      </c>
      <c r="C209" s="83" t="s">
        <v>169</v>
      </c>
      <c r="D209" s="90">
        <v>0</v>
      </c>
      <c r="E209" s="72">
        <v>29</v>
      </c>
      <c r="F209" s="90">
        <v>2</v>
      </c>
      <c r="G209" s="102">
        <v>6.8965517241379306</v>
      </c>
    </row>
    <row r="210" spans="1:7" s="21" customFormat="1">
      <c r="A210" s="91">
        <v>3122</v>
      </c>
      <c r="B210" s="87">
        <v>5167</v>
      </c>
      <c r="C210" s="83" t="s">
        <v>178</v>
      </c>
      <c r="D210" s="90">
        <v>400</v>
      </c>
      <c r="E210" s="72">
        <v>400</v>
      </c>
      <c r="F210" s="90">
        <v>233.77200000000002</v>
      </c>
      <c r="G210" s="102">
        <v>58.442999999999998</v>
      </c>
    </row>
    <row r="211" spans="1:7" s="21" customFormat="1">
      <c r="A211" s="91">
        <v>3122</v>
      </c>
      <c r="B211" s="87">
        <v>5169</v>
      </c>
      <c r="C211" s="83" t="s">
        <v>163</v>
      </c>
      <c r="D211" s="90">
        <v>1898</v>
      </c>
      <c r="E211" s="72">
        <v>3389.9700000000003</v>
      </c>
      <c r="F211" s="90">
        <v>1251.4005199999999</v>
      </c>
      <c r="G211" s="102">
        <v>36.914796296132408</v>
      </c>
    </row>
    <row r="212" spans="1:7" s="21" customFormat="1">
      <c r="A212" s="91">
        <v>3122</v>
      </c>
      <c r="B212" s="87">
        <v>5171</v>
      </c>
      <c r="C212" s="83" t="s">
        <v>180</v>
      </c>
      <c r="D212" s="90">
        <v>0</v>
      </c>
      <c r="E212" s="72">
        <v>4.72</v>
      </c>
      <c r="F212" s="90">
        <v>4.7190000000000003</v>
      </c>
      <c r="G212" s="102">
        <v>99.978813559322049</v>
      </c>
    </row>
    <row r="213" spans="1:7" s="21" customFormat="1">
      <c r="A213" s="91">
        <v>3122</v>
      </c>
      <c r="B213" s="87">
        <v>5172</v>
      </c>
      <c r="C213" s="83" t="s">
        <v>195</v>
      </c>
      <c r="D213" s="90">
        <v>0</v>
      </c>
      <c r="E213" s="72">
        <v>101</v>
      </c>
      <c r="F213" s="90">
        <v>100.92999999999999</v>
      </c>
      <c r="G213" s="102">
        <v>99.930693069306926</v>
      </c>
    </row>
    <row r="214" spans="1:7" s="21" customFormat="1">
      <c r="A214" s="91">
        <v>3122</v>
      </c>
      <c r="B214" s="87">
        <v>5173</v>
      </c>
      <c r="C214" s="83" t="s">
        <v>181</v>
      </c>
      <c r="D214" s="90">
        <v>257</v>
      </c>
      <c r="E214" s="72">
        <v>774.67</v>
      </c>
      <c r="F214" s="90">
        <v>237.61406000000005</v>
      </c>
      <c r="G214" s="102">
        <v>30.672939445183118</v>
      </c>
    </row>
    <row r="215" spans="1:7" s="21" customFormat="1">
      <c r="A215" s="91">
        <v>3122</v>
      </c>
      <c r="B215" s="87">
        <v>5175</v>
      </c>
      <c r="C215" s="83" t="s">
        <v>170</v>
      </c>
      <c r="D215" s="90">
        <v>0</v>
      </c>
      <c r="E215" s="72">
        <v>43</v>
      </c>
      <c r="F215" s="90">
        <v>31.981999999999999</v>
      </c>
      <c r="G215" s="102">
        <v>74.376744186046508</v>
      </c>
    </row>
    <row r="216" spans="1:7" s="21" customFormat="1">
      <c r="A216" s="91">
        <v>3122</v>
      </c>
      <c r="B216" s="87">
        <v>5179</v>
      </c>
      <c r="C216" s="83" t="s">
        <v>182</v>
      </c>
      <c r="D216" s="90">
        <v>0</v>
      </c>
      <c r="E216" s="72">
        <v>1</v>
      </c>
      <c r="F216" s="90">
        <v>0.48268</v>
      </c>
      <c r="G216" s="102">
        <v>48.268000000000001</v>
      </c>
    </row>
    <row r="217" spans="1:7" s="21" customFormat="1">
      <c r="A217" s="91">
        <v>3122</v>
      </c>
      <c r="B217" s="87">
        <v>5213</v>
      </c>
      <c r="C217" s="83" t="s">
        <v>121</v>
      </c>
      <c r="D217" s="90">
        <v>0</v>
      </c>
      <c r="E217" s="72">
        <v>162388.72</v>
      </c>
      <c r="F217" s="90">
        <v>162388.712</v>
      </c>
      <c r="G217" s="102">
        <v>99.999995073549442</v>
      </c>
    </row>
    <row r="218" spans="1:7" s="21" customFormat="1">
      <c r="A218" s="91">
        <v>3122</v>
      </c>
      <c r="B218" s="87">
        <v>5221</v>
      </c>
      <c r="C218" s="83" t="s">
        <v>161</v>
      </c>
      <c r="D218" s="90">
        <v>0</v>
      </c>
      <c r="E218" s="72">
        <v>9003.119999999999</v>
      </c>
      <c r="F218" s="90">
        <v>9003.1180000000004</v>
      </c>
      <c r="G218" s="102">
        <v>99.999977785478833</v>
      </c>
    </row>
    <row r="219" spans="1:7" s="21" customFormat="1">
      <c r="A219" s="91">
        <v>3122</v>
      </c>
      <c r="B219" s="87">
        <v>5331</v>
      </c>
      <c r="C219" s="83" t="s">
        <v>162</v>
      </c>
      <c r="D219" s="90">
        <v>75078</v>
      </c>
      <c r="E219" s="72">
        <v>160624.73000000001</v>
      </c>
      <c r="F219" s="90">
        <v>160624.73000000001</v>
      </c>
      <c r="G219" s="102">
        <v>100</v>
      </c>
    </row>
    <row r="220" spans="1:7" s="21" customFormat="1">
      <c r="A220" s="91">
        <v>3122</v>
      </c>
      <c r="B220" s="87">
        <v>5336</v>
      </c>
      <c r="C220" s="83" t="s">
        <v>193</v>
      </c>
      <c r="D220" s="90">
        <v>0</v>
      </c>
      <c r="E220" s="72">
        <v>706335.83</v>
      </c>
      <c r="F220" s="90">
        <v>706317.5646800003</v>
      </c>
      <c r="G220" s="102">
        <v>99.997414074265549</v>
      </c>
    </row>
    <row r="221" spans="1:7">
      <c r="A221" s="103">
        <v>3122</v>
      </c>
      <c r="B221" s="88"/>
      <c r="C221" s="78" t="s">
        <v>39</v>
      </c>
      <c r="D221" s="74">
        <v>102951</v>
      </c>
      <c r="E221" s="79">
        <v>1076818</v>
      </c>
      <c r="F221" s="74">
        <v>1059197</v>
      </c>
      <c r="G221" s="104">
        <v>98.4</v>
      </c>
    </row>
    <row r="222" spans="1:7">
      <c r="A222" s="95"/>
      <c r="B222" s="18"/>
      <c r="C222" s="46"/>
      <c r="D222" s="54"/>
      <c r="E222" s="54"/>
      <c r="F222" s="54"/>
      <c r="G222" s="96"/>
    </row>
    <row r="223" spans="1:7" s="21" customFormat="1">
      <c r="A223" s="100">
        <v>3123</v>
      </c>
      <c r="B223" s="86">
        <v>5011</v>
      </c>
      <c r="C223" s="85" t="s">
        <v>171</v>
      </c>
      <c r="D223" s="89">
        <v>0</v>
      </c>
      <c r="E223" s="77">
        <v>309.72999999999996</v>
      </c>
      <c r="F223" s="89">
        <v>218.589</v>
      </c>
      <c r="G223" s="101">
        <v>70.574048364704751</v>
      </c>
    </row>
    <row r="224" spans="1:7" s="21" customFormat="1">
      <c r="A224" s="91">
        <v>3123</v>
      </c>
      <c r="B224" s="87">
        <v>5031</v>
      </c>
      <c r="C224" s="83" t="s">
        <v>173</v>
      </c>
      <c r="D224" s="90">
        <v>0</v>
      </c>
      <c r="E224" s="72">
        <v>77.45</v>
      </c>
      <c r="F224" s="90">
        <v>54.623000000000005</v>
      </c>
      <c r="G224" s="102">
        <v>70.526791478373156</v>
      </c>
    </row>
    <row r="225" spans="1:7" s="21" customFormat="1">
      <c r="A225" s="91">
        <v>3123</v>
      </c>
      <c r="B225" s="87">
        <v>5032</v>
      </c>
      <c r="C225" s="83" t="s">
        <v>174</v>
      </c>
      <c r="D225" s="90">
        <v>0</v>
      </c>
      <c r="E225" s="72">
        <v>27.92</v>
      </c>
      <c r="F225" s="90">
        <v>19.642999999999997</v>
      </c>
      <c r="G225" s="102">
        <v>70.354584527220624</v>
      </c>
    </row>
    <row r="226" spans="1:7" s="21" customFormat="1">
      <c r="A226" s="91">
        <v>3123</v>
      </c>
      <c r="B226" s="87">
        <v>5038</v>
      </c>
      <c r="C226" s="83" t="s">
        <v>175</v>
      </c>
      <c r="D226" s="90">
        <v>0</v>
      </c>
      <c r="E226" s="72">
        <v>1.37</v>
      </c>
      <c r="F226" s="90">
        <v>0.88500000000000001</v>
      </c>
      <c r="G226" s="102">
        <v>64.598540145985396</v>
      </c>
    </row>
    <row r="227" spans="1:7" s="21" customFormat="1">
      <c r="A227" s="91">
        <v>3123</v>
      </c>
      <c r="B227" s="87">
        <v>5136</v>
      </c>
      <c r="C227" s="83" t="s">
        <v>166</v>
      </c>
      <c r="D227" s="90">
        <v>0</v>
      </c>
      <c r="E227" s="72">
        <v>11.18</v>
      </c>
      <c r="F227" s="90">
        <v>11.17798</v>
      </c>
      <c r="G227" s="102">
        <v>99.981932021466903</v>
      </c>
    </row>
    <row r="228" spans="1:7" s="21" customFormat="1">
      <c r="A228" s="91">
        <v>3123</v>
      </c>
      <c r="B228" s="87">
        <v>5137</v>
      </c>
      <c r="C228" s="83" t="s">
        <v>167</v>
      </c>
      <c r="D228" s="90">
        <v>877</v>
      </c>
      <c r="E228" s="72">
        <v>4332.4000000000005</v>
      </c>
      <c r="F228" s="90">
        <v>3154.1515300000001</v>
      </c>
      <c r="G228" s="102">
        <v>72.80379304773335</v>
      </c>
    </row>
    <row r="229" spans="1:7" s="21" customFormat="1">
      <c r="A229" s="91">
        <v>3123</v>
      </c>
      <c r="B229" s="87">
        <v>5139</v>
      </c>
      <c r="C229" s="83" t="s">
        <v>168</v>
      </c>
      <c r="D229" s="90">
        <v>0</v>
      </c>
      <c r="E229" s="72">
        <v>130.87</v>
      </c>
      <c r="F229" s="90">
        <v>130.86582000000001</v>
      </c>
      <c r="G229" s="102">
        <v>99.996805990677785</v>
      </c>
    </row>
    <row r="230" spans="1:7" s="21" customFormat="1">
      <c r="A230" s="91">
        <v>3123</v>
      </c>
      <c r="B230" s="87">
        <v>5166</v>
      </c>
      <c r="C230" s="83" t="s">
        <v>164</v>
      </c>
      <c r="D230" s="90">
        <v>0</v>
      </c>
      <c r="E230" s="72">
        <v>35</v>
      </c>
      <c r="F230" s="90">
        <v>35</v>
      </c>
      <c r="G230" s="102">
        <v>100</v>
      </c>
    </row>
    <row r="231" spans="1:7" s="21" customFormat="1">
      <c r="A231" s="91">
        <v>3123</v>
      </c>
      <c r="B231" s="87">
        <v>5169</v>
      </c>
      <c r="C231" s="83" t="s">
        <v>163</v>
      </c>
      <c r="D231" s="90">
        <v>1958</v>
      </c>
      <c r="E231" s="72">
        <v>3060.47</v>
      </c>
      <c r="F231" s="90">
        <v>1075.3335</v>
      </c>
      <c r="G231" s="102">
        <v>35.136220907246276</v>
      </c>
    </row>
    <row r="232" spans="1:7" s="21" customFormat="1">
      <c r="A232" s="91">
        <v>3123</v>
      </c>
      <c r="B232" s="87">
        <v>5171</v>
      </c>
      <c r="C232" s="83" t="s">
        <v>180</v>
      </c>
      <c r="D232" s="90">
        <v>0</v>
      </c>
      <c r="E232" s="72">
        <v>4920</v>
      </c>
      <c r="F232" s="90">
        <v>0</v>
      </c>
      <c r="G232" s="102">
        <v>0</v>
      </c>
    </row>
    <row r="233" spans="1:7" s="21" customFormat="1">
      <c r="A233" s="91">
        <v>3123</v>
      </c>
      <c r="B233" s="87">
        <v>5213</v>
      </c>
      <c r="C233" s="83" t="s">
        <v>121</v>
      </c>
      <c r="D233" s="90">
        <v>0</v>
      </c>
      <c r="E233" s="72">
        <v>182745.37000000002</v>
      </c>
      <c r="F233" s="90">
        <v>182745.37299999999</v>
      </c>
      <c r="G233" s="102">
        <v>100.00000164162843</v>
      </c>
    </row>
    <row r="234" spans="1:7" s="21" customFormat="1">
      <c r="A234" s="91">
        <v>3123</v>
      </c>
      <c r="B234" s="87">
        <v>5221</v>
      </c>
      <c r="C234" s="83" t="s">
        <v>161</v>
      </c>
      <c r="D234" s="90">
        <v>0</v>
      </c>
      <c r="E234" s="72">
        <v>17406.46</v>
      </c>
      <c r="F234" s="90">
        <v>17406.460999999999</v>
      </c>
      <c r="G234" s="102">
        <v>100.00000574499353</v>
      </c>
    </row>
    <row r="235" spans="1:7" s="21" customFormat="1">
      <c r="A235" s="91">
        <v>3123</v>
      </c>
      <c r="B235" s="87">
        <v>5331</v>
      </c>
      <c r="C235" s="83" t="s">
        <v>162</v>
      </c>
      <c r="D235" s="90">
        <v>85291</v>
      </c>
      <c r="E235" s="72">
        <v>194366.52</v>
      </c>
      <c r="F235" s="90">
        <v>194357.31200000001</v>
      </c>
      <c r="G235" s="102">
        <v>99.995262558592927</v>
      </c>
    </row>
    <row r="236" spans="1:7" s="21" customFormat="1">
      <c r="A236" s="91">
        <v>3123</v>
      </c>
      <c r="B236" s="87">
        <v>5336</v>
      </c>
      <c r="C236" s="83" t="s">
        <v>193</v>
      </c>
      <c r="D236" s="90">
        <v>0</v>
      </c>
      <c r="E236" s="72">
        <v>654176.31999999983</v>
      </c>
      <c r="F236" s="90">
        <v>654175.62400000007</v>
      </c>
      <c r="G236" s="102">
        <v>99.999893606665594</v>
      </c>
    </row>
    <row r="237" spans="1:7">
      <c r="A237" s="103">
        <v>3123</v>
      </c>
      <c r="B237" s="88"/>
      <c r="C237" s="78" t="s">
        <v>38</v>
      </c>
      <c r="D237" s="74">
        <v>88126</v>
      </c>
      <c r="E237" s="79">
        <v>1061599</v>
      </c>
      <c r="F237" s="74">
        <v>1053385</v>
      </c>
      <c r="G237" s="104">
        <v>99.2</v>
      </c>
    </row>
    <row r="238" spans="1:7">
      <c r="A238" s="95"/>
      <c r="B238" s="18"/>
      <c r="C238" s="46"/>
      <c r="D238" s="54"/>
      <c r="E238" s="54"/>
      <c r="F238" s="54"/>
      <c r="G238" s="96"/>
    </row>
    <row r="239" spans="1:7" s="21" customFormat="1">
      <c r="A239" s="100">
        <v>3124</v>
      </c>
      <c r="B239" s="86">
        <v>5169</v>
      </c>
      <c r="C239" s="85" t="s">
        <v>163</v>
      </c>
      <c r="D239" s="89">
        <v>450</v>
      </c>
      <c r="E239" s="77">
        <v>677.5</v>
      </c>
      <c r="F239" s="89">
        <v>227.48</v>
      </c>
      <c r="G239" s="101">
        <v>33.576383763837633</v>
      </c>
    </row>
    <row r="240" spans="1:7" s="21" customFormat="1">
      <c r="A240" s="91">
        <v>3124</v>
      </c>
      <c r="B240" s="87">
        <v>5331</v>
      </c>
      <c r="C240" s="83" t="s">
        <v>162</v>
      </c>
      <c r="D240" s="90">
        <v>8877</v>
      </c>
      <c r="E240" s="72">
        <v>25936.61</v>
      </c>
      <c r="F240" s="90">
        <v>25936.610999999997</v>
      </c>
      <c r="G240" s="102">
        <v>100.00000385555397</v>
      </c>
    </row>
    <row r="241" spans="1:7" s="21" customFormat="1">
      <c r="A241" s="91">
        <v>3124</v>
      </c>
      <c r="B241" s="87">
        <v>5336</v>
      </c>
      <c r="C241" s="83" t="s">
        <v>193</v>
      </c>
      <c r="D241" s="90">
        <v>0</v>
      </c>
      <c r="E241" s="72">
        <v>130700.74</v>
      </c>
      <c r="F241" s="90">
        <v>130700.72799999999</v>
      </c>
      <c r="G241" s="102">
        <v>99.999990818720676</v>
      </c>
    </row>
    <row r="242" spans="1:7">
      <c r="A242" s="103">
        <v>3124</v>
      </c>
      <c r="B242" s="88"/>
      <c r="C242" s="78" t="s">
        <v>37</v>
      </c>
      <c r="D242" s="74">
        <v>9327</v>
      </c>
      <c r="E242" s="79">
        <v>157316</v>
      </c>
      <c r="F242" s="74">
        <v>156865</v>
      </c>
      <c r="G242" s="104">
        <v>99.7</v>
      </c>
    </row>
    <row r="243" spans="1:7">
      <c r="A243" s="95"/>
      <c r="B243" s="18"/>
      <c r="C243" s="46"/>
      <c r="D243" s="54"/>
      <c r="E243" s="54"/>
      <c r="F243" s="54"/>
      <c r="G243" s="96"/>
    </row>
    <row r="244" spans="1:7" s="21" customFormat="1">
      <c r="A244" s="100">
        <v>3125</v>
      </c>
      <c r="B244" s="86">
        <v>5213</v>
      </c>
      <c r="C244" s="85" t="s">
        <v>121</v>
      </c>
      <c r="D244" s="89">
        <v>0</v>
      </c>
      <c r="E244" s="77">
        <v>585.97</v>
      </c>
      <c r="F244" s="89">
        <v>585.96399999999994</v>
      </c>
      <c r="G244" s="101">
        <v>99.998976056794703</v>
      </c>
    </row>
    <row r="245" spans="1:7" s="21" customFormat="1">
      <c r="A245" s="91">
        <v>3125</v>
      </c>
      <c r="B245" s="87">
        <v>5221</v>
      </c>
      <c r="C245" s="83" t="s">
        <v>161</v>
      </c>
      <c r="D245" s="90">
        <v>0</v>
      </c>
      <c r="E245" s="72">
        <v>2878.03</v>
      </c>
      <c r="F245" s="90">
        <v>2878.0329999999999</v>
      </c>
      <c r="G245" s="102">
        <v>100.00010423796833</v>
      </c>
    </row>
    <row r="246" spans="1:7" s="21" customFormat="1">
      <c r="A246" s="91">
        <v>3125</v>
      </c>
      <c r="B246" s="87">
        <v>5331</v>
      </c>
      <c r="C246" s="83" t="s">
        <v>162</v>
      </c>
      <c r="D246" s="90">
        <v>3949</v>
      </c>
      <c r="E246" s="72">
        <v>9489</v>
      </c>
      <c r="F246" s="90">
        <v>9489</v>
      </c>
      <c r="G246" s="102">
        <v>100</v>
      </c>
    </row>
    <row r="247" spans="1:7">
      <c r="A247" s="103">
        <v>3125</v>
      </c>
      <c r="B247" s="88"/>
      <c r="C247" s="49" t="s">
        <v>132</v>
      </c>
      <c r="D247" s="74">
        <v>3949</v>
      </c>
      <c r="E247" s="79">
        <v>12953</v>
      </c>
      <c r="F247" s="74">
        <v>12953</v>
      </c>
      <c r="G247" s="104">
        <v>100</v>
      </c>
    </row>
    <row r="248" spans="1:7">
      <c r="A248" s="95"/>
      <c r="B248" s="18"/>
      <c r="C248" s="46"/>
      <c r="D248" s="54"/>
      <c r="E248" s="54"/>
      <c r="F248" s="54"/>
      <c r="G248" s="96"/>
    </row>
    <row r="249" spans="1:7" s="21" customFormat="1">
      <c r="A249" s="100">
        <v>3126</v>
      </c>
      <c r="B249" s="86">
        <v>5331</v>
      </c>
      <c r="C249" s="85" t="s">
        <v>162</v>
      </c>
      <c r="D249" s="89">
        <v>1683</v>
      </c>
      <c r="E249" s="77">
        <v>8044</v>
      </c>
      <c r="F249" s="89">
        <v>8044</v>
      </c>
      <c r="G249" s="101">
        <v>100</v>
      </c>
    </row>
    <row r="250" spans="1:7" s="21" customFormat="1">
      <c r="A250" s="91">
        <v>3126</v>
      </c>
      <c r="B250" s="87">
        <v>5336</v>
      </c>
      <c r="C250" s="83" t="s">
        <v>193</v>
      </c>
      <c r="D250" s="90">
        <v>0</v>
      </c>
      <c r="E250" s="72">
        <v>55756.05</v>
      </c>
      <c r="F250" s="90">
        <v>55756.048000000003</v>
      </c>
      <c r="G250" s="102">
        <v>99.999996412945322</v>
      </c>
    </row>
    <row r="251" spans="1:7">
      <c r="A251" s="103">
        <v>3126</v>
      </c>
      <c r="B251" s="88"/>
      <c r="C251" s="78" t="s">
        <v>103</v>
      </c>
      <c r="D251" s="74">
        <v>1683</v>
      </c>
      <c r="E251" s="79">
        <v>63800</v>
      </c>
      <c r="F251" s="74">
        <v>63800</v>
      </c>
      <c r="G251" s="104">
        <v>100</v>
      </c>
    </row>
    <row r="252" spans="1:7">
      <c r="A252" s="95"/>
      <c r="B252" s="18"/>
      <c r="C252" s="46"/>
      <c r="D252" s="54"/>
      <c r="E252" s="54"/>
      <c r="F252" s="54"/>
      <c r="G252" s="96"/>
    </row>
    <row r="253" spans="1:7" s="21" customFormat="1">
      <c r="A253" s="100">
        <v>3141</v>
      </c>
      <c r="B253" s="86">
        <v>5212</v>
      </c>
      <c r="C253" s="85" t="s">
        <v>124</v>
      </c>
      <c r="D253" s="89">
        <v>0</v>
      </c>
      <c r="E253" s="77">
        <v>48.67</v>
      </c>
      <c r="F253" s="89">
        <v>48.67</v>
      </c>
      <c r="G253" s="101">
        <v>100</v>
      </c>
    </row>
    <row r="254" spans="1:7" s="21" customFormat="1">
      <c r="A254" s="91">
        <v>3141</v>
      </c>
      <c r="B254" s="87">
        <v>5213</v>
      </c>
      <c r="C254" s="83" t="s">
        <v>121</v>
      </c>
      <c r="D254" s="90">
        <v>0</v>
      </c>
      <c r="E254" s="72">
        <v>2805.9700000000003</v>
      </c>
      <c r="F254" s="90">
        <v>2804.7959999999998</v>
      </c>
      <c r="G254" s="102">
        <v>99.958160636072364</v>
      </c>
    </row>
    <row r="255" spans="1:7" s="21" customFormat="1">
      <c r="A255" s="91">
        <v>3141</v>
      </c>
      <c r="B255" s="87">
        <v>5331</v>
      </c>
      <c r="C255" s="83" t="s">
        <v>162</v>
      </c>
      <c r="D255" s="90">
        <v>0</v>
      </c>
      <c r="E255" s="72">
        <v>2196</v>
      </c>
      <c r="F255" s="90">
        <v>2196</v>
      </c>
      <c r="G255" s="102">
        <v>100</v>
      </c>
    </row>
    <row r="256" spans="1:7" s="21" customFormat="1">
      <c r="A256" s="91">
        <v>3141</v>
      </c>
      <c r="B256" s="87">
        <v>5336</v>
      </c>
      <c r="C256" s="83" t="s">
        <v>193</v>
      </c>
      <c r="D256" s="90">
        <v>0</v>
      </c>
      <c r="E256" s="72">
        <v>7997</v>
      </c>
      <c r="F256" s="90">
        <v>7997</v>
      </c>
      <c r="G256" s="102">
        <v>100</v>
      </c>
    </row>
    <row r="257" spans="1:7" s="21" customFormat="1">
      <c r="A257" s="91">
        <v>3141</v>
      </c>
      <c r="B257" s="87">
        <v>5339</v>
      </c>
      <c r="C257" s="83" t="s">
        <v>186</v>
      </c>
      <c r="D257" s="90">
        <v>0</v>
      </c>
      <c r="E257" s="72">
        <v>514977.60000000003</v>
      </c>
      <c r="F257" s="90">
        <v>514977.60600000003</v>
      </c>
      <c r="G257" s="102">
        <v>100.00000116509922</v>
      </c>
    </row>
    <row r="258" spans="1:7">
      <c r="A258" s="103">
        <v>3141</v>
      </c>
      <c r="B258" s="88"/>
      <c r="C258" s="50" t="s">
        <v>133</v>
      </c>
      <c r="D258" s="74">
        <v>0</v>
      </c>
      <c r="E258" s="79">
        <v>528026</v>
      </c>
      <c r="F258" s="74">
        <v>528025</v>
      </c>
      <c r="G258" s="104">
        <v>100</v>
      </c>
    </row>
    <row r="259" spans="1:7">
      <c r="A259" s="95"/>
      <c r="B259" s="18"/>
      <c r="C259" s="46"/>
      <c r="D259" s="54"/>
      <c r="E259" s="54"/>
      <c r="F259" s="54"/>
      <c r="G259" s="96"/>
    </row>
    <row r="260" spans="1:7" s="21" customFormat="1">
      <c r="A260" s="100">
        <v>3142</v>
      </c>
      <c r="B260" s="86">
        <v>5213</v>
      </c>
      <c r="C260" s="85" t="s">
        <v>121</v>
      </c>
      <c r="D260" s="89">
        <v>0</v>
      </c>
      <c r="E260" s="77">
        <v>3996.68</v>
      </c>
      <c r="F260" s="89">
        <v>3996.674</v>
      </c>
      <c r="G260" s="101">
        <v>99.999849875396592</v>
      </c>
    </row>
    <row r="261" spans="1:7" s="21" customFormat="1">
      <c r="A261" s="91">
        <v>3142</v>
      </c>
      <c r="B261" s="87">
        <v>5221</v>
      </c>
      <c r="C261" s="83" t="s">
        <v>161</v>
      </c>
      <c r="D261" s="90">
        <v>0</v>
      </c>
      <c r="E261" s="72">
        <v>1763.75</v>
      </c>
      <c r="F261" s="90">
        <v>1763.749</v>
      </c>
      <c r="G261" s="102">
        <v>99.999943302622256</v>
      </c>
    </row>
    <row r="262" spans="1:7" s="21" customFormat="1">
      <c r="A262" s="91">
        <v>3142</v>
      </c>
      <c r="B262" s="87">
        <v>5331</v>
      </c>
      <c r="C262" s="83" t="s">
        <v>162</v>
      </c>
      <c r="D262" s="90">
        <v>1411</v>
      </c>
      <c r="E262" s="72">
        <v>30336</v>
      </c>
      <c r="F262" s="90">
        <v>30336</v>
      </c>
      <c r="G262" s="102">
        <v>100</v>
      </c>
    </row>
    <row r="263" spans="1:7" s="21" customFormat="1">
      <c r="A263" s="91">
        <v>3142</v>
      </c>
      <c r="B263" s="87">
        <v>5336</v>
      </c>
      <c r="C263" s="83" t="s">
        <v>193</v>
      </c>
      <c r="D263" s="90">
        <v>0</v>
      </c>
      <c r="E263" s="72">
        <v>74760.240000000005</v>
      </c>
      <c r="F263" s="90">
        <v>74760.239000000001</v>
      </c>
      <c r="G263" s="102">
        <v>99.999998662390581</v>
      </c>
    </row>
    <row r="264" spans="1:7">
      <c r="A264" s="103">
        <v>3142</v>
      </c>
      <c r="B264" s="88"/>
      <c r="C264" s="78" t="s">
        <v>36</v>
      </c>
      <c r="D264" s="74">
        <v>1411</v>
      </c>
      <c r="E264" s="79">
        <v>110857</v>
      </c>
      <c r="F264" s="74">
        <v>110857</v>
      </c>
      <c r="G264" s="104">
        <v>100</v>
      </c>
    </row>
    <row r="265" spans="1:7">
      <c r="A265" s="95"/>
      <c r="B265" s="18"/>
      <c r="C265" s="46"/>
      <c r="D265" s="54"/>
      <c r="E265" s="54"/>
      <c r="F265" s="54"/>
      <c r="G265" s="96"/>
    </row>
    <row r="266" spans="1:7" s="21" customFormat="1">
      <c r="A266" s="100">
        <v>3143</v>
      </c>
      <c r="B266" s="86">
        <v>5212</v>
      </c>
      <c r="C266" s="85" t="s">
        <v>124</v>
      </c>
      <c r="D266" s="89">
        <v>0</v>
      </c>
      <c r="E266" s="77">
        <v>599.17999999999995</v>
      </c>
      <c r="F266" s="89">
        <v>599.17700000000002</v>
      </c>
      <c r="G266" s="101">
        <v>99.999499315731512</v>
      </c>
    </row>
    <row r="267" spans="1:7" s="21" customFormat="1">
      <c r="A267" s="91">
        <v>3143</v>
      </c>
      <c r="B267" s="87">
        <v>5213</v>
      </c>
      <c r="C267" s="83" t="s">
        <v>121</v>
      </c>
      <c r="D267" s="90">
        <v>0</v>
      </c>
      <c r="E267" s="72">
        <v>5099.6100000000006</v>
      </c>
      <c r="F267" s="90">
        <v>5099.6050000000005</v>
      </c>
      <c r="G267" s="102">
        <v>99.999901953286624</v>
      </c>
    </row>
    <row r="268" spans="1:7" s="21" customFormat="1">
      <c r="A268" s="91">
        <v>3143</v>
      </c>
      <c r="B268" s="87">
        <v>5331</v>
      </c>
      <c r="C268" s="83" t="s">
        <v>162</v>
      </c>
      <c r="D268" s="90">
        <v>0</v>
      </c>
      <c r="E268" s="72">
        <v>1382</v>
      </c>
      <c r="F268" s="90">
        <v>1382</v>
      </c>
      <c r="G268" s="102">
        <v>100</v>
      </c>
    </row>
    <row r="269" spans="1:7" s="21" customFormat="1">
      <c r="A269" s="91">
        <v>3143</v>
      </c>
      <c r="B269" s="87">
        <v>5336</v>
      </c>
      <c r="C269" s="83" t="s">
        <v>193</v>
      </c>
      <c r="D269" s="90">
        <v>0</v>
      </c>
      <c r="E269" s="72">
        <v>23000</v>
      </c>
      <c r="F269" s="90">
        <v>23000</v>
      </c>
      <c r="G269" s="102">
        <v>100</v>
      </c>
    </row>
    <row r="270" spans="1:7" s="21" customFormat="1">
      <c r="A270" s="91">
        <v>3143</v>
      </c>
      <c r="B270" s="87">
        <v>5339</v>
      </c>
      <c r="C270" s="83" t="s">
        <v>186</v>
      </c>
      <c r="D270" s="90">
        <v>0</v>
      </c>
      <c r="E270" s="72">
        <v>362302</v>
      </c>
      <c r="F270" s="90">
        <v>362302</v>
      </c>
      <c r="G270" s="102">
        <v>100</v>
      </c>
    </row>
    <row r="271" spans="1:7">
      <c r="A271" s="103">
        <v>3143</v>
      </c>
      <c r="B271" s="88"/>
      <c r="C271" s="78" t="s">
        <v>102</v>
      </c>
      <c r="D271" s="74">
        <v>0</v>
      </c>
      <c r="E271" s="79">
        <v>392383</v>
      </c>
      <c r="F271" s="74">
        <v>392383</v>
      </c>
      <c r="G271" s="104">
        <v>100</v>
      </c>
    </row>
    <row r="272" spans="1:7">
      <c r="A272" s="95"/>
      <c r="B272" s="18"/>
      <c r="C272" s="46"/>
      <c r="D272" s="54"/>
      <c r="E272" s="54"/>
      <c r="F272" s="54"/>
      <c r="G272" s="96"/>
    </row>
    <row r="273" spans="1:7" s="21" customFormat="1">
      <c r="A273" s="100">
        <v>3145</v>
      </c>
      <c r="B273" s="86">
        <v>5331</v>
      </c>
      <c r="C273" s="85" t="s">
        <v>162</v>
      </c>
      <c r="D273" s="89">
        <v>0</v>
      </c>
      <c r="E273" s="77">
        <v>630</v>
      </c>
      <c r="F273" s="89">
        <v>630</v>
      </c>
      <c r="G273" s="101">
        <v>100</v>
      </c>
    </row>
    <row r="274" spans="1:7" s="21" customFormat="1">
      <c r="A274" s="91">
        <v>3145</v>
      </c>
      <c r="B274" s="87">
        <v>5336</v>
      </c>
      <c r="C274" s="83" t="s">
        <v>193</v>
      </c>
      <c r="D274" s="90">
        <v>0</v>
      </c>
      <c r="E274" s="72">
        <v>6384</v>
      </c>
      <c r="F274" s="90">
        <v>6384</v>
      </c>
      <c r="G274" s="102">
        <v>100</v>
      </c>
    </row>
    <row r="275" spans="1:7">
      <c r="A275" s="103">
        <v>3145</v>
      </c>
      <c r="B275" s="88"/>
      <c r="C275" s="78" t="s">
        <v>101</v>
      </c>
      <c r="D275" s="74">
        <v>0</v>
      </c>
      <c r="E275" s="79">
        <v>7014</v>
      </c>
      <c r="F275" s="74">
        <v>7014</v>
      </c>
      <c r="G275" s="104">
        <v>100</v>
      </c>
    </row>
    <row r="276" spans="1:7">
      <c r="A276" s="95"/>
      <c r="B276" s="18"/>
      <c r="C276" s="46"/>
      <c r="D276" s="54"/>
      <c r="E276" s="54"/>
      <c r="F276" s="54"/>
      <c r="G276" s="96"/>
    </row>
    <row r="277" spans="1:7" s="21" customFormat="1">
      <c r="A277" s="100">
        <v>3146</v>
      </c>
      <c r="B277" s="86">
        <v>5011</v>
      </c>
      <c r="C277" s="85" t="s">
        <v>171</v>
      </c>
      <c r="D277" s="89">
        <v>0</v>
      </c>
      <c r="E277" s="77">
        <v>98.53</v>
      </c>
      <c r="F277" s="89">
        <v>12.813000000000001</v>
      </c>
      <c r="G277" s="101">
        <v>13.00416116918705</v>
      </c>
    </row>
    <row r="278" spans="1:7" s="21" customFormat="1">
      <c r="A278" s="91">
        <v>3146</v>
      </c>
      <c r="B278" s="87">
        <v>5031</v>
      </c>
      <c r="C278" s="83" t="s">
        <v>173</v>
      </c>
      <c r="D278" s="90">
        <v>0</v>
      </c>
      <c r="E278" s="72">
        <v>24.64</v>
      </c>
      <c r="F278" s="90">
        <v>3.202</v>
      </c>
      <c r="G278" s="102">
        <v>12.995129870129871</v>
      </c>
    </row>
    <row r="279" spans="1:7" s="21" customFormat="1">
      <c r="A279" s="91">
        <v>3146</v>
      </c>
      <c r="B279" s="87">
        <v>5032</v>
      </c>
      <c r="C279" s="83" t="s">
        <v>174</v>
      </c>
      <c r="D279" s="90">
        <v>0</v>
      </c>
      <c r="E279" s="72">
        <v>8.879999999999999</v>
      </c>
      <c r="F279" s="90">
        <v>1.1479999999999999</v>
      </c>
      <c r="G279" s="102">
        <v>12.927927927927929</v>
      </c>
    </row>
    <row r="280" spans="1:7" s="21" customFormat="1">
      <c r="A280" s="91">
        <v>3146</v>
      </c>
      <c r="B280" s="87">
        <v>5038</v>
      </c>
      <c r="C280" s="83" t="s">
        <v>175</v>
      </c>
      <c r="D280" s="90">
        <v>0</v>
      </c>
      <c r="E280" s="72">
        <v>0.41000000000000003</v>
      </c>
      <c r="F280" s="90">
        <v>0.05</v>
      </c>
      <c r="G280" s="102">
        <v>12.195121951219512</v>
      </c>
    </row>
    <row r="281" spans="1:7" s="21" customFormat="1">
      <c r="A281" s="91">
        <v>3146</v>
      </c>
      <c r="B281" s="87">
        <v>5137</v>
      </c>
      <c r="C281" s="83" t="s">
        <v>167</v>
      </c>
      <c r="D281" s="90">
        <v>8392</v>
      </c>
      <c r="E281" s="72">
        <v>11452.7</v>
      </c>
      <c r="F281" s="90">
        <v>9590.7092300000004</v>
      </c>
      <c r="G281" s="102">
        <v>83.741905664166524</v>
      </c>
    </row>
    <row r="282" spans="1:7" s="21" customFormat="1">
      <c r="A282" s="91">
        <v>3146</v>
      </c>
      <c r="B282" s="87">
        <v>5139</v>
      </c>
      <c r="C282" s="83" t="s">
        <v>168</v>
      </c>
      <c r="D282" s="90">
        <v>0</v>
      </c>
      <c r="E282" s="72">
        <v>6.71</v>
      </c>
      <c r="F282" s="90">
        <v>0</v>
      </c>
      <c r="G282" s="102">
        <v>0</v>
      </c>
    </row>
    <row r="283" spans="1:7" s="21" customFormat="1">
      <c r="A283" s="91">
        <v>3146</v>
      </c>
      <c r="B283" s="87">
        <v>5172</v>
      </c>
      <c r="C283" s="83" t="s">
        <v>195</v>
      </c>
      <c r="D283" s="90">
        <v>656</v>
      </c>
      <c r="E283" s="72">
        <v>1319</v>
      </c>
      <c r="F283" s="90">
        <v>1313.0159800000001</v>
      </c>
      <c r="G283" s="102">
        <v>99.546321455648226</v>
      </c>
    </row>
    <row r="284" spans="1:7" s="21" customFormat="1">
      <c r="A284" s="91">
        <v>3146</v>
      </c>
      <c r="B284" s="87">
        <v>5221</v>
      </c>
      <c r="C284" s="83" t="s">
        <v>161</v>
      </c>
      <c r="D284" s="90">
        <v>0</v>
      </c>
      <c r="E284" s="72">
        <v>2322.19</v>
      </c>
      <c r="F284" s="90">
        <v>2322.194</v>
      </c>
      <c r="G284" s="102">
        <v>100.0001722511939</v>
      </c>
    </row>
    <row r="285" spans="1:7" s="21" customFormat="1">
      <c r="A285" s="91">
        <v>3146</v>
      </c>
      <c r="B285" s="87">
        <v>5331</v>
      </c>
      <c r="C285" s="83" t="s">
        <v>162</v>
      </c>
      <c r="D285" s="90">
        <v>2554</v>
      </c>
      <c r="E285" s="72">
        <v>6898</v>
      </c>
      <c r="F285" s="90">
        <v>6898</v>
      </c>
      <c r="G285" s="102">
        <v>100</v>
      </c>
    </row>
    <row r="286" spans="1:7" s="21" customFormat="1">
      <c r="A286" s="91">
        <v>3146</v>
      </c>
      <c r="B286" s="87">
        <v>5336</v>
      </c>
      <c r="C286" s="83" t="s">
        <v>193</v>
      </c>
      <c r="D286" s="90">
        <v>0</v>
      </c>
      <c r="E286" s="72">
        <v>79418</v>
      </c>
      <c r="F286" s="90">
        <v>79405.989999999991</v>
      </c>
      <c r="G286" s="102">
        <v>99.98487748369385</v>
      </c>
    </row>
    <row r="287" spans="1:7">
      <c r="A287" s="103">
        <v>3146</v>
      </c>
      <c r="B287" s="88"/>
      <c r="C287" s="50" t="s">
        <v>134</v>
      </c>
      <c r="D287" s="74">
        <v>11602</v>
      </c>
      <c r="E287" s="79">
        <v>101550</v>
      </c>
      <c r="F287" s="74">
        <v>99547</v>
      </c>
      <c r="G287" s="104">
        <v>98</v>
      </c>
    </row>
    <row r="288" spans="1:7">
      <c r="A288" s="95"/>
      <c r="B288" s="18"/>
      <c r="C288" s="46"/>
      <c r="D288" s="54"/>
      <c r="E288" s="54"/>
      <c r="F288" s="54"/>
      <c r="G288" s="96"/>
    </row>
    <row r="289" spans="1:7" s="21" customFormat="1">
      <c r="A289" s="100">
        <v>3147</v>
      </c>
      <c r="B289" s="86">
        <v>5213</v>
      </c>
      <c r="C289" s="85" t="s">
        <v>121</v>
      </c>
      <c r="D289" s="89">
        <v>0</v>
      </c>
      <c r="E289" s="77">
        <v>4122.6400000000003</v>
      </c>
      <c r="F289" s="89">
        <v>4122.6350000000002</v>
      </c>
      <c r="G289" s="101">
        <v>99.999878718491061</v>
      </c>
    </row>
    <row r="290" spans="1:7" s="21" customFormat="1">
      <c r="A290" s="91">
        <v>3147</v>
      </c>
      <c r="B290" s="87">
        <v>5221</v>
      </c>
      <c r="C290" s="83" t="s">
        <v>161</v>
      </c>
      <c r="D290" s="90">
        <v>0</v>
      </c>
      <c r="E290" s="72">
        <v>667.55</v>
      </c>
      <c r="F290" s="90">
        <v>667.54899999999998</v>
      </c>
      <c r="G290" s="102">
        <v>99.99985019848701</v>
      </c>
    </row>
    <row r="291" spans="1:7" s="21" customFormat="1">
      <c r="A291" s="91">
        <v>3147</v>
      </c>
      <c r="B291" s="87">
        <v>5331</v>
      </c>
      <c r="C291" s="83" t="s">
        <v>162</v>
      </c>
      <c r="D291" s="90">
        <v>1844</v>
      </c>
      <c r="E291" s="72">
        <v>21747.5</v>
      </c>
      <c r="F291" s="90">
        <v>21747.5</v>
      </c>
      <c r="G291" s="102">
        <v>100</v>
      </c>
    </row>
    <row r="292" spans="1:7" s="21" customFormat="1">
      <c r="A292" s="91">
        <v>3147</v>
      </c>
      <c r="B292" s="87">
        <v>5336</v>
      </c>
      <c r="C292" s="83" t="s">
        <v>193</v>
      </c>
      <c r="D292" s="90">
        <v>0</v>
      </c>
      <c r="E292" s="72">
        <v>50549.06</v>
      </c>
      <c r="F292" s="90">
        <v>50549.066000000006</v>
      </c>
      <c r="G292" s="102">
        <v>100.00001186965694</v>
      </c>
    </row>
    <row r="293" spans="1:7">
      <c r="A293" s="103">
        <v>3147</v>
      </c>
      <c r="B293" s="88"/>
      <c r="C293" s="78" t="s">
        <v>100</v>
      </c>
      <c r="D293" s="74">
        <v>1844</v>
      </c>
      <c r="E293" s="79">
        <v>77088</v>
      </c>
      <c r="F293" s="74">
        <v>77088</v>
      </c>
      <c r="G293" s="104">
        <v>100</v>
      </c>
    </row>
    <row r="294" spans="1:7">
      <c r="A294" s="95"/>
      <c r="B294" s="18"/>
      <c r="C294" s="46"/>
      <c r="D294" s="54"/>
      <c r="E294" s="54"/>
      <c r="F294" s="54"/>
      <c r="G294" s="96"/>
    </row>
    <row r="295" spans="1:7" s="21" customFormat="1">
      <c r="A295" s="100">
        <v>3149</v>
      </c>
      <c r="B295" s="86">
        <v>5331</v>
      </c>
      <c r="C295" s="85" t="s">
        <v>162</v>
      </c>
      <c r="D295" s="89">
        <v>1968</v>
      </c>
      <c r="E295" s="77">
        <v>5534</v>
      </c>
      <c r="F295" s="89">
        <v>5534</v>
      </c>
      <c r="G295" s="101">
        <v>100</v>
      </c>
    </row>
    <row r="296" spans="1:7" s="21" customFormat="1">
      <c r="A296" s="91">
        <v>3149</v>
      </c>
      <c r="B296" s="87">
        <v>5336</v>
      </c>
      <c r="C296" s="83" t="s">
        <v>193</v>
      </c>
      <c r="D296" s="90">
        <v>0</v>
      </c>
      <c r="E296" s="72">
        <v>6771.7900000000009</v>
      </c>
      <c r="F296" s="90">
        <v>6771.7830000000004</v>
      </c>
      <c r="G296" s="102">
        <v>99.999896629989991</v>
      </c>
    </row>
    <row r="297" spans="1:7">
      <c r="A297" s="103">
        <v>3149</v>
      </c>
      <c r="B297" s="88"/>
      <c r="C297" s="50" t="s">
        <v>135</v>
      </c>
      <c r="D297" s="74">
        <v>1968</v>
      </c>
      <c r="E297" s="79">
        <v>12306</v>
      </c>
      <c r="F297" s="74">
        <v>12306</v>
      </c>
      <c r="G297" s="104">
        <v>100</v>
      </c>
    </row>
    <row r="298" spans="1:7">
      <c r="A298" s="95"/>
      <c r="B298" s="18"/>
      <c r="C298" s="46"/>
      <c r="D298" s="54"/>
      <c r="E298" s="54"/>
      <c r="F298" s="54"/>
      <c r="G298" s="96"/>
    </row>
    <row r="299" spans="1:7" s="21" customFormat="1">
      <c r="A299" s="100">
        <v>3150</v>
      </c>
      <c r="B299" s="86">
        <v>5213</v>
      </c>
      <c r="C299" s="85" t="s">
        <v>121</v>
      </c>
      <c r="D299" s="89">
        <v>0</v>
      </c>
      <c r="E299" s="77">
        <v>27033.11</v>
      </c>
      <c r="F299" s="89">
        <v>27033.103000000003</v>
      </c>
      <c r="G299" s="101">
        <v>99.999974105828002</v>
      </c>
    </row>
    <row r="300" spans="1:7" s="21" customFormat="1">
      <c r="A300" s="91">
        <v>3150</v>
      </c>
      <c r="B300" s="87">
        <v>5221</v>
      </c>
      <c r="C300" s="83" t="s">
        <v>161</v>
      </c>
      <c r="D300" s="90">
        <v>0</v>
      </c>
      <c r="E300" s="72">
        <v>9418.6899999999987</v>
      </c>
      <c r="F300" s="90">
        <v>9418.6810000000005</v>
      </c>
      <c r="G300" s="102">
        <v>99.999904445310349</v>
      </c>
    </row>
    <row r="301" spans="1:7" s="21" customFormat="1">
      <c r="A301" s="91">
        <v>3150</v>
      </c>
      <c r="B301" s="87">
        <v>5331</v>
      </c>
      <c r="C301" s="83" t="s">
        <v>162</v>
      </c>
      <c r="D301" s="90">
        <v>3035</v>
      </c>
      <c r="E301" s="72">
        <v>6381</v>
      </c>
      <c r="F301" s="90">
        <v>6381</v>
      </c>
      <c r="G301" s="102">
        <v>100</v>
      </c>
    </row>
    <row r="302" spans="1:7" s="21" customFormat="1">
      <c r="A302" s="91">
        <v>3150</v>
      </c>
      <c r="B302" s="87">
        <v>5336</v>
      </c>
      <c r="C302" s="83" t="s">
        <v>193</v>
      </c>
      <c r="D302" s="90">
        <v>0</v>
      </c>
      <c r="E302" s="72">
        <v>49249</v>
      </c>
      <c r="F302" s="90">
        <v>49249</v>
      </c>
      <c r="G302" s="102">
        <v>100</v>
      </c>
    </row>
    <row r="303" spans="1:7">
      <c r="A303" s="103">
        <v>3150</v>
      </c>
      <c r="B303" s="88"/>
      <c r="C303" s="78" t="s">
        <v>99</v>
      </c>
      <c r="D303" s="74">
        <v>3035</v>
      </c>
      <c r="E303" s="79">
        <v>92082</v>
      </c>
      <c r="F303" s="74">
        <v>92082</v>
      </c>
      <c r="G303" s="104">
        <v>100</v>
      </c>
    </row>
    <row r="304" spans="1:7">
      <c r="A304" s="95"/>
      <c r="B304" s="18"/>
      <c r="C304" s="46"/>
      <c r="D304" s="54"/>
      <c r="E304" s="54"/>
      <c r="F304" s="54"/>
      <c r="G304" s="96"/>
    </row>
    <row r="305" spans="1:7" s="21" customFormat="1">
      <c r="A305" s="100">
        <v>3231</v>
      </c>
      <c r="B305" s="86">
        <v>5011</v>
      </c>
      <c r="C305" s="85" t="s">
        <v>171</v>
      </c>
      <c r="D305" s="89">
        <v>0</v>
      </c>
      <c r="E305" s="77">
        <v>74.66</v>
      </c>
      <c r="F305" s="89">
        <v>58.057000000000002</v>
      </c>
      <c r="G305" s="101">
        <v>77.761853736940793</v>
      </c>
    </row>
    <row r="306" spans="1:7" s="21" customFormat="1">
      <c r="A306" s="91">
        <v>3231</v>
      </c>
      <c r="B306" s="87">
        <v>5031</v>
      </c>
      <c r="C306" s="83" t="s">
        <v>173</v>
      </c>
      <c r="D306" s="90">
        <v>0</v>
      </c>
      <c r="E306" s="72">
        <v>18.68</v>
      </c>
      <c r="F306" s="90">
        <v>14.507999999999999</v>
      </c>
      <c r="G306" s="102">
        <v>77.665952890792283</v>
      </c>
    </row>
    <row r="307" spans="1:7" s="21" customFormat="1">
      <c r="A307" s="91">
        <v>3231</v>
      </c>
      <c r="B307" s="87">
        <v>5032</v>
      </c>
      <c r="C307" s="83" t="s">
        <v>174</v>
      </c>
      <c r="D307" s="90">
        <v>0</v>
      </c>
      <c r="E307" s="72">
        <v>6.7299999999999995</v>
      </c>
      <c r="F307" s="90">
        <v>5.2160000000000002</v>
      </c>
      <c r="G307" s="102">
        <v>77.503714710252609</v>
      </c>
    </row>
    <row r="308" spans="1:7" s="21" customFormat="1">
      <c r="A308" s="91">
        <v>3231</v>
      </c>
      <c r="B308" s="87">
        <v>5038</v>
      </c>
      <c r="C308" s="83" t="s">
        <v>175</v>
      </c>
      <c r="D308" s="90">
        <v>0</v>
      </c>
      <c r="E308" s="72">
        <v>0.33</v>
      </c>
      <c r="F308" s="90">
        <v>0.23399999999999999</v>
      </c>
      <c r="G308" s="102">
        <v>70.909090909090907</v>
      </c>
    </row>
    <row r="309" spans="1:7" s="21" customFormat="1">
      <c r="A309" s="91">
        <v>3231</v>
      </c>
      <c r="B309" s="87">
        <v>5137</v>
      </c>
      <c r="C309" s="83" t="s">
        <v>167</v>
      </c>
      <c r="D309" s="90">
        <v>0</v>
      </c>
      <c r="E309" s="72">
        <v>193.45999999999998</v>
      </c>
      <c r="F309" s="90">
        <v>0</v>
      </c>
      <c r="G309" s="102">
        <v>0</v>
      </c>
    </row>
    <row r="310" spans="1:7" s="21" customFormat="1">
      <c r="A310" s="91">
        <v>3231</v>
      </c>
      <c r="B310" s="87">
        <v>5169</v>
      </c>
      <c r="C310" s="83" t="s">
        <v>163</v>
      </c>
      <c r="D310" s="90">
        <v>440</v>
      </c>
      <c r="E310" s="72">
        <v>782.44</v>
      </c>
      <c r="F310" s="90">
        <v>342.43</v>
      </c>
      <c r="G310" s="102">
        <v>43.764378099279178</v>
      </c>
    </row>
    <row r="311" spans="1:7" s="21" customFormat="1">
      <c r="A311" s="91">
        <v>3231</v>
      </c>
      <c r="B311" s="87">
        <v>5213</v>
      </c>
      <c r="C311" s="83" t="s">
        <v>121</v>
      </c>
      <c r="D311" s="90">
        <v>0</v>
      </c>
      <c r="E311" s="72">
        <v>20258.3</v>
      </c>
      <c r="F311" s="90">
        <v>20258.306</v>
      </c>
      <c r="G311" s="102">
        <v>100.00002961749013</v>
      </c>
    </row>
    <row r="312" spans="1:7" s="21" customFormat="1">
      <c r="A312" s="91">
        <v>3231</v>
      </c>
      <c r="B312" s="87">
        <v>5221</v>
      </c>
      <c r="C312" s="83" t="s">
        <v>161</v>
      </c>
      <c r="D312" s="90">
        <v>0</v>
      </c>
      <c r="E312" s="72">
        <v>10126.98</v>
      </c>
      <c r="F312" s="90">
        <v>10126.976000000001</v>
      </c>
      <c r="G312" s="102">
        <v>99.999960501551314</v>
      </c>
    </row>
    <row r="313" spans="1:7" s="21" customFormat="1">
      <c r="A313" s="91">
        <v>3231</v>
      </c>
      <c r="B313" s="87">
        <v>5331</v>
      </c>
      <c r="C313" s="83" t="s">
        <v>162</v>
      </c>
      <c r="D313" s="90">
        <v>1200</v>
      </c>
      <c r="E313" s="72">
        <v>4599.58</v>
      </c>
      <c r="F313" s="90">
        <v>4599.5751799999998</v>
      </c>
      <c r="G313" s="102">
        <v>99.999895207823315</v>
      </c>
    </row>
    <row r="314" spans="1:7" s="21" customFormat="1">
      <c r="A314" s="91">
        <v>3231</v>
      </c>
      <c r="B314" s="87">
        <v>5336</v>
      </c>
      <c r="C314" s="83" t="s">
        <v>193</v>
      </c>
      <c r="D314" s="90">
        <v>0</v>
      </c>
      <c r="E314" s="72">
        <v>366870.18999999994</v>
      </c>
      <c r="F314" s="90">
        <v>366870.18799999991</v>
      </c>
      <c r="G314" s="102">
        <v>99.999999454848037</v>
      </c>
    </row>
    <row r="315" spans="1:7" s="21" customFormat="1">
      <c r="A315" s="91">
        <v>3231</v>
      </c>
      <c r="B315" s="87">
        <v>5339</v>
      </c>
      <c r="C315" s="83" t="s">
        <v>186</v>
      </c>
      <c r="D315" s="90">
        <v>0</v>
      </c>
      <c r="E315" s="72">
        <v>55096.529999999992</v>
      </c>
      <c r="F315" s="90">
        <v>55096.515999999996</v>
      </c>
      <c r="G315" s="102">
        <v>99.999974590051323</v>
      </c>
    </row>
    <row r="316" spans="1:7">
      <c r="A316" s="103">
        <v>3231</v>
      </c>
      <c r="B316" s="88"/>
      <c r="C316" s="78" t="s">
        <v>35</v>
      </c>
      <c r="D316" s="74">
        <v>1640</v>
      </c>
      <c r="E316" s="79">
        <v>458028</v>
      </c>
      <c r="F316" s="74">
        <v>457372</v>
      </c>
      <c r="G316" s="104">
        <v>99.9</v>
      </c>
    </row>
    <row r="317" spans="1:7">
      <c r="A317" s="95"/>
      <c r="B317" s="18"/>
      <c r="C317" s="46"/>
      <c r="D317" s="54"/>
      <c r="E317" s="54"/>
      <c r="F317" s="54"/>
      <c r="G317" s="96"/>
    </row>
    <row r="318" spans="1:7" s="21" customFormat="1">
      <c r="A318" s="100">
        <v>3291</v>
      </c>
      <c r="B318" s="86">
        <v>5493</v>
      </c>
      <c r="C318" s="85" t="s">
        <v>123</v>
      </c>
      <c r="D318" s="89">
        <v>0</v>
      </c>
      <c r="E318" s="77">
        <v>50</v>
      </c>
      <c r="F318" s="89">
        <v>50</v>
      </c>
      <c r="G318" s="101">
        <v>100</v>
      </c>
    </row>
    <row r="319" spans="1:7">
      <c r="A319" s="103">
        <v>3291</v>
      </c>
      <c r="B319" s="88"/>
      <c r="C319" s="78" t="s">
        <v>98</v>
      </c>
      <c r="D319" s="74">
        <v>0</v>
      </c>
      <c r="E319" s="79">
        <v>50</v>
      </c>
      <c r="F319" s="74">
        <v>50</v>
      </c>
      <c r="G319" s="104">
        <v>100</v>
      </c>
    </row>
    <row r="320" spans="1:7">
      <c r="A320" s="95"/>
      <c r="B320" s="18"/>
      <c r="C320" s="46"/>
      <c r="D320" s="54"/>
      <c r="E320" s="54"/>
      <c r="F320" s="54"/>
      <c r="G320" s="96"/>
    </row>
    <row r="321" spans="1:7" s="21" customFormat="1">
      <c r="A321" s="100">
        <v>3299</v>
      </c>
      <c r="B321" s="86">
        <v>5011</v>
      </c>
      <c r="C321" s="85" t="s">
        <v>171</v>
      </c>
      <c r="D321" s="89">
        <v>0</v>
      </c>
      <c r="E321" s="77">
        <v>10885.439999999999</v>
      </c>
      <c r="F321" s="89">
        <v>8526.2690700000003</v>
      </c>
      <c r="G321" s="101">
        <v>78.327280018079207</v>
      </c>
    </row>
    <row r="322" spans="1:7" s="21" customFormat="1">
      <c r="A322" s="91">
        <v>3299</v>
      </c>
      <c r="B322" s="87">
        <v>5021</v>
      </c>
      <c r="C322" s="83" t="s">
        <v>172</v>
      </c>
      <c r="D322" s="90">
        <v>0</v>
      </c>
      <c r="E322" s="72">
        <v>1439.23</v>
      </c>
      <c r="F322" s="90">
        <v>1086.79</v>
      </c>
      <c r="G322" s="102">
        <v>75.511905671782813</v>
      </c>
    </row>
    <row r="323" spans="1:7" s="21" customFormat="1">
      <c r="A323" s="91">
        <v>3299</v>
      </c>
      <c r="B323" s="87">
        <v>5031</v>
      </c>
      <c r="C323" s="83" t="s">
        <v>173</v>
      </c>
      <c r="D323" s="90">
        <v>0</v>
      </c>
      <c r="E323" s="72">
        <v>3399.9700000000003</v>
      </c>
      <c r="F323" s="90">
        <v>2260.7473300000006</v>
      </c>
      <c r="G323" s="102">
        <v>66.493155233722661</v>
      </c>
    </row>
    <row r="324" spans="1:7" s="21" customFormat="1">
      <c r="A324" s="91">
        <v>3299</v>
      </c>
      <c r="B324" s="87">
        <v>5032</v>
      </c>
      <c r="C324" s="83" t="s">
        <v>174</v>
      </c>
      <c r="D324" s="90">
        <v>0</v>
      </c>
      <c r="E324" s="72">
        <v>1334.36</v>
      </c>
      <c r="F324" s="90">
        <v>813.85084999999981</v>
      </c>
      <c r="G324" s="102">
        <v>60.991850025480367</v>
      </c>
    </row>
    <row r="325" spans="1:7" s="21" customFormat="1">
      <c r="A325" s="91">
        <v>3299</v>
      </c>
      <c r="B325" s="87">
        <v>5038</v>
      </c>
      <c r="C325" s="83" t="s">
        <v>175</v>
      </c>
      <c r="D325" s="90">
        <v>0</v>
      </c>
      <c r="E325" s="72">
        <v>82.06</v>
      </c>
      <c r="F325" s="90">
        <v>37.901160000000012</v>
      </c>
      <c r="G325" s="102">
        <v>46.187131367292238</v>
      </c>
    </row>
    <row r="326" spans="1:7" s="21" customFormat="1">
      <c r="A326" s="91">
        <v>3299</v>
      </c>
      <c r="B326" s="87">
        <v>5136</v>
      </c>
      <c r="C326" s="83" t="s">
        <v>166</v>
      </c>
      <c r="D326" s="90">
        <v>0</v>
      </c>
      <c r="E326" s="72">
        <v>136.31</v>
      </c>
      <c r="F326" s="90">
        <v>85.651999999999987</v>
      </c>
      <c r="G326" s="102">
        <v>62.836182231677782</v>
      </c>
    </row>
    <row r="327" spans="1:7" s="21" customFormat="1">
      <c r="A327" s="91">
        <v>3299</v>
      </c>
      <c r="B327" s="87">
        <v>5137</v>
      </c>
      <c r="C327" s="83" t="s">
        <v>167</v>
      </c>
      <c r="D327" s="90">
        <v>7445</v>
      </c>
      <c r="E327" s="72">
        <v>9240.9600000000009</v>
      </c>
      <c r="F327" s="90">
        <v>432.64194999999995</v>
      </c>
      <c r="G327" s="102">
        <v>4.6817857668467333</v>
      </c>
    </row>
    <row r="328" spans="1:7" s="21" customFormat="1">
      <c r="A328" s="91">
        <v>3299</v>
      </c>
      <c r="B328" s="87">
        <v>5139</v>
      </c>
      <c r="C328" s="83" t="s">
        <v>168</v>
      </c>
      <c r="D328" s="90">
        <v>82</v>
      </c>
      <c r="E328" s="72">
        <v>6227.89</v>
      </c>
      <c r="F328" s="90">
        <v>2944.3943700000004</v>
      </c>
      <c r="G328" s="102">
        <v>47.277559012763561</v>
      </c>
    </row>
    <row r="329" spans="1:7" s="21" customFormat="1">
      <c r="A329" s="91">
        <v>3299</v>
      </c>
      <c r="B329" s="87">
        <v>5162</v>
      </c>
      <c r="C329" s="83" t="s">
        <v>196</v>
      </c>
      <c r="D329" s="90">
        <v>0</v>
      </c>
      <c r="E329" s="72">
        <v>46.650000000000006</v>
      </c>
      <c r="F329" s="90">
        <v>29.124000000000002</v>
      </c>
      <c r="G329" s="102">
        <v>62.430868167202568</v>
      </c>
    </row>
    <row r="330" spans="1:7" s="21" customFormat="1">
      <c r="A330" s="91">
        <v>3299</v>
      </c>
      <c r="B330" s="87">
        <v>5163</v>
      </c>
      <c r="C330" s="83" t="s">
        <v>177</v>
      </c>
      <c r="D330" s="90">
        <v>0</v>
      </c>
      <c r="E330" s="72">
        <v>2.2999999999999998</v>
      </c>
      <c r="F330" s="90">
        <v>1.1412</v>
      </c>
      <c r="G330" s="102">
        <v>49.617391304347827</v>
      </c>
    </row>
    <row r="331" spans="1:7" s="21" customFormat="1">
      <c r="A331" s="91">
        <v>3299</v>
      </c>
      <c r="B331" s="87">
        <v>5164</v>
      </c>
      <c r="C331" s="83" t="s">
        <v>169</v>
      </c>
      <c r="D331" s="90">
        <v>0</v>
      </c>
      <c r="E331" s="72">
        <v>1058.21</v>
      </c>
      <c r="F331" s="90">
        <v>262.04200000000003</v>
      </c>
      <c r="G331" s="102">
        <v>24.762759754680076</v>
      </c>
    </row>
    <row r="332" spans="1:7" s="21" customFormat="1">
      <c r="A332" s="91">
        <v>3299</v>
      </c>
      <c r="B332" s="87">
        <v>5166</v>
      </c>
      <c r="C332" s="83" t="s">
        <v>164</v>
      </c>
      <c r="D332" s="90">
        <v>0</v>
      </c>
      <c r="E332" s="72">
        <v>250</v>
      </c>
      <c r="F332" s="90">
        <v>0</v>
      </c>
      <c r="G332" s="102">
        <v>0</v>
      </c>
    </row>
    <row r="333" spans="1:7" s="21" customFormat="1">
      <c r="A333" s="91">
        <v>3299</v>
      </c>
      <c r="B333" s="87">
        <v>5167</v>
      </c>
      <c r="C333" s="83" t="s">
        <v>178</v>
      </c>
      <c r="D333" s="90">
        <v>0</v>
      </c>
      <c r="E333" s="72">
        <v>2097.39</v>
      </c>
      <c r="F333" s="90">
        <v>1241.9579999999999</v>
      </c>
      <c r="G333" s="102">
        <v>59.21445224779368</v>
      </c>
    </row>
    <row r="334" spans="1:7" s="21" customFormat="1">
      <c r="A334" s="91">
        <v>3299</v>
      </c>
      <c r="B334" s="87">
        <v>5168</v>
      </c>
      <c r="C334" s="83" t="s">
        <v>179</v>
      </c>
      <c r="D334" s="90">
        <v>0</v>
      </c>
      <c r="E334" s="72">
        <v>670.42000000000007</v>
      </c>
      <c r="F334" s="90">
        <v>669.75500000000011</v>
      </c>
      <c r="G334" s="102">
        <v>99.900808448435313</v>
      </c>
    </row>
    <row r="335" spans="1:7" s="21" customFormat="1">
      <c r="A335" s="91">
        <v>3299</v>
      </c>
      <c r="B335" s="87">
        <v>5169</v>
      </c>
      <c r="C335" s="83" t="s">
        <v>163</v>
      </c>
      <c r="D335" s="90">
        <v>27647</v>
      </c>
      <c r="E335" s="72">
        <v>43367.110000000008</v>
      </c>
      <c r="F335" s="90">
        <v>11514.893689999999</v>
      </c>
      <c r="G335" s="102">
        <v>26.552135224136443</v>
      </c>
    </row>
    <row r="336" spans="1:7" s="21" customFormat="1">
      <c r="A336" s="91">
        <v>3299</v>
      </c>
      <c r="B336" s="87">
        <v>5172</v>
      </c>
      <c r="C336" s="83" t="s">
        <v>195</v>
      </c>
      <c r="D336" s="90">
        <v>0</v>
      </c>
      <c r="E336" s="72">
        <v>21.1</v>
      </c>
      <c r="F336" s="90">
        <v>0</v>
      </c>
      <c r="G336" s="102">
        <v>0</v>
      </c>
    </row>
    <row r="337" spans="1:7" s="21" customFormat="1">
      <c r="A337" s="91">
        <v>3299</v>
      </c>
      <c r="B337" s="87">
        <v>5173</v>
      </c>
      <c r="C337" s="83" t="s">
        <v>181</v>
      </c>
      <c r="D337" s="90">
        <v>184</v>
      </c>
      <c r="E337" s="72">
        <v>1231.24</v>
      </c>
      <c r="F337" s="90">
        <v>555.10717000000022</v>
      </c>
      <c r="G337" s="102">
        <v>45.085212468730731</v>
      </c>
    </row>
    <row r="338" spans="1:7" s="21" customFormat="1">
      <c r="A338" s="91">
        <v>3299</v>
      </c>
      <c r="B338" s="87">
        <v>5175</v>
      </c>
      <c r="C338" s="83" t="s">
        <v>170</v>
      </c>
      <c r="D338" s="90">
        <v>100</v>
      </c>
      <c r="E338" s="72">
        <v>4315.28</v>
      </c>
      <c r="F338" s="90">
        <v>1561.8340299999998</v>
      </c>
      <c r="G338" s="102">
        <v>36.193109832965639</v>
      </c>
    </row>
    <row r="339" spans="1:7" s="21" customFormat="1">
      <c r="A339" s="91">
        <v>3299</v>
      </c>
      <c r="B339" s="87">
        <v>5179</v>
      </c>
      <c r="C339" s="83" t="s">
        <v>182</v>
      </c>
      <c r="D339" s="90">
        <v>0</v>
      </c>
      <c r="E339" s="72">
        <v>635.25</v>
      </c>
      <c r="F339" s="90">
        <v>635.25</v>
      </c>
      <c r="G339" s="102">
        <v>100</v>
      </c>
    </row>
    <row r="340" spans="1:7" s="21" customFormat="1">
      <c r="A340" s="91">
        <v>3299</v>
      </c>
      <c r="B340" s="87">
        <v>5194</v>
      </c>
      <c r="C340" s="83" t="s">
        <v>183</v>
      </c>
      <c r="D340" s="90">
        <v>100</v>
      </c>
      <c r="E340" s="72">
        <v>121.51</v>
      </c>
      <c r="F340" s="90">
        <v>121.5</v>
      </c>
      <c r="G340" s="102">
        <v>99.991770224672862</v>
      </c>
    </row>
    <row r="341" spans="1:7" s="21" customFormat="1">
      <c r="A341" s="91">
        <v>3299</v>
      </c>
      <c r="B341" s="87">
        <v>5213</v>
      </c>
      <c r="C341" s="83" t="s">
        <v>121</v>
      </c>
      <c r="D341" s="90">
        <v>0</v>
      </c>
      <c r="E341" s="72">
        <v>111157.3</v>
      </c>
      <c r="F341" s="90">
        <v>73198.718769999992</v>
      </c>
      <c r="G341" s="102">
        <v>65.851472435908391</v>
      </c>
    </row>
    <row r="342" spans="1:7" s="21" customFormat="1">
      <c r="A342" s="91">
        <v>3299</v>
      </c>
      <c r="B342" s="87">
        <v>5221</v>
      </c>
      <c r="C342" s="83" t="s">
        <v>161</v>
      </c>
      <c r="D342" s="90">
        <v>0</v>
      </c>
      <c r="E342" s="72">
        <v>10400.000000000002</v>
      </c>
      <c r="F342" s="90">
        <v>6050.5542600000008</v>
      </c>
      <c r="G342" s="102">
        <v>58.178406346153842</v>
      </c>
    </row>
    <row r="343" spans="1:7" s="21" customFormat="1">
      <c r="A343" s="91">
        <v>3299</v>
      </c>
      <c r="B343" s="87">
        <v>5222</v>
      </c>
      <c r="C343" s="83" t="s">
        <v>127</v>
      </c>
      <c r="D343" s="90">
        <v>0</v>
      </c>
      <c r="E343" s="72">
        <v>37802.699999999997</v>
      </c>
      <c r="F343" s="90">
        <v>25836.464649999998</v>
      </c>
      <c r="G343" s="102">
        <v>68.345553756742234</v>
      </c>
    </row>
    <row r="344" spans="1:7" s="21" customFormat="1">
      <c r="A344" s="91">
        <v>3299</v>
      </c>
      <c r="B344" s="87">
        <v>5223</v>
      </c>
      <c r="C344" s="83" t="s">
        <v>197</v>
      </c>
      <c r="D344" s="90">
        <v>0</v>
      </c>
      <c r="E344" s="72">
        <v>5510</v>
      </c>
      <c r="F344" s="90">
        <v>3983.42517</v>
      </c>
      <c r="G344" s="102">
        <v>72.294467695099812</v>
      </c>
    </row>
    <row r="345" spans="1:7" s="21" customFormat="1">
      <c r="A345" s="91">
        <v>3299</v>
      </c>
      <c r="B345" s="87">
        <v>5229</v>
      </c>
      <c r="C345" s="83" t="s">
        <v>125</v>
      </c>
      <c r="D345" s="90">
        <v>750</v>
      </c>
      <c r="E345" s="72">
        <v>14883.73</v>
      </c>
      <c r="F345" s="90">
        <v>10113.889499999999</v>
      </c>
      <c r="G345" s="102">
        <v>67.952653669476675</v>
      </c>
    </row>
    <row r="346" spans="1:7" s="21" customFormat="1">
      <c r="A346" s="91">
        <v>3299</v>
      </c>
      <c r="B346" s="87">
        <v>5321</v>
      </c>
      <c r="C346" s="83" t="s">
        <v>126</v>
      </c>
      <c r="D346" s="90">
        <v>418</v>
      </c>
      <c r="E346" s="72">
        <v>49581.590000000004</v>
      </c>
      <c r="F346" s="90">
        <v>32853.077570000009</v>
      </c>
      <c r="G346" s="102">
        <v>66.2606374059404</v>
      </c>
    </row>
    <row r="347" spans="1:7" s="21" customFormat="1">
      <c r="A347" s="91">
        <v>3299</v>
      </c>
      <c r="B347" s="87">
        <v>5331</v>
      </c>
      <c r="C347" s="83" t="s">
        <v>162</v>
      </c>
      <c r="D347" s="90">
        <v>420596</v>
      </c>
      <c r="E347" s="72">
        <v>3169</v>
      </c>
      <c r="F347" s="90">
        <v>1169</v>
      </c>
      <c r="G347" s="102">
        <v>36.888608393815083</v>
      </c>
    </row>
    <row r="348" spans="1:7" s="21" customFormat="1">
      <c r="A348" s="91">
        <v>3299</v>
      </c>
      <c r="B348" s="87">
        <v>5332</v>
      </c>
      <c r="C348" s="83" t="s">
        <v>198</v>
      </c>
      <c r="D348" s="90">
        <v>0</v>
      </c>
      <c r="E348" s="72">
        <v>39289.760000000002</v>
      </c>
      <c r="F348" s="90">
        <v>25099.01196</v>
      </c>
      <c r="G348" s="102">
        <v>63.881815414499854</v>
      </c>
    </row>
    <row r="349" spans="1:7" s="21" customFormat="1">
      <c r="A349" s="91">
        <v>3299</v>
      </c>
      <c r="B349" s="87">
        <v>5336</v>
      </c>
      <c r="C349" s="83" t="s">
        <v>193</v>
      </c>
      <c r="D349" s="90">
        <v>0</v>
      </c>
      <c r="E349" s="72">
        <v>196173.85000000009</v>
      </c>
      <c r="F349" s="90">
        <v>151036.59203999999</v>
      </c>
      <c r="G349" s="102">
        <v>76.991195330060521</v>
      </c>
    </row>
    <row r="350" spans="1:7" s="21" customFormat="1">
      <c r="A350" s="91">
        <v>3299</v>
      </c>
      <c r="B350" s="87">
        <v>5339</v>
      </c>
      <c r="C350" s="83" t="s">
        <v>186</v>
      </c>
      <c r="D350" s="90">
        <v>0</v>
      </c>
      <c r="E350" s="72">
        <v>2100</v>
      </c>
      <c r="F350" s="90">
        <v>1661.8380000000002</v>
      </c>
      <c r="G350" s="102">
        <v>79.135142857142867</v>
      </c>
    </row>
    <row r="351" spans="1:7" s="21" customFormat="1">
      <c r="A351" s="91">
        <v>3299</v>
      </c>
      <c r="B351" s="87">
        <v>5362</v>
      </c>
      <c r="C351" s="83" t="s">
        <v>187</v>
      </c>
      <c r="D351" s="90">
        <v>0</v>
      </c>
      <c r="E351" s="72">
        <v>6</v>
      </c>
      <c r="F351" s="90">
        <v>0</v>
      </c>
      <c r="G351" s="102">
        <v>0</v>
      </c>
    </row>
    <row r="352" spans="1:7" s="21" customFormat="1">
      <c r="A352" s="91">
        <v>3299</v>
      </c>
      <c r="B352" s="87">
        <v>5363</v>
      </c>
      <c r="C352" s="83" t="s">
        <v>190</v>
      </c>
      <c r="D352" s="90">
        <v>0</v>
      </c>
      <c r="E352" s="72">
        <v>87.66</v>
      </c>
      <c r="F352" s="90">
        <v>82.72399999999999</v>
      </c>
      <c r="G352" s="102">
        <v>94.369153547798305</v>
      </c>
    </row>
    <row r="353" spans="1:7" s="21" customFormat="1">
      <c r="A353" s="91">
        <v>3299</v>
      </c>
      <c r="B353" s="87">
        <v>5424</v>
      </c>
      <c r="C353" s="83" t="s">
        <v>199</v>
      </c>
      <c r="D353" s="90">
        <v>0</v>
      </c>
      <c r="E353" s="72">
        <v>102.38</v>
      </c>
      <c r="F353" s="90">
        <v>30.239000000000001</v>
      </c>
      <c r="G353" s="102">
        <v>29.536042195741359</v>
      </c>
    </row>
    <row r="354" spans="1:7" s="21" customFormat="1">
      <c r="A354" s="91">
        <v>3299</v>
      </c>
      <c r="B354" s="87">
        <v>5492</v>
      </c>
      <c r="C354" s="83" t="s">
        <v>200</v>
      </c>
      <c r="D354" s="90">
        <v>0</v>
      </c>
      <c r="E354" s="72">
        <v>250</v>
      </c>
      <c r="F354" s="90">
        <v>250</v>
      </c>
      <c r="G354" s="102">
        <v>100</v>
      </c>
    </row>
    <row r="355" spans="1:7" s="21" customFormat="1">
      <c r="A355" s="91">
        <v>3299</v>
      </c>
      <c r="B355" s="87">
        <v>5493</v>
      </c>
      <c r="C355" s="83" t="s">
        <v>123</v>
      </c>
      <c r="D355" s="90">
        <v>0</v>
      </c>
      <c r="E355" s="72">
        <v>10</v>
      </c>
      <c r="F355" s="90">
        <v>10</v>
      </c>
      <c r="G355" s="102">
        <v>100</v>
      </c>
    </row>
    <row r="356" spans="1:7" s="21" customFormat="1">
      <c r="A356" s="91">
        <v>3299</v>
      </c>
      <c r="B356" s="87">
        <v>5494</v>
      </c>
      <c r="C356" s="83" t="s">
        <v>188</v>
      </c>
      <c r="D356" s="90">
        <v>0</v>
      </c>
      <c r="E356" s="72">
        <v>10</v>
      </c>
      <c r="F356" s="90">
        <v>10</v>
      </c>
      <c r="G356" s="102">
        <v>100</v>
      </c>
    </row>
    <row r="357" spans="1:7" s="21" customFormat="1">
      <c r="A357" s="91">
        <v>3299</v>
      </c>
      <c r="B357" s="87">
        <v>5651</v>
      </c>
      <c r="C357" s="83" t="s">
        <v>201</v>
      </c>
      <c r="D357" s="90">
        <v>0</v>
      </c>
      <c r="E357" s="72">
        <v>8285</v>
      </c>
      <c r="F357" s="90">
        <v>7474</v>
      </c>
      <c r="G357" s="102">
        <v>90.211225105612556</v>
      </c>
    </row>
    <row r="358" spans="1:7">
      <c r="A358" s="103">
        <v>3299</v>
      </c>
      <c r="B358" s="88"/>
      <c r="C358" s="78" t="s">
        <v>34</v>
      </c>
      <c r="D358" s="74">
        <v>457322</v>
      </c>
      <c r="E358" s="79">
        <v>565380</v>
      </c>
      <c r="F358" s="74">
        <v>371642</v>
      </c>
      <c r="G358" s="104">
        <v>65.7</v>
      </c>
    </row>
    <row r="359" spans="1:7">
      <c r="A359" s="95"/>
      <c r="B359" s="18"/>
      <c r="C359" s="46"/>
      <c r="D359" s="54"/>
      <c r="E359" s="54"/>
      <c r="F359" s="54"/>
      <c r="G359" s="96"/>
    </row>
    <row r="360" spans="1:7" s="21" customFormat="1">
      <c r="A360" s="100">
        <v>3311</v>
      </c>
      <c r="B360" s="86">
        <v>5213</v>
      </c>
      <c r="C360" s="85" t="s">
        <v>121</v>
      </c>
      <c r="D360" s="89">
        <v>0</v>
      </c>
      <c r="E360" s="77">
        <v>1153</v>
      </c>
      <c r="F360" s="89">
        <v>1153</v>
      </c>
      <c r="G360" s="101">
        <v>100</v>
      </c>
    </row>
    <row r="361" spans="1:7" s="21" customFormat="1">
      <c r="A361" s="91">
        <v>3311</v>
      </c>
      <c r="B361" s="87">
        <v>5222</v>
      </c>
      <c r="C361" s="83" t="s">
        <v>127</v>
      </c>
      <c r="D361" s="90">
        <v>0</v>
      </c>
      <c r="E361" s="72">
        <v>45</v>
      </c>
      <c r="F361" s="90">
        <v>45</v>
      </c>
      <c r="G361" s="102">
        <v>100</v>
      </c>
    </row>
    <row r="362" spans="1:7" s="21" customFormat="1">
      <c r="A362" s="91">
        <v>3311</v>
      </c>
      <c r="B362" s="87">
        <v>5321</v>
      </c>
      <c r="C362" s="83" t="s">
        <v>126</v>
      </c>
      <c r="D362" s="90">
        <v>5100</v>
      </c>
      <c r="E362" s="72">
        <v>3804</v>
      </c>
      <c r="F362" s="90">
        <v>3804</v>
      </c>
      <c r="G362" s="102">
        <v>100</v>
      </c>
    </row>
    <row r="363" spans="1:7" s="21" customFormat="1">
      <c r="A363" s="91">
        <v>3311</v>
      </c>
      <c r="B363" s="87">
        <v>5331</v>
      </c>
      <c r="C363" s="83" t="s">
        <v>162</v>
      </c>
      <c r="D363" s="90">
        <v>42600</v>
      </c>
      <c r="E363" s="72">
        <v>43100</v>
      </c>
      <c r="F363" s="90">
        <v>43100</v>
      </c>
      <c r="G363" s="102">
        <v>100</v>
      </c>
    </row>
    <row r="364" spans="1:7" s="21" customFormat="1">
      <c r="A364" s="91">
        <v>3311</v>
      </c>
      <c r="B364" s="87">
        <v>5336</v>
      </c>
      <c r="C364" s="83" t="s">
        <v>193</v>
      </c>
      <c r="D364" s="90">
        <v>0</v>
      </c>
      <c r="E364" s="72">
        <v>2100</v>
      </c>
      <c r="F364" s="90">
        <v>2100</v>
      </c>
      <c r="G364" s="102">
        <v>100</v>
      </c>
    </row>
    <row r="365" spans="1:7">
      <c r="A365" s="103">
        <v>3311</v>
      </c>
      <c r="B365" s="88"/>
      <c r="C365" s="78" t="s">
        <v>33</v>
      </c>
      <c r="D365" s="74">
        <v>47700</v>
      </c>
      <c r="E365" s="79">
        <v>50202</v>
      </c>
      <c r="F365" s="74">
        <v>50202</v>
      </c>
      <c r="G365" s="104">
        <v>100</v>
      </c>
    </row>
    <row r="366" spans="1:7">
      <c r="A366" s="95"/>
      <c r="B366" s="18"/>
      <c r="C366" s="46"/>
      <c r="D366" s="54"/>
      <c r="E366" s="54"/>
      <c r="F366" s="54"/>
      <c r="G366" s="96"/>
    </row>
    <row r="367" spans="1:7" s="21" customFormat="1">
      <c r="A367" s="100">
        <v>3312</v>
      </c>
      <c r="B367" s="86">
        <v>5212</v>
      </c>
      <c r="C367" s="85" t="s">
        <v>124</v>
      </c>
      <c r="D367" s="89">
        <v>0</v>
      </c>
      <c r="E367" s="77">
        <v>362</v>
      </c>
      <c r="F367" s="89">
        <v>362</v>
      </c>
      <c r="G367" s="101">
        <v>100</v>
      </c>
    </row>
    <row r="368" spans="1:7" s="21" customFormat="1">
      <c r="A368" s="91">
        <v>3312</v>
      </c>
      <c r="B368" s="87">
        <v>5213</v>
      </c>
      <c r="C368" s="83" t="s">
        <v>121</v>
      </c>
      <c r="D368" s="90">
        <v>0</v>
      </c>
      <c r="E368" s="72">
        <v>562.20000000000005</v>
      </c>
      <c r="F368" s="90">
        <v>562.20000000000005</v>
      </c>
      <c r="G368" s="102">
        <v>100</v>
      </c>
    </row>
    <row r="369" spans="1:7" s="21" customFormat="1">
      <c r="A369" s="91">
        <v>3312</v>
      </c>
      <c r="B369" s="87">
        <v>5221</v>
      </c>
      <c r="C369" s="83" t="s">
        <v>161</v>
      </c>
      <c r="D369" s="90">
        <v>0</v>
      </c>
      <c r="E369" s="72">
        <v>1530</v>
      </c>
      <c r="F369" s="90">
        <v>1530</v>
      </c>
      <c r="G369" s="102">
        <v>100</v>
      </c>
    </row>
    <row r="370" spans="1:7" s="21" customFormat="1">
      <c r="A370" s="91">
        <v>3312</v>
      </c>
      <c r="B370" s="87">
        <v>5222</v>
      </c>
      <c r="C370" s="83" t="s">
        <v>127</v>
      </c>
      <c r="D370" s="90">
        <v>0</v>
      </c>
      <c r="E370" s="72">
        <v>2680</v>
      </c>
      <c r="F370" s="90">
        <v>2680</v>
      </c>
      <c r="G370" s="102">
        <v>100</v>
      </c>
    </row>
    <row r="371" spans="1:7" s="21" customFormat="1">
      <c r="A371" s="91">
        <v>3312</v>
      </c>
      <c r="B371" s="87">
        <v>5223</v>
      </c>
      <c r="C371" s="83" t="s">
        <v>197</v>
      </c>
      <c r="D371" s="90">
        <v>0</v>
      </c>
      <c r="E371" s="72">
        <v>30</v>
      </c>
      <c r="F371" s="90">
        <v>30</v>
      </c>
      <c r="G371" s="102">
        <v>100</v>
      </c>
    </row>
    <row r="372" spans="1:7" s="21" customFormat="1">
      <c r="A372" s="91">
        <v>3312</v>
      </c>
      <c r="B372" s="87">
        <v>5321</v>
      </c>
      <c r="C372" s="83" t="s">
        <v>126</v>
      </c>
      <c r="D372" s="90">
        <v>0</v>
      </c>
      <c r="E372" s="72">
        <v>2124</v>
      </c>
      <c r="F372" s="90">
        <v>2124</v>
      </c>
      <c r="G372" s="102">
        <v>100</v>
      </c>
    </row>
    <row r="373" spans="1:7" s="21" customFormat="1">
      <c r="A373" s="91">
        <v>3312</v>
      </c>
      <c r="B373" s="87">
        <v>5336</v>
      </c>
      <c r="C373" s="83" t="s">
        <v>193</v>
      </c>
      <c r="D373" s="90">
        <v>0</v>
      </c>
      <c r="E373" s="72">
        <v>380</v>
      </c>
      <c r="F373" s="90">
        <v>380</v>
      </c>
      <c r="G373" s="102">
        <v>100</v>
      </c>
    </row>
    <row r="374" spans="1:7">
      <c r="A374" s="103">
        <v>3312</v>
      </c>
      <c r="B374" s="88"/>
      <c r="C374" s="78" t="s">
        <v>97</v>
      </c>
      <c r="D374" s="74">
        <v>0</v>
      </c>
      <c r="E374" s="79">
        <v>7668</v>
      </c>
      <c r="F374" s="74">
        <v>7668</v>
      </c>
      <c r="G374" s="104">
        <v>100</v>
      </c>
    </row>
    <row r="375" spans="1:7">
      <c r="A375" s="95"/>
      <c r="B375" s="18"/>
      <c r="C375" s="46"/>
      <c r="D375" s="54"/>
      <c r="E375" s="54"/>
      <c r="F375" s="54"/>
      <c r="G375" s="96"/>
    </row>
    <row r="376" spans="1:7" s="21" customFormat="1">
      <c r="A376" s="100">
        <v>3313</v>
      </c>
      <c r="B376" s="86">
        <v>5221</v>
      </c>
      <c r="C376" s="85" t="s">
        <v>161</v>
      </c>
      <c r="D376" s="89">
        <v>0</v>
      </c>
      <c r="E376" s="77">
        <v>45</v>
      </c>
      <c r="F376" s="89">
        <v>45</v>
      </c>
      <c r="G376" s="101">
        <v>100</v>
      </c>
    </row>
    <row r="377" spans="1:7" s="21" customFormat="1">
      <c r="A377" s="91">
        <v>3313</v>
      </c>
      <c r="B377" s="87">
        <v>5222</v>
      </c>
      <c r="C377" s="83" t="s">
        <v>127</v>
      </c>
      <c r="D377" s="90">
        <v>0</v>
      </c>
      <c r="E377" s="72">
        <v>64</v>
      </c>
      <c r="F377" s="90">
        <v>64</v>
      </c>
      <c r="G377" s="102">
        <v>100</v>
      </c>
    </row>
    <row r="378" spans="1:7">
      <c r="A378" s="103">
        <v>3313</v>
      </c>
      <c r="B378" s="88"/>
      <c r="C378" s="50" t="s">
        <v>136</v>
      </c>
      <c r="D378" s="74">
        <v>0</v>
      </c>
      <c r="E378" s="79">
        <v>109</v>
      </c>
      <c r="F378" s="74">
        <v>109</v>
      </c>
      <c r="G378" s="104">
        <v>100</v>
      </c>
    </row>
    <row r="379" spans="1:7">
      <c r="A379" s="95"/>
      <c r="B379" s="18"/>
      <c r="C379" s="46"/>
      <c r="D379" s="54"/>
      <c r="E379" s="54"/>
      <c r="F379" s="54"/>
      <c r="G379" s="96"/>
    </row>
    <row r="380" spans="1:7" s="21" customFormat="1">
      <c r="A380" s="100">
        <v>3314</v>
      </c>
      <c r="B380" s="86">
        <v>5321</v>
      </c>
      <c r="C380" s="85" t="s">
        <v>126</v>
      </c>
      <c r="D380" s="89">
        <v>13460</v>
      </c>
      <c r="E380" s="77">
        <v>13460</v>
      </c>
      <c r="F380" s="89">
        <v>13460</v>
      </c>
      <c r="G380" s="101">
        <v>100</v>
      </c>
    </row>
    <row r="381" spans="1:7" s="21" customFormat="1">
      <c r="A381" s="91">
        <v>3314</v>
      </c>
      <c r="B381" s="87">
        <v>5331</v>
      </c>
      <c r="C381" s="83" t="s">
        <v>162</v>
      </c>
      <c r="D381" s="90">
        <v>34600</v>
      </c>
      <c r="E381" s="72">
        <v>34681.620000000003</v>
      </c>
      <c r="F381" s="90">
        <v>34681.612000000001</v>
      </c>
      <c r="G381" s="102">
        <v>99.999976933026772</v>
      </c>
    </row>
    <row r="382" spans="1:7" s="21" customFormat="1">
      <c r="A382" s="91">
        <v>3314</v>
      </c>
      <c r="B382" s="87">
        <v>5336</v>
      </c>
      <c r="C382" s="83" t="s">
        <v>193</v>
      </c>
      <c r="D382" s="90">
        <v>0</v>
      </c>
      <c r="E382" s="72">
        <v>218</v>
      </c>
      <c r="F382" s="90">
        <v>218</v>
      </c>
      <c r="G382" s="102">
        <v>100</v>
      </c>
    </row>
    <row r="383" spans="1:7">
      <c r="A383" s="103">
        <v>3314</v>
      </c>
      <c r="B383" s="88"/>
      <c r="C383" s="78" t="s">
        <v>96</v>
      </c>
      <c r="D383" s="74">
        <v>48060</v>
      </c>
      <c r="E383" s="79">
        <v>48360</v>
      </c>
      <c r="F383" s="74">
        <v>48360</v>
      </c>
      <c r="G383" s="104">
        <v>100</v>
      </c>
    </row>
    <row r="384" spans="1:7">
      <c r="A384" s="95"/>
      <c r="B384" s="18"/>
      <c r="C384" s="46"/>
      <c r="D384" s="54"/>
      <c r="E384" s="54"/>
      <c r="F384" s="54"/>
      <c r="G384" s="96"/>
    </row>
    <row r="385" spans="1:7" s="21" customFormat="1">
      <c r="A385" s="100">
        <v>3315</v>
      </c>
      <c r="B385" s="86">
        <v>5171</v>
      </c>
      <c r="C385" s="85" t="s">
        <v>180</v>
      </c>
      <c r="D385" s="89">
        <v>5500</v>
      </c>
      <c r="E385" s="77">
        <v>8900</v>
      </c>
      <c r="F385" s="89">
        <v>8569.0139999999992</v>
      </c>
      <c r="G385" s="101">
        <v>96.281056179775277</v>
      </c>
    </row>
    <row r="386" spans="1:7" s="21" customFormat="1">
      <c r="A386" s="91">
        <v>3315</v>
      </c>
      <c r="B386" s="87">
        <v>5331</v>
      </c>
      <c r="C386" s="83" t="s">
        <v>162</v>
      </c>
      <c r="D386" s="90">
        <v>106735</v>
      </c>
      <c r="E386" s="72">
        <v>107280.54</v>
      </c>
      <c r="F386" s="90">
        <v>107172.042</v>
      </c>
      <c r="G386" s="102">
        <v>99.898865162311836</v>
      </c>
    </row>
    <row r="387" spans="1:7" s="21" customFormat="1">
      <c r="A387" s="91">
        <v>3315</v>
      </c>
      <c r="B387" s="87">
        <v>5336</v>
      </c>
      <c r="C387" s="83" t="s">
        <v>193</v>
      </c>
      <c r="D387" s="90">
        <v>0</v>
      </c>
      <c r="E387" s="72">
        <v>906</v>
      </c>
      <c r="F387" s="90">
        <v>906</v>
      </c>
      <c r="G387" s="102">
        <v>100</v>
      </c>
    </row>
    <row r="388" spans="1:7">
      <c r="A388" s="103">
        <v>3315</v>
      </c>
      <c r="B388" s="88"/>
      <c r="C388" s="78" t="s">
        <v>32</v>
      </c>
      <c r="D388" s="74">
        <v>112235</v>
      </c>
      <c r="E388" s="79">
        <v>117087</v>
      </c>
      <c r="F388" s="74">
        <v>116647</v>
      </c>
      <c r="G388" s="104">
        <v>99.6</v>
      </c>
    </row>
    <row r="389" spans="1:7">
      <c r="A389" s="95"/>
      <c r="B389" s="18"/>
      <c r="C389" s="46"/>
      <c r="D389" s="54"/>
      <c r="E389" s="54"/>
      <c r="F389" s="54"/>
      <c r="G389" s="96"/>
    </row>
    <row r="390" spans="1:7" s="21" customFormat="1">
      <c r="A390" s="100">
        <v>3316</v>
      </c>
      <c r="B390" s="86">
        <v>5213</v>
      </c>
      <c r="C390" s="85" t="s">
        <v>121</v>
      </c>
      <c r="D390" s="89">
        <v>0</v>
      </c>
      <c r="E390" s="77">
        <v>100</v>
      </c>
      <c r="F390" s="89">
        <v>100</v>
      </c>
      <c r="G390" s="101">
        <v>100</v>
      </c>
    </row>
    <row r="391" spans="1:7">
      <c r="A391" s="103">
        <v>3316</v>
      </c>
      <c r="B391" s="88"/>
      <c r="C391" s="78" t="s">
        <v>95</v>
      </c>
      <c r="D391" s="74">
        <v>0</v>
      </c>
      <c r="E391" s="79">
        <v>100</v>
      </c>
      <c r="F391" s="74">
        <v>100</v>
      </c>
      <c r="G391" s="104">
        <v>100</v>
      </c>
    </row>
    <row r="392" spans="1:7">
      <c r="A392" s="95"/>
      <c r="B392" s="18"/>
      <c r="C392" s="46"/>
      <c r="D392" s="54"/>
      <c r="E392" s="54"/>
      <c r="F392" s="54"/>
      <c r="G392" s="96"/>
    </row>
    <row r="393" spans="1:7" s="21" customFormat="1">
      <c r="A393" s="100">
        <v>3319</v>
      </c>
      <c r="B393" s="86">
        <v>5136</v>
      </c>
      <c r="C393" s="85" t="s">
        <v>166</v>
      </c>
      <c r="D393" s="89">
        <v>500</v>
      </c>
      <c r="E393" s="77">
        <v>465.63</v>
      </c>
      <c r="F393" s="89">
        <v>340.13679999999999</v>
      </c>
      <c r="G393" s="101">
        <v>73.048729678070572</v>
      </c>
    </row>
    <row r="394" spans="1:7" s="21" customFormat="1">
      <c r="A394" s="91">
        <v>3319</v>
      </c>
      <c r="B394" s="87">
        <v>5168</v>
      </c>
      <c r="C394" s="83" t="s">
        <v>179</v>
      </c>
      <c r="D394" s="90">
        <v>0</v>
      </c>
      <c r="E394" s="72">
        <v>11</v>
      </c>
      <c r="F394" s="90">
        <v>9.6319999999999997</v>
      </c>
      <c r="G394" s="102">
        <v>87.563636363636363</v>
      </c>
    </row>
    <row r="395" spans="1:7" s="21" customFormat="1">
      <c r="A395" s="91">
        <v>3319</v>
      </c>
      <c r="B395" s="87">
        <v>5169</v>
      </c>
      <c r="C395" s="83" t="s">
        <v>163</v>
      </c>
      <c r="D395" s="90">
        <v>111</v>
      </c>
      <c r="E395" s="72">
        <v>150</v>
      </c>
      <c r="F395" s="90">
        <v>76.62</v>
      </c>
      <c r="G395" s="102">
        <v>51.080000000000005</v>
      </c>
    </row>
    <row r="396" spans="1:7" s="21" customFormat="1">
      <c r="A396" s="91">
        <v>3319</v>
      </c>
      <c r="B396" s="87">
        <v>5212</v>
      </c>
      <c r="C396" s="83" t="s">
        <v>124</v>
      </c>
      <c r="D396" s="90">
        <v>0</v>
      </c>
      <c r="E396" s="72">
        <v>14.62</v>
      </c>
      <c r="F396" s="90">
        <v>14.619</v>
      </c>
      <c r="G396" s="102">
        <v>99.993160054719567</v>
      </c>
    </row>
    <row r="397" spans="1:7" s="21" customFormat="1">
      <c r="A397" s="91">
        <v>3319</v>
      </c>
      <c r="B397" s="87">
        <v>5213</v>
      </c>
      <c r="C397" s="83" t="s">
        <v>121</v>
      </c>
      <c r="D397" s="90">
        <v>200</v>
      </c>
      <c r="E397" s="72">
        <v>80.5</v>
      </c>
      <c r="F397" s="90">
        <v>80.5</v>
      </c>
      <c r="G397" s="102">
        <v>100</v>
      </c>
    </row>
    <row r="398" spans="1:7" s="21" customFormat="1">
      <c r="A398" s="91">
        <v>3319</v>
      </c>
      <c r="B398" s="87">
        <v>5221</v>
      </c>
      <c r="C398" s="83" t="s">
        <v>161</v>
      </c>
      <c r="D398" s="90">
        <v>0</v>
      </c>
      <c r="E398" s="72">
        <v>308.89999999999998</v>
      </c>
      <c r="F398" s="90">
        <v>308.89999999999998</v>
      </c>
      <c r="G398" s="102">
        <v>100</v>
      </c>
    </row>
    <row r="399" spans="1:7" s="21" customFormat="1">
      <c r="A399" s="91">
        <v>3319</v>
      </c>
      <c r="B399" s="87">
        <v>5222</v>
      </c>
      <c r="C399" s="83" t="s">
        <v>127</v>
      </c>
      <c r="D399" s="90">
        <v>50</v>
      </c>
      <c r="E399" s="72">
        <v>2691.8</v>
      </c>
      <c r="F399" s="90">
        <v>2688.8530000000001</v>
      </c>
      <c r="G399" s="102">
        <v>99.890519355078382</v>
      </c>
    </row>
    <row r="400" spans="1:7" s="21" customFormat="1">
      <c r="A400" s="91">
        <v>3319</v>
      </c>
      <c r="B400" s="87">
        <v>5223</v>
      </c>
      <c r="C400" s="83" t="s">
        <v>197</v>
      </c>
      <c r="D400" s="90">
        <v>0</v>
      </c>
      <c r="E400" s="72">
        <v>399.8</v>
      </c>
      <c r="F400" s="90">
        <v>399.8</v>
      </c>
      <c r="G400" s="102">
        <v>100</v>
      </c>
    </row>
    <row r="401" spans="1:7" s="21" customFormat="1">
      <c r="A401" s="91">
        <v>3319</v>
      </c>
      <c r="B401" s="87">
        <v>5229</v>
      </c>
      <c r="C401" s="83" t="s">
        <v>125</v>
      </c>
      <c r="D401" s="90">
        <v>11000</v>
      </c>
      <c r="E401" s="72">
        <v>90</v>
      </c>
      <c r="F401" s="90">
        <v>90</v>
      </c>
      <c r="G401" s="102">
        <v>100</v>
      </c>
    </row>
    <row r="402" spans="1:7" s="21" customFormat="1">
      <c r="A402" s="91">
        <v>3319</v>
      </c>
      <c r="B402" s="87">
        <v>5321</v>
      </c>
      <c r="C402" s="83" t="s">
        <v>126</v>
      </c>
      <c r="D402" s="90">
        <v>0</v>
      </c>
      <c r="E402" s="72">
        <v>1832.2</v>
      </c>
      <c r="F402" s="90">
        <v>1821.44975</v>
      </c>
      <c r="G402" s="102">
        <v>99.413260015282162</v>
      </c>
    </row>
    <row r="403" spans="1:7" s="21" customFormat="1">
      <c r="A403" s="91">
        <v>3319</v>
      </c>
      <c r="B403" s="87">
        <v>5494</v>
      </c>
      <c r="C403" s="83" t="s">
        <v>188</v>
      </c>
      <c r="D403" s="90">
        <v>50</v>
      </c>
      <c r="E403" s="72">
        <v>50</v>
      </c>
      <c r="F403" s="90">
        <v>49.999300000000005</v>
      </c>
      <c r="G403" s="102">
        <v>99.99860000000001</v>
      </c>
    </row>
    <row r="404" spans="1:7">
      <c r="A404" s="103">
        <v>3319</v>
      </c>
      <c r="B404" s="88"/>
      <c r="C404" s="78" t="s">
        <v>94</v>
      </c>
      <c r="D404" s="74">
        <v>11911</v>
      </c>
      <c r="E404" s="79">
        <v>6096</v>
      </c>
      <c r="F404" s="74">
        <v>5882</v>
      </c>
      <c r="G404" s="104">
        <v>96.5</v>
      </c>
    </row>
    <row r="405" spans="1:7">
      <c r="A405" s="95"/>
      <c r="B405" s="18"/>
      <c r="C405" s="46"/>
      <c r="D405" s="54"/>
      <c r="E405" s="54"/>
      <c r="F405" s="54"/>
      <c r="G405" s="96"/>
    </row>
    <row r="406" spans="1:7" s="21" customFormat="1">
      <c r="A406" s="100">
        <v>3322</v>
      </c>
      <c r="B406" s="86">
        <v>5011</v>
      </c>
      <c r="C406" s="85" t="s">
        <v>171</v>
      </c>
      <c r="D406" s="89">
        <v>0</v>
      </c>
      <c r="E406" s="77">
        <v>112</v>
      </c>
      <c r="F406" s="89">
        <v>81.022000000000006</v>
      </c>
      <c r="G406" s="101">
        <v>72.341071428571439</v>
      </c>
    </row>
    <row r="407" spans="1:7" s="21" customFormat="1">
      <c r="A407" s="91">
        <v>3322</v>
      </c>
      <c r="B407" s="87">
        <v>5031</v>
      </c>
      <c r="C407" s="83" t="s">
        <v>173</v>
      </c>
      <c r="D407" s="90">
        <v>0</v>
      </c>
      <c r="E407" s="72">
        <v>28</v>
      </c>
      <c r="F407" s="90">
        <v>20.245999999999999</v>
      </c>
      <c r="G407" s="102">
        <v>72.30714285714285</v>
      </c>
    </row>
    <row r="408" spans="1:7" s="21" customFormat="1">
      <c r="A408" s="91">
        <v>3322</v>
      </c>
      <c r="B408" s="87">
        <v>5032</v>
      </c>
      <c r="C408" s="83" t="s">
        <v>174</v>
      </c>
      <c r="D408" s="90">
        <v>0</v>
      </c>
      <c r="E408" s="72">
        <v>10.08</v>
      </c>
      <c r="F408" s="90">
        <v>7.282</v>
      </c>
      <c r="G408" s="102">
        <v>72.242063492063494</v>
      </c>
    </row>
    <row r="409" spans="1:7" s="21" customFormat="1">
      <c r="A409" s="91">
        <v>3322</v>
      </c>
      <c r="B409" s="87">
        <v>5038</v>
      </c>
      <c r="C409" s="83" t="s">
        <v>175</v>
      </c>
      <c r="D409" s="90">
        <v>0</v>
      </c>
      <c r="E409" s="72">
        <v>0.48</v>
      </c>
      <c r="F409" s="90">
        <v>0.32699999999999996</v>
      </c>
      <c r="G409" s="102">
        <v>68.124999999999986</v>
      </c>
    </row>
    <row r="410" spans="1:7" s="21" customFormat="1">
      <c r="A410" s="91">
        <v>3322</v>
      </c>
      <c r="B410" s="87">
        <v>5169</v>
      </c>
      <c r="C410" s="83" t="s">
        <v>163</v>
      </c>
      <c r="D410" s="90">
        <v>60</v>
      </c>
      <c r="E410" s="72">
        <v>353.76</v>
      </c>
      <c r="F410" s="90">
        <v>41.000999999999998</v>
      </c>
      <c r="G410" s="102">
        <v>11.59006105834464</v>
      </c>
    </row>
    <row r="411" spans="1:7" s="21" customFormat="1">
      <c r="A411" s="91">
        <v>3322</v>
      </c>
      <c r="B411" s="87">
        <v>5171</v>
      </c>
      <c r="C411" s="83" t="s">
        <v>180</v>
      </c>
      <c r="D411" s="90">
        <v>4940</v>
      </c>
      <c r="E411" s="72">
        <v>4881.67</v>
      </c>
      <c r="F411" s="90">
        <v>0</v>
      </c>
      <c r="G411" s="102">
        <v>0</v>
      </c>
    </row>
    <row r="412" spans="1:7" s="21" customFormat="1">
      <c r="A412" s="91">
        <v>3322</v>
      </c>
      <c r="B412" s="87">
        <v>5212</v>
      </c>
      <c r="C412" s="83" t="s">
        <v>124</v>
      </c>
      <c r="D412" s="90">
        <v>0</v>
      </c>
      <c r="E412" s="72">
        <v>700</v>
      </c>
      <c r="F412" s="90">
        <v>700</v>
      </c>
      <c r="G412" s="102">
        <v>100</v>
      </c>
    </row>
    <row r="413" spans="1:7" s="21" customFormat="1">
      <c r="A413" s="91">
        <v>3322</v>
      </c>
      <c r="B413" s="87">
        <v>5213</v>
      </c>
      <c r="C413" s="83" t="s">
        <v>121</v>
      </c>
      <c r="D413" s="90">
        <v>0</v>
      </c>
      <c r="E413" s="72">
        <v>94.95</v>
      </c>
      <c r="F413" s="90">
        <v>94.946860000000001</v>
      </c>
      <c r="G413" s="102">
        <v>99.996692996313854</v>
      </c>
    </row>
    <row r="414" spans="1:7" s="21" customFormat="1">
      <c r="A414" s="91">
        <v>3322</v>
      </c>
      <c r="B414" s="87">
        <v>5222</v>
      </c>
      <c r="C414" s="83" t="s">
        <v>127</v>
      </c>
      <c r="D414" s="90">
        <v>0</v>
      </c>
      <c r="E414" s="72">
        <v>350</v>
      </c>
      <c r="F414" s="90">
        <v>350</v>
      </c>
      <c r="G414" s="102">
        <v>100</v>
      </c>
    </row>
    <row r="415" spans="1:7" s="21" customFormat="1">
      <c r="A415" s="91">
        <v>3322</v>
      </c>
      <c r="B415" s="87">
        <v>5223</v>
      </c>
      <c r="C415" s="83" t="s">
        <v>197</v>
      </c>
      <c r="D415" s="90">
        <v>0</v>
      </c>
      <c r="E415" s="72">
        <v>1386.8999999999999</v>
      </c>
      <c r="F415" s="90">
        <v>1386.8999999999999</v>
      </c>
      <c r="G415" s="102">
        <v>100</v>
      </c>
    </row>
    <row r="416" spans="1:7" s="21" customFormat="1">
      <c r="A416" s="91">
        <v>3322</v>
      </c>
      <c r="B416" s="87">
        <v>5229</v>
      </c>
      <c r="C416" s="83" t="s">
        <v>125</v>
      </c>
      <c r="D416" s="90">
        <v>5000</v>
      </c>
      <c r="E416" s="72">
        <v>0</v>
      </c>
      <c r="F416" s="90">
        <v>0</v>
      </c>
      <c r="G416" s="102">
        <v>0</v>
      </c>
    </row>
    <row r="417" spans="1:7" s="21" customFormat="1">
      <c r="A417" s="91">
        <v>3322</v>
      </c>
      <c r="B417" s="87">
        <v>5321</v>
      </c>
      <c r="C417" s="83" t="s">
        <v>126</v>
      </c>
      <c r="D417" s="90">
        <v>0</v>
      </c>
      <c r="E417" s="72">
        <v>1483.59</v>
      </c>
      <c r="F417" s="90">
        <v>1483.5675000000001</v>
      </c>
      <c r="G417" s="102">
        <v>99.99848340848888</v>
      </c>
    </row>
    <row r="418" spans="1:7" s="21" customFormat="1">
      <c r="A418" s="91">
        <v>3322</v>
      </c>
      <c r="B418" s="87">
        <v>5493</v>
      </c>
      <c r="C418" s="83" t="s">
        <v>123</v>
      </c>
      <c r="D418" s="90">
        <v>0</v>
      </c>
      <c r="E418" s="72">
        <v>984.56</v>
      </c>
      <c r="F418" s="90">
        <v>984.55549999999994</v>
      </c>
      <c r="G418" s="102">
        <v>99.999542943040538</v>
      </c>
    </row>
    <row r="419" spans="1:7">
      <c r="A419" s="103">
        <v>3322</v>
      </c>
      <c r="B419" s="88"/>
      <c r="C419" s="78" t="s">
        <v>93</v>
      </c>
      <c r="D419" s="74">
        <v>10000</v>
      </c>
      <c r="E419" s="79">
        <v>10387</v>
      </c>
      <c r="F419" s="74">
        <v>5150</v>
      </c>
      <c r="G419" s="104">
        <v>49.6</v>
      </c>
    </row>
    <row r="420" spans="1:7">
      <c r="A420" s="95"/>
      <c r="B420" s="18"/>
      <c r="C420" s="46"/>
      <c r="D420" s="54"/>
      <c r="E420" s="54"/>
      <c r="F420" s="54"/>
      <c r="G420" s="96"/>
    </row>
    <row r="421" spans="1:7" s="21" customFormat="1">
      <c r="A421" s="100">
        <v>3326</v>
      </c>
      <c r="B421" s="86">
        <v>5011</v>
      </c>
      <c r="C421" s="85" t="s">
        <v>171</v>
      </c>
      <c r="D421" s="89">
        <v>0</v>
      </c>
      <c r="E421" s="77">
        <v>112</v>
      </c>
      <c r="F421" s="89">
        <v>91.266999999999996</v>
      </c>
      <c r="G421" s="101">
        <v>81.488392857142856</v>
      </c>
    </row>
    <row r="422" spans="1:7" s="21" customFormat="1">
      <c r="A422" s="91">
        <v>3326</v>
      </c>
      <c r="B422" s="87">
        <v>5031</v>
      </c>
      <c r="C422" s="83" t="s">
        <v>173</v>
      </c>
      <c r="D422" s="90">
        <v>0</v>
      </c>
      <c r="E422" s="72">
        <v>28</v>
      </c>
      <c r="F422" s="90">
        <v>22.804000000000002</v>
      </c>
      <c r="G422" s="102">
        <v>81.44285714285715</v>
      </c>
    </row>
    <row r="423" spans="1:7" s="21" customFormat="1">
      <c r="A423" s="91">
        <v>3326</v>
      </c>
      <c r="B423" s="87">
        <v>5032</v>
      </c>
      <c r="C423" s="83" t="s">
        <v>174</v>
      </c>
      <c r="D423" s="90">
        <v>0</v>
      </c>
      <c r="E423" s="72">
        <v>10.08</v>
      </c>
      <c r="F423" s="90">
        <v>8.202</v>
      </c>
      <c r="G423" s="102">
        <v>81.36904761904762</v>
      </c>
    </row>
    <row r="424" spans="1:7" s="21" customFormat="1">
      <c r="A424" s="91">
        <v>3326</v>
      </c>
      <c r="B424" s="87">
        <v>5038</v>
      </c>
      <c r="C424" s="83" t="s">
        <v>175</v>
      </c>
      <c r="D424" s="90">
        <v>0</v>
      </c>
      <c r="E424" s="72">
        <v>0.48</v>
      </c>
      <c r="F424" s="90">
        <v>0.36800000000000005</v>
      </c>
      <c r="G424" s="102">
        <v>76.666666666666686</v>
      </c>
    </row>
    <row r="425" spans="1:7" s="21" customFormat="1">
      <c r="A425" s="91">
        <v>3326</v>
      </c>
      <c r="B425" s="87">
        <v>5137</v>
      </c>
      <c r="C425" s="83" t="s">
        <v>167</v>
      </c>
      <c r="D425" s="90">
        <v>1700</v>
      </c>
      <c r="E425" s="72">
        <v>0</v>
      </c>
      <c r="F425" s="90">
        <v>0</v>
      </c>
      <c r="G425" s="102">
        <v>0</v>
      </c>
    </row>
    <row r="426" spans="1:7" s="21" customFormat="1">
      <c r="A426" s="91">
        <v>3326</v>
      </c>
      <c r="B426" s="87">
        <v>5169</v>
      </c>
      <c r="C426" s="83" t="s">
        <v>163</v>
      </c>
      <c r="D426" s="90">
        <v>200</v>
      </c>
      <c r="E426" s="72">
        <v>0</v>
      </c>
      <c r="F426" s="90">
        <v>0</v>
      </c>
      <c r="G426" s="102">
        <v>0</v>
      </c>
    </row>
    <row r="427" spans="1:7" s="21" customFormat="1">
      <c r="A427" s="91">
        <v>3326</v>
      </c>
      <c r="B427" s="87">
        <v>5222</v>
      </c>
      <c r="C427" s="83" t="s">
        <v>127</v>
      </c>
      <c r="D427" s="90">
        <v>0</v>
      </c>
      <c r="E427" s="72">
        <v>106.8</v>
      </c>
      <c r="F427" s="90">
        <v>106.8</v>
      </c>
      <c r="G427" s="102">
        <v>100</v>
      </c>
    </row>
    <row r="428" spans="1:7" s="21" customFormat="1">
      <c r="A428" s="91">
        <v>3326</v>
      </c>
      <c r="B428" s="87">
        <v>5321</v>
      </c>
      <c r="C428" s="83" t="s">
        <v>126</v>
      </c>
      <c r="D428" s="90">
        <v>500</v>
      </c>
      <c r="E428" s="72">
        <v>530</v>
      </c>
      <c r="F428" s="90">
        <v>530</v>
      </c>
      <c r="G428" s="102">
        <v>100</v>
      </c>
    </row>
    <row r="429" spans="1:7">
      <c r="A429" s="103">
        <v>3326</v>
      </c>
      <c r="B429" s="88"/>
      <c r="C429" s="50" t="s">
        <v>137</v>
      </c>
      <c r="D429" s="74">
        <v>2400</v>
      </c>
      <c r="E429" s="79">
        <v>787</v>
      </c>
      <c r="F429" s="74">
        <v>759</v>
      </c>
      <c r="G429" s="104">
        <v>96.4</v>
      </c>
    </row>
    <row r="430" spans="1:7">
      <c r="A430" s="95"/>
      <c r="B430" s="18"/>
      <c r="C430" s="46"/>
      <c r="D430" s="54"/>
      <c r="E430" s="54"/>
      <c r="F430" s="54"/>
      <c r="G430" s="96"/>
    </row>
    <row r="431" spans="1:7" s="21" customFormat="1">
      <c r="A431" s="100">
        <v>3329</v>
      </c>
      <c r="B431" s="86">
        <v>5164</v>
      </c>
      <c r="C431" s="85" t="s">
        <v>169</v>
      </c>
      <c r="D431" s="89">
        <v>0</v>
      </c>
      <c r="E431" s="77">
        <v>8.5</v>
      </c>
      <c r="F431" s="89">
        <v>8.3490000000000002</v>
      </c>
      <c r="G431" s="101">
        <v>98.223529411764716</v>
      </c>
    </row>
    <row r="432" spans="1:7" s="21" customFormat="1">
      <c r="A432" s="91">
        <v>3329</v>
      </c>
      <c r="B432" s="87">
        <v>5169</v>
      </c>
      <c r="C432" s="83" t="s">
        <v>163</v>
      </c>
      <c r="D432" s="90">
        <v>0</v>
      </c>
      <c r="E432" s="72">
        <v>33.5</v>
      </c>
      <c r="F432" s="90">
        <v>33.154000000000003</v>
      </c>
      <c r="G432" s="102">
        <v>98.967164179104486</v>
      </c>
    </row>
    <row r="433" spans="1:7" s="21" customFormat="1">
      <c r="A433" s="91">
        <v>3329</v>
      </c>
      <c r="B433" s="87">
        <v>5175</v>
      </c>
      <c r="C433" s="83" t="s">
        <v>170</v>
      </c>
      <c r="D433" s="90">
        <v>0</v>
      </c>
      <c r="E433" s="72">
        <v>10</v>
      </c>
      <c r="F433" s="90">
        <v>5.7329999999999997</v>
      </c>
      <c r="G433" s="102">
        <v>57.329999999999991</v>
      </c>
    </row>
    <row r="434" spans="1:7" s="21" customFormat="1">
      <c r="A434" s="91">
        <v>3329</v>
      </c>
      <c r="B434" s="87">
        <v>5179</v>
      </c>
      <c r="C434" s="83" t="s">
        <v>182</v>
      </c>
      <c r="D434" s="90">
        <v>10</v>
      </c>
      <c r="E434" s="72">
        <v>3.6</v>
      </c>
      <c r="F434" s="90">
        <v>0</v>
      </c>
      <c r="G434" s="102">
        <v>0</v>
      </c>
    </row>
    <row r="435" spans="1:7">
      <c r="A435" s="103">
        <v>3329</v>
      </c>
      <c r="B435" s="88"/>
      <c r="C435" s="50" t="s">
        <v>138</v>
      </c>
      <c r="D435" s="74">
        <v>10</v>
      </c>
      <c r="E435" s="79">
        <v>57</v>
      </c>
      <c r="F435" s="74">
        <v>47</v>
      </c>
      <c r="G435" s="104">
        <v>82.5</v>
      </c>
    </row>
    <row r="436" spans="1:7">
      <c r="A436" s="95"/>
      <c r="B436" s="18"/>
      <c r="C436" s="46"/>
      <c r="D436" s="54"/>
      <c r="E436" s="54"/>
      <c r="F436" s="54"/>
      <c r="G436" s="96"/>
    </row>
    <row r="437" spans="1:7" s="21" customFormat="1">
      <c r="A437" s="100">
        <v>3341</v>
      </c>
      <c r="B437" s="86">
        <v>5041</v>
      </c>
      <c r="C437" s="85" t="s">
        <v>176</v>
      </c>
      <c r="D437" s="89">
        <v>0</v>
      </c>
      <c r="E437" s="77">
        <v>4707</v>
      </c>
      <c r="F437" s="89">
        <v>4468.1594999999998</v>
      </c>
      <c r="G437" s="101">
        <v>94.925844486934352</v>
      </c>
    </row>
    <row r="438" spans="1:7" s="21" customFormat="1">
      <c r="A438" s="91">
        <v>3341</v>
      </c>
      <c r="B438" s="87">
        <v>5179</v>
      </c>
      <c r="C438" s="83" t="s">
        <v>182</v>
      </c>
      <c r="D438" s="90">
        <v>0</v>
      </c>
      <c r="E438" s="72">
        <v>2507.5099999999998</v>
      </c>
      <c r="F438" s="90">
        <v>2081.1999999999998</v>
      </c>
      <c r="G438" s="102">
        <v>82.998671989344004</v>
      </c>
    </row>
    <row r="439" spans="1:7">
      <c r="A439" s="103">
        <v>3341</v>
      </c>
      <c r="B439" s="88"/>
      <c r="C439" s="78" t="s">
        <v>92</v>
      </c>
      <c r="D439" s="74">
        <v>0</v>
      </c>
      <c r="E439" s="79">
        <v>7215</v>
      </c>
      <c r="F439" s="74">
        <v>6549</v>
      </c>
      <c r="G439" s="104">
        <v>90.8</v>
      </c>
    </row>
    <row r="440" spans="1:7">
      <c r="A440" s="95"/>
      <c r="B440" s="18"/>
      <c r="C440" s="46"/>
      <c r="D440" s="54"/>
      <c r="E440" s="54"/>
      <c r="F440" s="54"/>
      <c r="G440" s="96"/>
    </row>
    <row r="441" spans="1:7" s="21" customFormat="1">
      <c r="A441" s="100">
        <v>3349</v>
      </c>
      <c r="B441" s="86">
        <v>5041</v>
      </c>
      <c r="C441" s="85" t="s">
        <v>176</v>
      </c>
      <c r="D441" s="89">
        <v>0</v>
      </c>
      <c r="E441" s="77">
        <v>1941.58</v>
      </c>
      <c r="F441" s="89">
        <v>1756.9265</v>
      </c>
      <c r="G441" s="101">
        <v>90.489523995920848</v>
      </c>
    </row>
    <row r="442" spans="1:7" s="21" customFormat="1">
      <c r="A442" s="91">
        <v>3349</v>
      </c>
      <c r="B442" s="87">
        <v>5166</v>
      </c>
      <c r="C442" s="83" t="s">
        <v>164</v>
      </c>
      <c r="D442" s="90">
        <v>500</v>
      </c>
      <c r="E442" s="72">
        <v>2332.5</v>
      </c>
      <c r="F442" s="90">
        <v>1686.2327499999999</v>
      </c>
      <c r="G442" s="102">
        <v>72.292936763129688</v>
      </c>
    </row>
    <row r="443" spans="1:7" s="21" customFormat="1">
      <c r="A443" s="91">
        <v>3349</v>
      </c>
      <c r="B443" s="87">
        <v>5169</v>
      </c>
      <c r="C443" s="83" t="s">
        <v>163</v>
      </c>
      <c r="D443" s="90">
        <v>10500</v>
      </c>
      <c r="E443" s="72">
        <v>5727.0300000000007</v>
      </c>
      <c r="F443" s="90">
        <v>3999.1909999999998</v>
      </c>
      <c r="G443" s="102">
        <v>69.830103910753024</v>
      </c>
    </row>
    <row r="444" spans="1:7">
      <c r="A444" s="103">
        <v>3349</v>
      </c>
      <c r="B444" s="88"/>
      <c r="C444" s="78" t="s">
        <v>91</v>
      </c>
      <c r="D444" s="74">
        <v>11000</v>
      </c>
      <c r="E444" s="79">
        <v>10002</v>
      </c>
      <c r="F444" s="74">
        <v>7442</v>
      </c>
      <c r="G444" s="104">
        <v>74.400000000000006</v>
      </c>
    </row>
    <row r="445" spans="1:7">
      <c r="A445" s="95"/>
      <c r="B445" s="18"/>
      <c r="C445" s="46"/>
      <c r="D445" s="54"/>
      <c r="E445" s="54"/>
      <c r="F445" s="54"/>
      <c r="G445" s="96"/>
    </row>
    <row r="446" spans="1:7" s="21" customFormat="1">
      <c r="A446" s="100">
        <v>3391</v>
      </c>
      <c r="B446" s="86">
        <v>5175</v>
      </c>
      <c r="C446" s="85" t="s">
        <v>170</v>
      </c>
      <c r="D446" s="89">
        <v>0</v>
      </c>
      <c r="E446" s="77">
        <v>31.36</v>
      </c>
      <c r="F446" s="89">
        <v>31.36</v>
      </c>
      <c r="G446" s="101">
        <v>100</v>
      </c>
    </row>
    <row r="447" spans="1:7" s="21" customFormat="1">
      <c r="A447" s="91">
        <v>3391</v>
      </c>
      <c r="B447" s="87">
        <v>5229</v>
      </c>
      <c r="C447" s="83" t="s">
        <v>125</v>
      </c>
      <c r="D447" s="90">
        <v>0</v>
      </c>
      <c r="E447" s="72">
        <v>70</v>
      </c>
      <c r="F447" s="90">
        <v>70</v>
      </c>
      <c r="G447" s="102">
        <v>100</v>
      </c>
    </row>
    <row r="448" spans="1:7">
      <c r="A448" s="103">
        <v>3391</v>
      </c>
      <c r="B448" s="88"/>
      <c r="C448" s="50" t="s">
        <v>139</v>
      </c>
      <c r="D448" s="74">
        <v>0</v>
      </c>
      <c r="E448" s="79">
        <v>101</v>
      </c>
      <c r="F448" s="74">
        <v>101</v>
      </c>
      <c r="G448" s="104">
        <v>100</v>
      </c>
    </row>
    <row r="449" spans="1:7">
      <c r="A449" s="95"/>
      <c r="B449" s="18"/>
      <c r="C449" s="46"/>
      <c r="D449" s="54"/>
      <c r="E449" s="54"/>
      <c r="F449" s="54"/>
      <c r="G449" s="96"/>
    </row>
    <row r="450" spans="1:7" s="21" customFormat="1">
      <c r="A450" s="100">
        <v>3399</v>
      </c>
      <c r="B450" s="86">
        <v>5212</v>
      </c>
      <c r="C450" s="85" t="s">
        <v>124</v>
      </c>
      <c r="D450" s="89">
        <v>0</v>
      </c>
      <c r="E450" s="77">
        <v>10</v>
      </c>
      <c r="F450" s="89">
        <v>0</v>
      </c>
      <c r="G450" s="101">
        <v>0</v>
      </c>
    </row>
    <row r="451" spans="1:7" s="21" customFormat="1">
      <c r="A451" s="91">
        <v>3399</v>
      </c>
      <c r="B451" s="87">
        <v>5213</v>
      </c>
      <c r="C451" s="83" t="s">
        <v>121</v>
      </c>
      <c r="D451" s="90">
        <v>50</v>
      </c>
      <c r="E451" s="72">
        <v>50</v>
      </c>
      <c r="F451" s="90">
        <v>50</v>
      </c>
      <c r="G451" s="102">
        <v>100</v>
      </c>
    </row>
    <row r="452" spans="1:7" s="21" customFormat="1">
      <c r="A452" s="91">
        <v>3399</v>
      </c>
      <c r="B452" s="87">
        <v>5222</v>
      </c>
      <c r="C452" s="83" t="s">
        <v>127</v>
      </c>
      <c r="D452" s="90">
        <v>1000</v>
      </c>
      <c r="E452" s="72">
        <v>1650</v>
      </c>
      <c r="F452" s="90">
        <v>1650</v>
      </c>
      <c r="G452" s="102">
        <v>100</v>
      </c>
    </row>
    <row r="453" spans="1:7">
      <c r="A453" s="103">
        <v>3399</v>
      </c>
      <c r="B453" s="88"/>
      <c r="C453" s="50" t="s">
        <v>140</v>
      </c>
      <c r="D453" s="74">
        <v>1050</v>
      </c>
      <c r="E453" s="79">
        <v>1710</v>
      </c>
      <c r="F453" s="74">
        <v>1700</v>
      </c>
      <c r="G453" s="104">
        <v>99.4</v>
      </c>
    </row>
    <row r="454" spans="1:7">
      <c r="A454" s="95"/>
      <c r="B454" s="18"/>
      <c r="C454" s="46"/>
      <c r="D454" s="54"/>
      <c r="E454" s="54"/>
      <c r="F454" s="54"/>
      <c r="G454" s="96"/>
    </row>
    <row r="455" spans="1:7" s="21" customFormat="1">
      <c r="A455" s="100">
        <v>3419</v>
      </c>
      <c r="B455" s="86">
        <v>5134</v>
      </c>
      <c r="C455" s="85" t="s">
        <v>202</v>
      </c>
      <c r="D455" s="89">
        <v>60</v>
      </c>
      <c r="E455" s="77">
        <v>417.14</v>
      </c>
      <c r="F455" s="89">
        <v>417.12899999999996</v>
      </c>
      <c r="G455" s="101">
        <v>99.997362995636948</v>
      </c>
    </row>
    <row r="456" spans="1:7" s="21" customFormat="1">
      <c r="A456" s="91">
        <v>3419</v>
      </c>
      <c r="B456" s="87">
        <v>5139</v>
      </c>
      <c r="C456" s="83" t="s">
        <v>168</v>
      </c>
      <c r="D456" s="90">
        <v>50</v>
      </c>
      <c r="E456" s="72">
        <v>12.8</v>
      </c>
      <c r="F456" s="90">
        <v>12.8</v>
      </c>
      <c r="G456" s="102">
        <v>100</v>
      </c>
    </row>
    <row r="457" spans="1:7" s="21" customFormat="1">
      <c r="A457" s="91">
        <v>3419</v>
      </c>
      <c r="B457" s="87">
        <v>5164</v>
      </c>
      <c r="C457" s="83" t="s">
        <v>169</v>
      </c>
      <c r="D457" s="90">
        <v>40</v>
      </c>
      <c r="E457" s="72">
        <v>30</v>
      </c>
      <c r="F457" s="90">
        <v>30</v>
      </c>
      <c r="G457" s="102">
        <v>100</v>
      </c>
    </row>
    <row r="458" spans="1:7" s="21" customFormat="1">
      <c r="A458" s="91">
        <v>3419</v>
      </c>
      <c r="B458" s="87">
        <v>5169</v>
      </c>
      <c r="C458" s="83" t="s">
        <v>163</v>
      </c>
      <c r="D458" s="90">
        <v>650</v>
      </c>
      <c r="E458" s="72">
        <v>706.91000000000008</v>
      </c>
      <c r="F458" s="90">
        <v>706.822</v>
      </c>
      <c r="G458" s="102">
        <v>99.987551456338139</v>
      </c>
    </row>
    <row r="459" spans="1:7" s="21" customFormat="1">
      <c r="A459" s="91">
        <v>3419</v>
      </c>
      <c r="B459" s="87">
        <v>5175</v>
      </c>
      <c r="C459" s="83" t="s">
        <v>170</v>
      </c>
      <c r="D459" s="90">
        <v>130</v>
      </c>
      <c r="E459" s="72">
        <v>27.57</v>
      </c>
      <c r="F459" s="90">
        <v>27.478000000000002</v>
      </c>
      <c r="G459" s="102">
        <v>99.666303953572736</v>
      </c>
    </row>
    <row r="460" spans="1:7" s="21" customFormat="1">
      <c r="A460" s="91">
        <v>3419</v>
      </c>
      <c r="B460" s="87">
        <v>5179</v>
      </c>
      <c r="C460" s="83" t="s">
        <v>182</v>
      </c>
      <c r="D460" s="90">
        <v>0</v>
      </c>
      <c r="E460" s="72">
        <v>363</v>
      </c>
      <c r="F460" s="90">
        <v>363</v>
      </c>
      <c r="G460" s="102">
        <v>100</v>
      </c>
    </row>
    <row r="461" spans="1:7" s="21" customFormat="1">
      <c r="A461" s="91">
        <v>3419</v>
      </c>
      <c r="B461" s="87">
        <v>5194</v>
      </c>
      <c r="C461" s="83" t="s">
        <v>183</v>
      </c>
      <c r="D461" s="90">
        <v>0</v>
      </c>
      <c r="E461" s="72">
        <v>49.5</v>
      </c>
      <c r="F461" s="90">
        <v>49.5</v>
      </c>
      <c r="G461" s="102">
        <v>100</v>
      </c>
    </row>
    <row r="462" spans="1:7" s="21" customFormat="1">
      <c r="A462" s="91">
        <v>3419</v>
      </c>
      <c r="B462" s="87">
        <v>5212</v>
      </c>
      <c r="C462" s="83" t="s">
        <v>124</v>
      </c>
      <c r="D462" s="90">
        <v>0</v>
      </c>
      <c r="E462" s="72">
        <v>252.5</v>
      </c>
      <c r="F462" s="90">
        <v>252.464</v>
      </c>
      <c r="G462" s="102">
        <v>99.985742574257429</v>
      </c>
    </row>
    <row r="463" spans="1:7" s="21" customFormat="1">
      <c r="A463" s="91">
        <v>3419</v>
      </c>
      <c r="B463" s="87">
        <v>5213</v>
      </c>
      <c r="C463" s="83" t="s">
        <v>121</v>
      </c>
      <c r="D463" s="90">
        <v>0</v>
      </c>
      <c r="E463" s="72">
        <v>5529.5</v>
      </c>
      <c r="F463" s="90">
        <v>5529.5</v>
      </c>
      <c r="G463" s="102">
        <v>100</v>
      </c>
    </row>
    <row r="464" spans="1:7" s="21" customFormat="1">
      <c r="A464" s="91">
        <v>3419</v>
      </c>
      <c r="B464" s="87">
        <v>5222</v>
      </c>
      <c r="C464" s="83" t="s">
        <v>127</v>
      </c>
      <c r="D464" s="90">
        <v>420</v>
      </c>
      <c r="E464" s="72">
        <v>22043.800000000003</v>
      </c>
      <c r="F464" s="90">
        <v>22043.247000000003</v>
      </c>
      <c r="G464" s="102">
        <v>99.997491358114303</v>
      </c>
    </row>
    <row r="465" spans="1:7" s="21" customFormat="1">
      <c r="A465" s="91">
        <v>3419</v>
      </c>
      <c r="B465" s="87">
        <v>5229</v>
      </c>
      <c r="C465" s="83" t="s">
        <v>125</v>
      </c>
      <c r="D465" s="90">
        <v>30250</v>
      </c>
      <c r="E465" s="72">
        <v>310</v>
      </c>
      <c r="F465" s="90">
        <v>310</v>
      </c>
      <c r="G465" s="102">
        <v>100</v>
      </c>
    </row>
    <row r="466" spans="1:7" s="21" customFormat="1">
      <c r="A466" s="91">
        <v>3419</v>
      </c>
      <c r="B466" s="87">
        <v>5240</v>
      </c>
      <c r="C466" s="83" t="s">
        <v>203</v>
      </c>
      <c r="D466" s="90">
        <v>0</v>
      </c>
      <c r="E466" s="72">
        <v>10000</v>
      </c>
      <c r="F466" s="90">
        <v>10000</v>
      </c>
      <c r="G466" s="102">
        <v>100</v>
      </c>
    </row>
    <row r="467" spans="1:7" s="21" customFormat="1">
      <c r="A467" s="91">
        <v>3419</v>
      </c>
      <c r="B467" s="87">
        <v>5321</v>
      </c>
      <c r="C467" s="83" t="s">
        <v>126</v>
      </c>
      <c r="D467" s="90">
        <v>0</v>
      </c>
      <c r="E467" s="72">
        <v>357.2</v>
      </c>
      <c r="F467" s="90">
        <v>357.2</v>
      </c>
      <c r="G467" s="102">
        <v>100</v>
      </c>
    </row>
    <row r="468" spans="1:7" s="21" customFormat="1">
      <c r="A468" s="91">
        <v>3419</v>
      </c>
      <c r="B468" s="87">
        <v>5331</v>
      </c>
      <c r="C468" s="83" t="s">
        <v>162</v>
      </c>
      <c r="D468" s="90">
        <v>0</v>
      </c>
      <c r="E468" s="72">
        <v>100</v>
      </c>
      <c r="F468" s="90">
        <v>100</v>
      </c>
      <c r="G468" s="102">
        <v>100</v>
      </c>
    </row>
    <row r="469" spans="1:7" s="21" customFormat="1">
      <c r="A469" s="91">
        <v>3419</v>
      </c>
      <c r="B469" s="87">
        <v>5493</v>
      </c>
      <c r="C469" s="83" t="s">
        <v>123</v>
      </c>
      <c r="D469" s="90">
        <v>0</v>
      </c>
      <c r="E469" s="72">
        <v>175</v>
      </c>
      <c r="F469" s="90">
        <v>175</v>
      </c>
      <c r="G469" s="102">
        <v>100</v>
      </c>
    </row>
    <row r="470" spans="1:7">
      <c r="A470" s="103">
        <v>3419</v>
      </c>
      <c r="B470" s="88"/>
      <c r="C470" s="78" t="s">
        <v>90</v>
      </c>
      <c r="D470" s="74">
        <v>31600</v>
      </c>
      <c r="E470" s="79">
        <v>40377</v>
      </c>
      <c r="F470" s="74">
        <v>40374</v>
      </c>
      <c r="G470" s="104">
        <v>100</v>
      </c>
    </row>
    <row r="471" spans="1:7">
      <c r="A471" s="95"/>
      <c r="B471" s="18"/>
      <c r="C471" s="46"/>
      <c r="D471" s="54"/>
      <c r="E471" s="54"/>
      <c r="F471" s="54"/>
      <c r="G471" s="96"/>
    </row>
    <row r="472" spans="1:7" s="21" customFormat="1">
      <c r="A472" s="100">
        <v>3421</v>
      </c>
      <c r="B472" s="86">
        <v>5137</v>
      </c>
      <c r="C472" s="85" t="s">
        <v>167</v>
      </c>
      <c r="D472" s="89">
        <v>0</v>
      </c>
      <c r="E472" s="77">
        <v>28.82</v>
      </c>
      <c r="F472" s="89">
        <v>28.795580000000001</v>
      </c>
      <c r="G472" s="101">
        <v>99.915267175572524</v>
      </c>
    </row>
    <row r="473" spans="1:7" s="21" customFormat="1">
      <c r="A473" s="91">
        <v>3421</v>
      </c>
      <c r="B473" s="87">
        <v>5169</v>
      </c>
      <c r="C473" s="83" t="s">
        <v>163</v>
      </c>
      <c r="D473" s="90">
        <v>200</v>
      </c>
      <c r="E473" s="72">
        <v>129.66</v>
      </c>
      <c r="F473" s="90">
        <v>110.952</v>
      </c>
      <c r="G473" s="102">
        <v>85.571494678389641</v>
      </c>
    </row>
    <row r="474" spans="1:7" s="21" customFormat="1">
      <c r="A474" s="91">
        <v>3421</v>
      </c>
      <c r="B474" s="87">
        <v>5173</v>
      </c>
      <c r="C474" s="83" t="s">
        <v>181</v>
      </c>
      <c r="D474" s="90">
        <v>0</v>
      </c>
      <c r="E474" s="72">
        <v>10</v>
      </c>
      <c r="F474" s="90">
        <v>9.6850000000000005</v>
      </c>
      <c r="G474" s="102">
        <v>96.850000000000009</v>
      </c>
    </row>
    <row r="475" spans="1:7" s="21" customFormat="1">
      <c r="A475" s="91">
        <v>3421</v>
      </c>
      <c r="B475" s="87">
        <v>5175</v>
      </c>
      <c r="C475" s="83" t="s">
        <v>170</v>
      </c>
      <c r="D475" s="90">
        <v>0</v>
      </c>
      <c r="E475" s="72">
        <v>99.2</v>
      </c>
      <c r="F475" s="90">
        <v>93.066840000000013</v>
      </c>
      <c r="G475" s="102">
        <v>93.817379032258074</v>
      </c>
    </row>
    <row r="476" spans="1:7" s="21" customFormat="1">
      <c r="A476" s="91">
        <v>3421</v>
      </c>
      <c r="B476" s="87">
        <v>5212</v>
      </c>
      <c r="C476" s="83" t="s">
        <v>124</v>
      </c>
      <c r="D476" s="90">
        <v>0</v>
      </c>
      <c r="E476" s="72">
        <v>30</v>
      </c>
      <c r="F476" s="90">
        <v>30</v>
      </c>
      <c r="G476" s="102">
        <v>100</v>
      </c>
    </row>
    <row r="477" spans="1:7" s="21" customFormat="1">
      <c r="A477" s="91">
        <v>3421</v>
      </c>
      <c r="B477" s="87">
        <v>5213</v>
      </c>
      <c r="C477" s="83" t="s">
        <v>121</v>
      </c>
      <c r="D477" s="90">
        <v>0</v>
      </c>
      <c r="E477" s="72">
        <v>1182.43</v>
      </c>
      <c r="F477" s="90">
        <v>1182.4290000000001</v>
      </c>
      <c r="G477" s="102">
        <v>99.999915428397458</v>
      </c>
    </row>
    <row r="478" spans="1:7" s="21" customFormat="1">
      <c r="A478" s="91">
        <v>3421</v>
      </c>
      <c r="B478" s="87">
        <v>5221</v>
      </c>
      <c r="C478" s="83" t="s">
        <v>161</v>
      </c>
      <c r="D478" s="90">
        <v>0</v>
      </c>
      <c r="E478" s="72">
        <v>100</v>
      </c>
      <c r="F478" s="90">
        <v>100</v>
      </c>
      <c r="G478" s="102">
        <v>100</v>
      </c>
    </row>
    <row r="479" spans="1:7" s="21" customFormat="1">
      <c r="A479" s="91">
        <v>3421</v>
      </c>
      <c r="B479" s="87">
        <v>5222</v>
      </c>
      <c r="C479" s="83" t="s">
        <v>127</v>
      </c>
      <c r="D479" s="90">
        <v>400</v>
      </c>
      <c r="E479" s="72">
        <v>2125.98</v>
      </c>
      <c r="F479" s="90">
        <v>2125.98</v>
      </c>
      <c r="G479" s="102">
        <v>100</v>
      </c>
    </row>
    <row r="480" spans="1:7" s="21" customFormat="1">
      <c r="A480" s="91">
        <v>3421</v>
      </c>
      <c r="B480" s="87">
        <v>5229</v>
      </c>
      <c r="C480" s="83" t="s">
        <v>125</v>
      </c>
      <c r="D480" s="90">
        <v>2200</v>
      </c>
      <c r="E480" s="72">
        <v>50</v>
      </c>
      <c r="F480" s="90">
        <v>50</v>
      </c>
      <c r="G480" s="102">
        <v>100</v>
      </c>
    </row>
    <row r="481" spans="1:7" s="21" customFormat="1">
      <c r="A481" s="91">
        <v>3421</v>
      </c>
      <c r="B481" s="87">
        <v>5321</v>
      </c>
      <c r="C481" s="83" t="s">
        <v>126</v>
      </c>
      <c r="D481" s="90">
        <v>0</v>
      </c>
      <c r="E481" s="72">
        <v>355.5</v>
      </c>
      <c r="F481" s="90">
        <v>355.5</v>
      </c>
      <c r="G481" s="102">
        <v>100</v>
      </c>
    </row>
    <row r="482" spans="1:7" s="21" customFormat="1">
      <c r="A482" s="91">
        <v>3421</v>
      </c>
      <c r="B482" s="87">
        <v>5331</v>
      </c>
      <c r="C482" s="83" t="s">
        <v>162</v>
      </c>
      <c r="D482" s="90">
        <v>1267</v>
      </c>
      <c r="E482" s="72">
        <v>2768.5</v>
      </c>
      <c r="F482" s="90">
        <v>2768.5</v>
      </c>
      <c r="G482" s="102">
        <v>100</v>
      </c>
    </row>
    <row r="483" spans="1:7" s="21" customFormat="1">
      <c r="A483" s="91">
        <v>3421</v>
      </c>
      <c r="B483" s="87">
        <v>5336</v>
      </c>
      <c r="C483" s="83" t="s">
        <v>193</v>
      </c>
      <c r="D483" s="90">
        <v>0</v>
      </c>
      <c r="E483" s="72">
        <v>12145.73</v>
      </c>
      <c r="F483" s="90">
        <v>12145.73</v>
      </c>
      <c r="G483" s="102">
        <v>100</v>
      </c>
    </row>
    <row r="484" spans="1:7" s="21" customFormat="1">
      <c r="A484" s="91">
        <v>3421</v>
      </c>
      <c r="B484" s="87">
        <v>5339</v>
      </c>
      <c r="C484" s="83" t="s">
        <v>186</v>
      </c>
      <c r="D484" s="90">
        <v>0</v>
      </c>
      <c r="E484" s="72">
        <v>100030.41999999998</v>
      </c>
      <c r="F484" s="90">
        <v>100030.41800000005</v>
      </c>
      <c r="G484" s="102">
        <v>99.999998000608286</v>
      </c>
    </row>
    <row r="485" spans="1:7" s="21" customFormat="1">
      <c r="A485" s="91">
        <v>3421</v>
      </c>
      <c r="B485" s="87">
        <v>5493</v>
      </c>
      <c r="C485" s="83" t="s">
        <v>123</v>
      </c>
      <c r="D485" s="90">
        <v>0</v>
      </c>
      <c r="E485" s="72">
        <v>670.17</v>
      </c>
      <c r="F485" s="90">
        <v>244</v>
      </c>
      <c r="G485" s="102">
        <v>36.408672426399278</v>
      </c>
    </row>
    <row r="486" spans="1:7">
      <c r="A486" s="103">
        <v>3421</v>
      </c>
      <c r="B486" s="88"/>
      <c r="C486" s="78" t="s">
        <v>89</v>
      </c>
      <c r="D486" s="74">
        <v>4067</v>
      </c>
      <c r="E486" s="79">
        <v>119727</v>
      </c>
      <c r="F486" s="74">
        <v>119276</v>
      </c>
      <c r="G486" s="104">
        <v>99.6</v>
      </c>
    </row>
    <row r="487" spans="1:7">
      <c r="A487" s="95"/>
      <c r="B487" s="18"/>
      <c r="C487" s="46"/>
      <c r="D487" s="54"/>
      <c r="E487" s="54"/>
      <c r="F487" s="54"/>
      <c r="G487" s="96"/>
    </row>
    <row r="488" spans="1:7" s="21" customFormat="1">
      <c r="A488" s="100">
        <v>3521</v>
      </c>
      <c r="B488" s="86">
        <v>5339</v>
      </c>
      <c r="C488" s="85" t="s">
        <v>186</v>
      </c>
      <c r="D488" s="89">
        <v>0</v>
      </c>
      <c r="E488" s="77">
        <v>25</v>
      </c>
      <c r="F488" s="89">
        <v>25</v>
      </c>
      <c r="G488" s="101">
        <v>100</v>
      </c>
    </row>
    <row r="489" spans="1:7">
      <c r="A489" s="103">
        <v>3521</v>
      </c>
      <c r="B489" s="88"/>
      <c r="C489" s="78" t="s">
        <v>31</v>
      </c>
      <c r="D489" s="74">
        <v>0</v>
      </c>
      <c r="E489" s="79">
        <v>25</v>
      </c>
      <c r="F489" s="74">
        <v>25</v>
      </c>
      <c r="G489" s="104">
        <v>100</v>
      </c>
    </row>
    <row r="490" spans="1:7">
      <c r="A490" s="95"/>
      <c r="B490" s="18"/>
      <c r="C490" s="46"/>
      <c r="D490" s="54"/>
      <c r="E490" s="54"/>
      <c r="F490" s="54"/>
      <c r="G490" s="96"/>
    </row>
    <row r="491" spans="1:7" s="21" customFormat="1">
      <c r="A491" s="100">
        <v>3522</v>
      </c>
      <c r="B491" s="86">
        <v>5011</v>
      </c>
      <c r="C491" s="85" t="s">
        <v>171</v>
      </c>
      <c r="D491" s="89">
        <v>0</v>
      </c>
      <c r="E491" s="77">
        <v>855.80000000000007</v>
      </c>
      <c r="F491" s="89">
        <v>537.38800000000015</v>
      </c>
      <c r="G491" s="101">
        <v>62.79364337462026</v>
      </c>
    </row>
    <row r="492" spans="1:7" s="21" customFormat="1">
      <c r="A492" s="91">
        <v>3522</v>
      </c>
      <c r="B492" s="87">
        <v>5031</v>
      </c>
      <c r="C492" s="83" t="s">
        <v>173</v>
      </c>
      <c r="D492" s="90">
        <v>0</v>
      </c>
      <c r="E492" s="72">
        <v>213.95</v>
      </c>
      <c r="F492" s="90">
        <v>134.29600000000002</v>
      </c>
      <c r="G492" s="102">
        <v>62.769806029446137</v>
      </c>
    </row>
    <row r="493" spans="1:7" s="21" customFormat="1">
      <c r="A493" s="91">
        <v>3522</v>
      </c>
      <c r="B493" s="87">
        <v>5032</v>
      </c>
      <c r="C493" s="83" t="s">
        <v>174</v>
      </c>
      <c r="D493" s="90">
        <v>0</v>
      </c>
      <c r="E493" s="72">
        <v>77.050000000000011</v>
      </c>
      <c r="F493" s="90">
        <v>48.295000000000009</v>
      </c>
      <c r="G493" s="102">
        <v>62.680077871512005</v>
      </c>
    </row>
    <row r="494" spans="1:7" s="21" customFormat="1">
      <c r="A494" s="91">
        <v>3522</v>
      </c>
      <c r="B494" s="87">
        <v>5038</v>
      </c>
      <c r="C494" s="83" t="s">
        <v>175</v>
      </c>
      <c r="D494" s="90">
        <v>0</v>
      </c>
      <c r="E494" s="72">
        <v>3.6300000000000003</v>
      </c>
      <c r="F494" s="90">
        <v>2.1929999999999996</v>
      </c>
      <c r="G494" s="102">
        <v>60.413223140495852</v>
      </c>
    </row>
    <row r="495" spans="1:7" s="21" customFormat="1">
      <c r="A495" s="91">
        <v>3522</v>
      </c>
      <c r="B495" s="87">
        <v>5137</v>
      </c>
      <c r="C495" s="83" t="s">
        <v>167</v>
      </c>
      <c r="D495" s="90">
        <v>4355</v>
      </c>
      <c r="E495" s="72">
        <v>9503</v>
      </c>
      <c r="F495" s="90">
        <v>7233.3198700000003</v>
      </c>
      <c r="G495" s="102">
        <v>76.116172471851002</v>
      </c>
    </row>
    <row r="496" spans="1:7" s="21" customFormat="1">
      <c r="A496" s="91">
        <v>3522</v>
      </c>
      <c r="B496" s="87">
        <v>5139</v>
      </c>
      <c r="C496" s="83" t="s">
        <v>168</v>
      </c>
      <c r="D496" s="90">
        <v>0</v>
      </c>
      <c r="E496" s="72">
        <v>11.999999999999998</v>
      </c>
      <c r="F496" s="90">
        <v>11.19056</v>
      </c>
      <c r="G496" s="102">
        <v>93.254666666666679</v>
      </c>
    </row>
    <row r="497" spans="1:7" s="21" customFormat="1">
      <c r="A497" s="91">
        <v>3522</v>
      </c>
      <c r="B497" s="87">
        <v>5166</v>
      </c>
      <c r="C497" s="83" t="s">
        <v>164</v>
      </c>
      <c r="D497" s="90">
        <v>250</v>
      </c>
      <c r="E497" s="72">
        <v>132</v>
      </c>
      <c r="F497" s="90">
        <v>124.38799999999999</v>
      </c>
      <c r="G497" s="102">
        <v>94.23333333333332</v>
      </c>
    </row>
    <row r="498" spans="1:7" s="21" customFormat="1">
      <c r="A498" s="91">
        <v>3522</v>
      </c>
      <c r="B498" s="87">
        <v>5167</v>
      </c>
      <c r="C498" s="83" t="s">
        <v>178</v>
      </c>
      <c r="D498" s="90">
        <v>0</v>
      </c>
      <c r="E498" s="72">
        <v>89.999999999999986</v>
      </c>
      <c r="F498" s="90">
        <v>41.383409999999998</v>
      </c>
      <c r="G498" s="102">
        <v>45.981566666666673</v>
      </c>
    </row>
    <row r="499" spans="1:7" s="21" customFormat="1">
      <c r="A499" s="91">
        <v>3522</v>
      </c>
      <c r="B499" s="87">
        <v>5169</v>
      </c>
      <c r="C499" s="83" t="s">
        <v>163</v>
      </c>
      <c r="D499" s="90">
        <v>600</v>
      </c>
      <c r="E499" s="72">
        <v>1345.03</v>
      </c>
      <c r="F499" s="90">
        <v>355.13499999999999</v>
      </c>
      <c r="G499" s="102">
        <v>26.403500293673748</v>
      </c>
    </row>
    <row r="500" spans="1:7" s="21" customFormat="1">
      <c r="A500" s="91">
        <v>3522</v>
      </c>
      <c r="B500" s="87">
        <v>5171</v>
      </c>
      <c r="C500" s="83" t="s">
        <v>180</v>
      </c>
      <c r="D500" s="90">
        <v>5332</v>
      </c>
      <c r="E500" s="72">
        <v>4661.6600000000008</v>
      </c>
      <c r="F500" s="90">
        <v>2627.7591800000005</v>
      </c>
      <c r="G500" s="102">
        <v>56.369601815662229</v>
      </c>
    </row>
    <row r="501" spans="1:7" s="21" customFormat="1">
      <c r="A501" s="91">
        <v>3522</v>
      </c>
      <c r="B501" s="87">
        <v>5192</v>
      </c>
      <c r="C501" s="83" t="s">
        <v>204</v>
      </c>
      <c r="D501" s="90">
        <v>16207</v>
      </c>
      <c r="E501" s="72">
        <v>16312.66</v>
      </c>
      <c r="F501" s="90">
        <v>16309.09074</v>
      </c>
      <c r="G501" s="102">
        <v>99.97811969353863</v>
      </c>
    </row>
    <row r="502" spans="1:7" s="21" customFormat="1">
      <c r="A502" s="91">
        <v>3522</v>
      </c>
      <c r="B502" s="87">
        <v>5331</v>
      </c>
      <c r="C502" s="83" t="s">
        <v>162</v>
      </c>
      <c r="D502" s="90">
        <v>31103</v>
      </c>
      <c r="E502" s="72">
        <v>40513.089999999997</v>
      </c>
      <c r="F502" s="90">
        <v>40308.381359999999</v>
      </c>
      <c r="G502" s="102">
        <v>99.494709882657688</v>
      </c>
    </row>
    <row r="503" spans="1:7" s="21" customFormat="1">
      <c r="A503" s="91">
        <v>3522</v>
      </c>
      <c r="B503" s="87">
        <v>5336</v>
      </c>
      <c r="C503" s="83" t="s">
        <v>193</v>
      </c>
      <c r="D503" s="90">
        <v>0</v>
      </c>
      <c r="E503" s="72">
        <v>7489.2300000000005</v>
      </c>
      <c r="F503" s="90">
        <v>7316.7322300000005</v>
      </c>
      <c r="G503" s="102">
        <v>97.696722226450518</v>
      </c>
    </row>
    <row r="504" spans="1:7" s="21" customFormat="1">
      <c r="A504" s="91">
        <v>3522</v>
      </c>
      <c r="B504" s="87">
        <v>5363</v>
      </c>
      <c r="C504" s="83" t="s">
        <v>190</v>
      </c>
      <c r="D504" s="90">
        <v>0</v>
      </c>
      <c r="E504" s="72">
        <v>3421.87</v>
      </c>
      <c r="F504" s="90">
        <v>3421.8580000000002</v>
      </c>
      <c r="G504" s="102">
        <v>99.999649314556081</v>
      </c>
    </row>
    <row r="505" spans="1:7">
      <c r="A505" s="103">
        <v>3522</v>
      </c>
      <c r="B505" s="88"/>
      <c r="C505" s="78" t="s">
        <v>30</v>
      </c>
      <c r="D505" s="74">
        <v>57847</v>
      </c>
      <c r="E505" s="79">
        <v>84632</v>
      </c>
      <c r="F505" s="74">
        <v>78469</v>
      </c>
      <c r="G505" s="104">
        <v>92.7</v>
      </c>
    </row>
    <row r="506" spans="1:7">
      <c r="A506" s="95"/>
      <c r="B506" s="18"/>
      <c r="C506" s="46"/>
      <c r="D506" s="54"/>
      <c r="E506" s="54"/>
      <c r="F506" s="54"/>
      <c r="G506" s="96"/>
    </row>
    <row r="507" spans="1:7" s="21" customFormat="1">
      <c r="A507" s="100">
        <v>3523</v>
      </c>
      <c r="B507" s="86">
        <v>5331</v>
      </c>
      <c r="C507" s="85" t="s">
        <v>162</v>
      </c>
      <c r="D507" s="89">
        <v>4599</v>
      </c>
      <c r="E507" s="77">
        <v>4599</v>
      </c>
      <c r="F507" s="89">
        <v>4599</v>
      </c>
      <c r="G507" s="101">
        <v>100</v>
      </c>
    </row>
    <row r="508" spans="1:7">
      <c r="A508" s="103">
        <v>3523</v>
      </c>
      <c r="B508" s="88"/>
      <c r="C508" s="78" t="s">
        <v>29</v>
      </c>
      <c r="D508" s="74">
        <v>4599</v>
      </c>
      <c r="E508" s="79">
        <v>4599</v>
      </c>
      <c r="F508" s="74">
        <v>4599</v>
      </c>
      <c r="G508" s="104">
        <v>100</v>
      </c>
    </row>
    <row r="509" spans="1:7">
      <c r="A509" s="95"/>
      <c r="B509" s="18"/>
      <c r="C509" s="46"/>
      <c r="D509" s="54"/>
      <c r="E509" s="54"/>
      <c r="F509" s="54"/>
      <c r="G509" s="96"/>
    </row>
    <row r="510" spans="1:7" s="21" customFormat="1">
      <c r="A510" s="100">
        <v>3529</v>
      </c>
      <c r="B510" s="86">
        <v>5331</v>
      </c>
      <c r="C510" s="85" t="s">
        <v>162</v>
      </c>
      <c r="D510" s="89">
        <v>41068</v>
      </c>
      <c r="E510" s="77">
        <v>41068</v>
      </c>
      <c r="F510" s="89">
        <v>41068</v>
      </c>
      <c r="G510" s="101">
        <v>100</v>
      </c>
    </row>
    <row r="511" spans="1:7">
      <c r="A511" s="103">
        <v>3529</v>
      </c>
      <c r="B511" s="88"/>
      <c r="C511" s="78" t="s">
        <v>88</v>
      </c>
      <c r="D511" s="74">
        <v>41068</v>
      </c>
      <c r="E511" s="79">
        <v>41068</v>
      </c>
      <c r="F511" s="74">
        <v>41068</v>
      </c>
      <c r="G511" s="104">
        <v>100</v>
      </c>
    </row>
    <row r="512" spans="1:7">
      <c r="A512" s="95"/>
      <c r="B512" s="18"/>
      <c r="C512" s="46"/>
      <c r="D512" s="54"/>
      <c r="E512" s="54"/>
      <c r="F512" s="54"/>
      <c r="G512" s="96"/>
    </row>
    <row r="513" spans="1:7" s="21" customFormat="1">
      <c r="A513" s="100">
        <v>3533</v>
      </c>
      <c r="B513" s="86">
        <v>5137</v>
      </c>
      <c r="C513" s="85" t="s">
        <v>167</v>
      </c>
      <c r="D513" s="89">
        <v>2100</v>
      </c>
      <c r="E513" s="77">
        <v>0</v>
      </c>
      <c r="F513" s="89">
        <v>0</v>
      </c>
      <c r="G513" s="101">
        <v>0</v>
      </c>
    </row>
    <row r="514" spans="1:7" s="21" customFormat="1">
      <c r="A514" s="91">
        <v>3533</v>
      </c>
      <c r="B514" s="87">
        <v>5139</v>
      </c>
      <c r="C514" s="83" t="s">
        <v>168</v>
      </c>
      <c r="D514" s="90">
        <v>60</v>
      </c>
      <c r="E514" s="72">
        <v>0</v>
      </c>
      <c r="F514" s="90">
        <v>0</v>
      </c>
      <c r="G514" s="102">
        <v>0</v>
      </c>
    </row>
    <row r="515" spans="1:7" s="21" customFormat="1">
      <c r="A515" s="91">
        <v>3533</v>
      </c>
      <c r="B515" s="87">
        <v>5169</v>
      </c>
      <c r="C515" s="83" t="s">
        <v>163</v>
      </c>
      <c r="D515" s="90">
        <v>420</v>
      </c>
      <c r="E515" s="72">
        <v>363.75</v>
      </c>
      <c r="F515" s="90">
        <v>223.85000000000002</v>
      </c>
      <c r="G515" s="102">
        <v>61.539518900343651</v>
      </c>
    </row>
    <row r="516" spans="1:7" s="21" customFormat="1">
      <c r="A516" s="91">
        <v>3533</v>
      </c>
      <c r="B516" s="87">
        <v>5173</v>
      </c>
      <c r="C516" s="83" t="s">
        <v>181</v>
      </c>
      <c r="D516" s="90">
        <v>60</v>
      </c>
      <c r="E516" s="72">
        <v>0</v>
      </c>
      <c r="F516" s="90">
        <v>0</v>
      </c>
      <c r="G516" s="102">
        <v>0</v>
      </c>
    </row>
    <row r="517" spans="1:7" s="21" customFormat="1">
      <c r="A517" s="91">
        <v>3533</v>
      </c>
      <c r="B517" s="87">
        <v>5331</v>
      </c>
      <c r="C517" s="83" t="s">
        <v>162</v>
      </c>
      <c r="D517" s="90">
        <v>346084</v>
      </c>
      <c r="E517" s="72">
        <v>345784</v>
      </c>
      <c r="F517" s="90">
        <v>345784</v>
      </c>
      <c r="G517" s="102">
        <v>100</v>
      </c>
    </row>
    <row r="518" spans="1:7" s="21" customFormat="1">
      <c r="A518" s="91">
        <v>3533</v>
      </c>
      <c r="B518" s="87">
        <v>5336</v>
      </c>
      <c r="C518" s="83" t="s">
        <v>193</v>
      </c>
      <c r="D518" s="90">
        <v>0</v>
      </c>
      <c r="E518" s="72">
        <v>12218.32</v>
      </c>
      <c r="F518" s="90">
        <v>12218.32</v>
      </c>
      <c r="G518" s="102">
        <v>100</v>
      </c>
    </row>
    <row r="519" spans="1:7">
      <c r="A519" s="103">
        <v>3533</v>
      </c>
      <c r="B519" s="88"/>
      <c r="C519" s="78" t="s">
        <v>28</v>
      </c>
      <c r="D519" s="74">
        <v>348724</v>
      </c>
      <c r="E519" s="79">
        <v>358366</v>
      </c>
      <c r="F519" s="74">
        <v>358226</v>
      </c>
      <c r="G519" s="104">
        <v>100</v>
      </c>
    </row>
    <row r="520" spans="1:7">
      <c r="A520" s="95"/>
      <c r="B520" s="18"/>
      <c r="C520" s="46"/>
      <c r="D520" s="54"/>
      <c r="E520" s="54"/>
      <c r="F520" s="54"/>
      <c r="G520" s="96"/>
    </row>
    <row r="521" spans="1:7" s="21" customFormat="1">
      <c r="A521" s="100">
        <v>3541</v>
      </c>
      <c r="B521" s="86">
        <v>5021</v>
      </c>
      <c r="C521" s="85" t="s">
        <v>172</v>
      </c>
      <c r="D521" s="89">
        <v>0</v>
      </c>
      <c r="E521" s="77">
        <v>2.4</v>
      </c>
      <c r="F521" s="89">
        <v>0</v>
      </c>
      <c r="G521" s="101">
        <v>0</v>
      </c>
    </row>
    <row r="522" spans="1:7" s="21" customFormat="1">
      <c r="A522" s="91">
        <v>3541</v>
      </c>
      <c r="B522" s="87">
        <v>5169</v>
      </c>
      <c r="C522" s="83" t="s">
        <v>163</v>
      </c>
      <c r="D522" s="90">
        <v>82</v>
      </c>
      <c r="E522" s="72">
        <v>79.599999999999994</v>
      </c>
      <c r="F522" s="90">
        <v>79.599999999999994</v>
      </c>
      <c r="G522" s="102">
        <v>100</v>
      </c>
    </row>
    <row r="523" spans="1:7" s="21" customFormat="1">
      <c r="A523" s="91">
        <v>3541</v>
      </c>
      <c r="B523" s="87">
        <v>5194</v>
      </c>
      <c r="C523" s="83" t="s">
        <v>183</v>
      </c>
      <c r="D523" s="90">
        <v>18</v>
      </c>
      <c r="E523" s="72">
        <v>18</v>
      </c>
      <c r="F523" s="90">
        <v>18</v>
      </c>
      <c r="G523" s="102">
        <v>100</v>
      </c>
    </row>
    <row r="524" spans="1:7" s="21" customFormat="1">
      <c r="A524" s="91">
        <v>3541</v>
      </c>
      <c r="B524" s="87">
        <v>5213</v>
      </c>
      <c r="C524" s="83" t="s">
        <v>121</v>
      </c>
      <c r="D524" s="90">
        <v>0</v>
      </c>
      <c r="E524" s="72">
        <v>50.5</v>
      </c>
      <c r="F524" s="90">
        <v>50.5</v>
      </c>
      <c r="G524" s="102">
        <v>100</v>
      </c>
    </row>
    <row r="525" spans="1:7" s="21" customFormat="1">
      <c r="A525" s="91">
        <v>3541</v>
      </c>
      <c r="B525" s="87">
        <v>5221</v>
      </c>
      <c r="C525" s="83" t="s">
        <v>161</v>
      </c>
      <c r="D525" s="90">
        <v>0</v>
      </c>
      <c r="E525" s="72">
        <v>1990</v>
      </c>
      <c r="F525" s="90">
        <v>1990</v>
      </c>
      <c r="G525" s="102">
        <v>100</v>
      </c>
    </row>
    <row r="526" spans="1:7" s="21" customFormat="1">
      <c r="A526" s="91">
        <v>3541</v>
      </c>
      <c r="B526" s="87">
        <v>5222</v>
      </c>
      <c r="C526" s="83" t="s">
        <v>127</v>
      </c>
      <c r="D526" s="90">
        <v>0</v>
      </c>
      <c r="E526" s="72">
        <v>466.5</v>
      </c>
      <c r="F526" s="90">
        <v>466.5</v>
      </c>
      <c r="G526" s="102">
        <v>100</v>
      </c>
    </row>
    <row r="527" spans="1:7" s="21" customFormat="1">
      <c r="A527" s="91">
        <v>3541</v>
      </c>
      <c r="B527" s="87">
        <v>5229</v>
      </c>
      <c r="C527" s="83" t="s">
        <v>125</v>
      </c>
      <c r="D527" s="90">
        <v>2800</v>
      </c>
      <c r="E527" s="72">
        <v>0</v>
      </c>
      <c r="F527" s="90">
        <v>0</v>
      </c>
      <c r="G527" s="102">
        <v>0</v>
      </c>
    </row>
    <row r="528" spans="1:7" s="21" customFormat="1">
      <c r="A528" s="91">
        <v>3541</v>
      </c>
      <c r="B528" s="87">
        <v>5321</v>
      </c>
      <c r="C528" s="83" t="s">
        <v>126</v>
      </c>
      <c r="D528" s="90">
        <v>0</v>
      </c>
      <c r="E528" s="72">
        <v>624.5</v>
      </c>
      <c r="F528" s="90">
        <v>624.5</v>
      </c>
      <c r="G528" s="102">
        <v>100</v>
      </c>
    </row>
    <row r="529" spans="1:7" s="21" customFormat="1">
      <c r="A529" s="91">
        <v>3541</v>
      </c>
      <c r="B529" s="87">
        <v>5331</v>
      </c>
      <c r="C529" s="83" t="s">
        <v>162</v>
      </c>
      <c r="D529" s="90">
        <v>0</v>
      </c>
      <c r="E529" s="72">
        <v>168.5</v>
      </c>
      <c r="F529" s="90">
        <v>168.5</v>
      </c>
      <c r="G529" s="102">
        <v>100</v>
      </c>
    </row>
    <row r="530" spans="1:7" s="21" customFormat="1">
      <c r="A530" s="91">
        <v>3541</v>
      </c>
      <c r="B530" s="87">
        <v>5336</v>
      </c>
      <c r="C530" s="83" t="s">
        <v>193</v>
      </c>
      <c r="D530" s="90">
        <v>0</v>
      </c>
      <c r="E530" s="72">
        <v>187.5</v>
      </c>
      <c r="F530" s="90">
        <v>187.5</v>
      </c>
      <c r="G530" s="102">
        <v>100</v>
      </c>
    </row>
    <row r="531" spans="1:7">
      <c r="A531" s="103">
        <v>3541</v>
      </c>
      <c r="B531" s="88"/>
      <c r="C531" s="50" t="s">
        <v>141</v>
      </c>
      <c r="D531" s="74">
        <v>2900</v>
      </c>
      <c r="E531" s="79">
        <v>3590</v>
      </c>
      <c r="F531" s="74">
        <v>3588</v>
      </c>
      <c r="G531" s="104">
        <v>99.9</v>
      </c>
    </row>
    <row r="532" spans="1:7">
      <c r="A532" s="95"/>
      <c r="B532" s="18"/>
      <c r="C532" s="46"/>
      <c r="D532" s="54"/>
      <c r="E532" s="54"/>
      <c r="F532" s="54"/>
      <c r="G532" s="96"/>
    </row>
    <row r="533" spans="1:7" s="21" customFormat="1">
      <c r="A533" s="100">
        <v>3549</v>
      </c>
      <c r="B533" s="86">
        <v>5221</v>
      </c>
      <c r="C533" s="85" t="s">
        <v>161</v>
      </c>
      <c r="D533" s="89">
        <v>0</v>
      </c>
      <c r="E533" s="77">
        <v>141.30000000000001</v>
      </c>
      <c r="F533" s="89">
        <v>141.30000000000001</v>
      </c>
      <c r="G533" s="101">
        <v>100</v>
      </c>
    </row>
    <row r="534" spans="1:7" s="21" customFormat="1">
      <c r="A534" s="91">
        <v>3549</v>
      </c>
      <c r="B534" s="87">
        <v>5222</v>
      </c>
      <c r="C534" s="83" t="s">
        <v>127</v>
      </c>
      <c r="D534" s="90">
        <v>0</v>
      </c>
      <c r="E534" s="72">
        <v>71.099999999999994</v>
      </c>
      <c r="F534" s="90">
        <v>71.099999999999994</v>
      </c>
      <c r="G534" s="102">
        <v>100</v>
      </c>
    </row>
    <row r="535" spans="1:7" s="21" customFormat="1">
      <c r="A535" s="91">
        <v>3549</v>
      </c>
      <c r="B535" s="87">
        <v>5223</v>
      </c>
      <c r="C535" s="83" t="s">
        <v>197</v>
      </c>
      <c r="D535" s="90">
        <v>0</v>
      </c>
      <c r="E535" s="72">
        <v>469</v>
      </c>
      <c r="F535" s="90">
        <v>469</v>
      </c>
      <c r="G535" s="102">
        <v>100</v>
      </c>
    </row>
    <row r="536" spans="1:7" s="21" customFormat="1">
      <c r="A536" s="91">
        <v>3549</v>
      </c>
      <c r="B536" s="87">
        <v>5229</v>
      </c>
      <c r="C536" s="83" t="s">
        <v>125</v>
      </c>
      <c r="D536" s="90">
        <v>1000</v>
      </c>
      <c r="E536" s="72">
        <v>113.6</v>
      </c>
      <c r="F536" s="90">
        <v>0</v>
      </c>
      <c r="G536" s="102">
        <v>0</v>
      </c>
    </row>
    <row r="537" spans="1:7">
      <c r="A537" s="103">
        <v>3549</v>
      </c>
      <c r="B537" s="88"/>
      <c r="C537" s="78" t="s">
        <v>87</v>
      </c>
      <c r="D537" s="74">
        <v>1000</v>
      </c>
      <c r="E537" s="79">
        <v>795</v>
      </c>
      <c r="F537" s="74">
        <v>681</v>
      </c>
      <c r="G537" s="104">
        <v>85.7</v>
      </c>
    </row>
    <row r="538" spans="1:7">
      <c r="A538" s="95"/>
      <c r="B538" s="18"/>
      <c r="C538" s="46"/>
      <c r="D538" s="54"/>
      <c r="E538" s="54"/>
      <c r="F538" s="54"/>
      <c r="G538" s="96"/>
    </row>
    <row r="539" spans="1:7" s="21" customFormat="1">
      <c r="A539" s="100">
        <v>3599</v>
      </c>
      <c r="B539" s="86">
        <v>5021</v>
      </c>
      <c r="C539" s="85" t="s">
        <v>172</v>
      </c>
      <c r="D539" s="89">
        <v>204</v>
      </c>
      <c r="E539" s="77">
        <v>1206</v>
      </c>
      <c r="F539" s="89">
        <v>576.54999999999995</v>
      </c>
      <c r="G539" s="101">
        <v>47.80679933665008</v>
      </c>
    </row>
    <row r="540" spans="1:7" s="21" customFormat="1">
      <c r="A540" s="91">
        <v>3599</v>
      </c>
      <c r="B540" s="87">
        <v>5166</v>
      </c>
      <c r="C540" s="83" t="s">
        <v>164</v>
      </c>
      <c r="D540" s="90">
        <v>3000</v>
      </c>
      <c r="E540" s="72">
        <v>1216.56</v>
      </c>
      <c r="F540" s="90">
        <v>754.59500000000003</v>
      </c>
      <c r="G540" s="102">
        <v>62.026944828039717</v>
      </c>
    </row>
    <row r="541" spans="1:7" s="21" customFormat="1">
      <c r="A541" s="91">
        <v>3599</v>
      </c>
      <c r="B541" s="87">
        <v>5168</v>
      </c>
      <c r="C541" s="83" t="s">
        <v>179</v>
      </c>
      <c r="D541" s="90">
        <v>0</v>
      </c>
      <c r="E541" s="72">
        <v>49.519999999999996</v>
      </c>
      <c r="F541" s="90">
        <v>48.864000000000004</v>
      </c>
      <c r="G541" s="102">
        <v>98.675282714054944</v>
      </c>
    </row>
    <row r="542" spans="1:7" s="21" customFormat="1">
      <c r="A542" s="91">
        <v>3599</v>
      </c>
      <c r="B542" s="87">
        <v>5169</v>
      </c>
      <c r="C542" s="83" t="s">
        <v>163</v>
      </c>
      <c r="D542" s="90">
        <v>8310</v>
      </c>
      <c r="E542" s="72">
        <v>7961.6100000000006</v>
      </c>
      <c r="F542" s="90">
        <v>7213.7274999999991</v>
      </c>
      <c r="G542" s="102">
        <v>90.606391169625226</v>
      </c>
    </row>
    <row r="543" spans="1:7" s="21" customFormat="1">
      <c r="A543" s="91">
        <v>3599</v>
      </c>
      <c r="B543" s="87">
        <v>5179</v>
      </c>
      <c r="C543" s="83" t="s">
        <v>182</v>
      </c>
      <c r="D543" s="90">
        <v>0</v>
      </c>
      <c r="E543" s="72">
        <v>995.59</v>
      </c>
      <c r="F543" s="90">
        <v>907.74199999999996</v>
      </c>
      <c r="G543" s="102">
        <v>91.176287427555508</v>
      </c>
    </row>
    <row r="544" spans="1:7" s="21" customFormat="1">
      <c r="A544" s="91">
        <v>3599</v>
      </c>
      <c r="B544" s="87">
        <v>5213</v>
      </c>
      <c r="C544" s="83" t="s">
        <v>121</v>
      </c>
      <c r="D544" s="90">
        <v>0</v>
      </c>
      <c r="E544" s="72">
        <v>80</v>
      </c>
      <c r="F544" s="90">
        <v>80</v>
      </c>
      <c r="G544" s="102">
        <v>100</v>
      </c>
    </row>
    <row r="545" spans="1:7" s="21" customFormat="1">
      <c r="A545" s="91">
        <v>3599</v>
      </c>
      <c r="B545" s="87">
        <v>5221</v>
      </c>
      <c r="C545" s="83" t="s">
        <v>161</v>
      </c>
      <c r="D545" s="90">
        <v>0</v>
      </c>
      <c r="E545" s="72">
        <v>30</v>
      </c>
      <c r="F545" s="90">
        <v>30</v>
      </c>
      <c r="G545" s="102">
        <v>100</v>
      </c>
    </row>
    <row r="546" spans="1:7" s="21" customFormat="1">
      <c r="A546" s="91">
        <v>3599</v>
      </c>
      <c r="B546" s="87">
        <v>5222</v>
      </c>
      <c r="C546" s="83" t="s">
        <v>127</v>
      </c>
      <c r="D546" s="90">
        <v>0</v>
      </c>
      <c r="E546" s="72">
        <v>200</v>
      </c>
      <c r="F546" s="90">
        <v>200</v>
      </c>
      <c r="G546" s="102">
        <v>100</v>
      </c>
    </row>
    <row r="547" spans="1:7" s="21" customFormat="1">
      <c r="A547" s="91">
        <v>3599</v>
      </c>
      <c r="B547" s="87">
        <v>5229</v>
      </c>
      <c r="C547" s="83" t="s">
        <v>125</v>
      </c>
      <c r="D547" s="90">
        <v>0</v>
      </c>
      <c r="E547" s="72">
        <v>50</v>
      </c>
      <c r="F547" s="90">
        <v>50</v>
      </c>
      <c r="G547" s="102">
        <v>100</v>
      </c>
    </row>
    <row r="548" spans="1:7" s="21" customFormat="1">
      <c r="A548" s="91">
        <v>3599</v>
      </c>
      <c r="B548" s="87">
        <v>5321</v>
      </c>
      <c r="C548" s="83" t="s">
        <v>126</v>
      </c>
      <c r="D548" s="90">
        <v>7680</v>
      </c>
      <c r="E548" s="72">
        <v>7964</v>
      </c>
      <c r="F548" s="90">
        <v>7061</v>
      </c>
      <c r="G548" s="102">
        <v>88.661476644902066</v>
      </c>
    </row>
    <row r="549" spans="1:7" s="21" customFormat="1">
      <c r="A549" s="91">
        <v>3599</v>
      </c>
      <c r="B549" s="87">
        <v>5332</v>
      </c>
      <c r="C549" s="83" t="s">
        <v>198</v>
      </c>
      <c r="D549" s="90">
        <v>0</v>
      </c>
      <c r="E549" s="72">
        <v>30</v>
      </c>
      <c r="F549" s="90">
        <v>30</v>
      </c>
      <c r="G549" s="102">
        <v>100</v>
      </c>
    </row>
    <row r="550" spans="1:7" s="21" customFormat="1">
      <c r="A550" s="91">
        <v>3599</v>
      </c>
      <c r="B550" s="87">
        <v>5909</v>
      </c>
      <c r="C550" s="83" t="s">
        <v>192</v>
      </c>
      <c r="D550" s="90">
        <v>0</v>
      </c>
      <c r="E550" s="72">
        <v>190</v>
      </c>
      <c r="F550" s="90">
        <v>31</v>
      </c>
      <c r="G550" s="102">
        <v>16.315789473684212</v>
      </c>
    </row>
    <row r="551" spans="1:7">
      <c r="A551" s="103">
        <v>3599</v>
      </c>
      <c r="B551" s="88"/>
      <c r="C551" s="78" t="s">
        <v>27</v>
      </c>
      <c r="D551" s="74">
        <v>19194</v>
      </c>
      <c r="E551" s="79">
        <v>19975</v>
      </c>
      <c r="F551" s="74">
        <v>16985</v>
      </c>
      <c r="G551" s="104">
        <v>85</v>
      </c>
    </row>
    <row r="552" spans="1:7">
      <c r="A552" s="95"/>
      <c r="B552" s="18"/>
      <c r="C552" s="46"/>
      <c r="D552" s="54"/>
      <c r="E552" s="54"/>
      <c r="F552" s="54"/>
      <c r="G552" s="96"/>
    </row>
    <row r="553" spans="1:7" s="21" customFormat="1">
      <c r="A553" s="100">
        <v>3635</v>
      </c>
      <c r="B553" s="86">
        <v>5166</v>
      </c>
      <c r="C553" s="85" t="s">
        <v>164</v>
      </c>
      <c r="D553" s="89">
        <v>100</v>
      </c>
      <c r="E553" s="77">
        <v>100</v>
      </c>
      <c r="F553" s="89">
        <v>9.9990000000000006</v>
      </c>
      <c r="G553" s="101">
        <v>9.9990000000000006</v>
      </c>
    </row>
    <row r="554" spans="1:7" s="21" customFormat="1">
      <c r="A554" s="91">
        <v>3635</v>
      </c>
      <c r="B554" s="87">
        <v>5169</v>
      </c>
      <c r="C554" s="83" t="s">
        <v>163</v>
      </c>
      <c r="D554" s="90">
        <v>1200</v>
      </c>
      <c r="E554" s="72">
        <v>1048.18</v>
      </c>
      <c r="F554" s="90">
        <v>0</v>
      </c>
      <c r="G554" s="102">
        <v>0</v>
      </c>
    </row>
    <row r="555" spans="1:7" s="21" customFormat="1">
      <c r="A555" s="91">
        <v>3635</v>
      </c>
      <c r="B555" s="87">
        <v>5321</v>
      </c>
      <c r="C555" s="83" t="s">
        <v>126</v>
      </c>
      <c r="D555" s="90">
        <v>0</v>
      </c>
      <c r="E555" s="72">
        <v>1307.2</v>
      </c>
      <c r="F555" s="90">
        <v>1265.4960000000001</v>
      </c>
      <c r="G555" s="102">
        <v>96.80966952264383</v>
      </c>
    </row>
    <row r="556" spans="1:7">
      <c r="A556" s="103">
        <v>3635</v>
      </c>
      <c r="B556" s="88"/>
      <c r="C556" s="78" t="s">
        <v>26</v>
      </c>
      <c r="D556" s="74">
        <v>1300</v>
      </c>
      <c r="E556" s="79">
        <v>2455</v>
      </c>
      <c r="F556" s="74">
        <v>1275</v>
      </c>
      <c r="G556" s="104">
        <v>51.9</v>
      </c>
    </row>
    <row r="557" spans="1:7">
      <c r="A557" s="95"/>
      <c r="B557" s="18"/>
      <c r="C557" s="46"/>
      <c r="D557" s="54"/>
      <c r="E557" s="54"/>
      <c r="F557" s="54"/>
      <c r="G557" s="96"/>
    </row>
    <row r="558" spans="1:7" s="21" customFormat="1">
      <c r="A558" s="100">
        <v>3636</v>
      </c>
      <c r="B558" s="86">
        <v>5011</v>
      </c>
      <c r="C558" s="85" t="s">
        <v>171</v>
      </c>
      <c r="D558" s="89">
        <v>0</v>
      </c>
      <c r="E558" s="77">
        <v>427.67999999999995</v>
      </c>
      <c r="F558" s="89">
        <v>144.2731</v>
      </c>
      <c r="G558" s="101">
        <v>33.733889824167605</v>
      </c>
    </row>
    <row r="559" spans="1:7" s="21" customFormat="1">
      <c r="A559" s="91">
        <v>3636</v>
      </c>
      <c r="B559" s="87">
        <v>5021</v>
      </c>
      <c r="C559" s="83" t="s">
        <v>172</v>
      </c>
      <c r="D559" s="90">
        <v>500</v>
      </c>
      <c r="E559" s="72">
        <v>1131.3700000000001</v>
      </c>
      <c r="F559" s="90">
        <v>398.99199999999996</v>
      </c>
      <c r="G559" s="102">
        <v>35.26627009731564</v>
      </c>
    </row>
    <row r="560" spans="1:7" s="21" customFormat="1">
      <c r="A560" s="91">
        <v>3636</v>
      </c>
      <c r="B560" s="87">
        <v>5031</v>
      </c>
      <c r="C560" s="83" t="s">
        <v>173</v>
      </c>
      <c r="D560" s="90">
        <v>0</v>
      </c>
      <c r="E560" s="72">
        <v>285.49</v>
      </c>
      <c r="F560" s="90">
        <v>97.064999999999998</v>
      </c>
      <c r="G560" s="102">
        <v>33.99943956005464</v>
      </c>
    </row>
    <row r="561" spans="1:7" s="21" customFormat="1">
      <c r="A561" s="91">
        <v>3636</v>
      </c>
      <c r="B561" s="87">
        <v>5032</v>
      </c>
      <c r="C561" s="83" t="s">
        <v>174</v>
      </c>
      <c r="D561" s="90">
        <v>0</v>
      </c>
      <c r="E561" s="72">
        <v>108.78</v>
      </c>
      <c r="F561" s="90">
        <v>34.955999999999996</v>
      </c>
      <c r="G561" s="102">
        <v>32.13458356315499</v>
      </c>
    </row>
    <row r="562" spans="1:7" s="21" customFormat="1">
      <c r="A562" s="91">
        <v>3636</v>
      </c>
      <c r="B562" s="87">
        <v>5038</v>
      </c>
      <c r="C562" s="83" t="s">
        <v>175</v>
      </c>
      <c r="D562" s="90">
        <v>0</v>
      </c>
      <c r="E562" s="72">
        <v>6.36</v>
      </c>
      <c r="F562" s="90">
        <v>1.6450000000000002</v>
      </c>
      <c r="G562" s="102">
        <v>25.864779874213838</v>
      </c>
    </row>
    <row r="563" spans="1:7" s="21" customFormat="1">
      <c r="A563" s="91">
        <v>3636</v>
      </c>
      <c r="B563" s="87">
        <v>5136</v>
      </c>
      <c r="C563" s="83" t="s">
        <v>166</v>
      </c>
      <c r="D563" s="90">
        <v>0</v>
      </c>
      <c r="E563" s="72">
        <v>21.85</v>
      </c>
      <c r="F563" s="90">
        <v>21.85</v>
      </c>
      <c r="G563" s="102">
        <v>100</v>
      </c>
    </row>
    <row r="564" spans="1:7" s="21" customFormat="1">
      <c r="A564" s="91">
        <v>3636</v>
      </c>
      <c r="B564" s="87">
        <v>5137</v>
      </c>
      <c r="C564" s="83" t="s">
        <v>167</v>
      </c>
      <c r="D564" s="90">
        <v>0</v>
      </c>
      <c r="E564" s="72">
        <v>107</v>
      </c>
      <c r="F564" s="90">
        <v>42.230999999999995</v>
      </c>
      <c r="G564" s="102">
        <v>39.468224299065412</v>
      </c>
    </row>
    <row r="565" spans="1:7" s="21" customFormat="1">
      <c r="A565" s="91">
        <v>3636</v>
      </c>
      <c r="B565" s="87">
        <v>5139</v>
      </c>
      <c r="C565" s="83" t="s">
        <v>168</v>
      </c>
      <c r="D565" s="90">
        <v>0</v>
      </c>
      <c r="E565" s="72">
        <v>81.289999999999992</v>
      </c>
      <c r="F565" s="90">
        <v>71.5274</v>
      </c>
      <c r="G565" s="102">
        <v>87.990404723828277</v>
      </c>
    </row>
    <row r="566" spans="1:7" s="21" customFormat="1">
      <c r="A566" s="91">
        <v>3636</v>
      </c>
      <c r="B566" s="87">
        <v>5162</v>
      </c>
      <c r="C566" s="83" t="s">
        <v>196</v>
      </c>
      <c r="D566" s="90">
        <v>0</v>
      </c>
      <c r="E566" s="72">
        <v>8.4</v>
      </c>
      <c r="F566" s="90">
        <v>2.3120000000000003</v>
      </c>
      <c r="G566" s="102">
        <v>27.523809523809529</v>
      </c>
    </row>
    <row r="567" spans="1:7" s="21" customFormat="1">
      <c r="A567" s="91">
        <v>3636</v>
      </c>
      <c r="B567" s="87">
        <v>5163</v>
      </c>
      <c r="C567" s="83" t="s">
        <v>177</v>
      </c>
      <c r="D567" s="90">
        <v>0</v>
      </c>
      <c r="E567" s="72">
        <v>0.3</v>
      </c>
      <c r="F567" s="90">
        <v>0.1152</v>
      </c>
      <c r="G567" s="102">
        <v>38.4</v>
      </c>
    </row>
    <row r="568" spans="1:7" s="21" customFormat="1">
      <c r="A568" s="91">
        <v>3636</v>
      </c>
      <c r="B568" s="87">
        <v>5164</v>
      </c>
      <c r="C568" s="83" t="s">
        <v>169</v>
      </c>
      <c r="D568" s="90">
        <v>0</v>
      </c>
      <c r="E568" s="72">
        <v>78</v>
      </c>
      <c r="F568" s="90">
        <v>42.830000000000005</v>
      </c>
      <c r="G568" s="102">
        <v>54.910256410256423</v>
      </c>
    </row>
    <row r="569" spans="1:7" s="21" customFormat="1">
      <c r="A569" s="91">
        <v>3636</v>
      </c>
      <c r="B569" s="87">
        <v>5166</v>
      </c>
      <c r="C569" s="83" t="s">
        <v>164</v>
      </c>
      <c r="D569" s="90">
        <v>1200</v>
      </c>
      <c r="E569" s="72">
        <v>1039.8</v>
      </c>
      <c r="F569" s="90">
        <v>889.79049999999995</v>
      </c>
      <c r="G569" s="102">
        <v>85.573235237545688</v>
      </c>
    </row>
    <row r="570" spans="1:7" s="21" customFormat="1">
      <c r="A570" s="91">
        <v>3636</v>
      </c>
      <c r="B570" s="87">
        <v>5169</v>
      </c>
      <c r="C570" s="83" t="s">
        <v>163</v>
      </c>
      <c r="D570" s="90">
        <v>25840</v>
      </c>
      <c r="E570" s="72">
        <v>30431.59</v>
      </c>
      <c r="F570" s="90">
        <v>22869</v>
      </c>
      <c r="G570" s="102">
        <v>75.148883117839063</v>
      </c>
    </row>
    <row r="571" spans="1:7" s="21" customFormat="1">
      <c r="A571" s="91">
        <v>3636</v>
      </c>
      <c r="B571" s="87">
        <v>5173</v>
      </c>
      <c r="C571" s="83" t="s">
        <v>181</v>
      </c>
      <c r="D571" s="90">
        <v>0</v>
      </c>
      <c r="E571" s="72">
        <v>26.48</v>
      </c>
      <c r="F571" s="90">
        <v>19.907</v>
      </c>
      <c r="G571" s="102">
        <v>75.177492447129907</v>
      </c>
    </row>
    <row r="572" spans="1:7" s="21" customFormat="1">
      <c r="A572" s="91">
        <v>3636</v>
      </c>
      <c r="B572" s="87">
        <v>5175</v>
      </c>
      <c r="C572" s="83" t="s">
        <v>170</v>
      </c>
      <c r="D572" s="90">
        <v>0</v>
      </c>
      <c r="E572" s="72">
        <v>119.11</v>
      </c>
      <c r="F572" s="90">
        <v>43.221399999999996</v>
      </c>
      <c r="G572" s="102">
        <v>36.286961632104777</v>
      </c>
    </row>
    <row r="573" spans="1:7" s="21" customFormat="1">
      <c r="A573" s="91">
        <v>3636</v>
      </c>
      <c r="B573" s="87">
        <v>5212</v>
      </c>
      <c r="C573" s="83" t="s">
        <v>124</v>
      </c>
      <c r="D573" s="90">
        <v>0</v>
      </c>
      <c r="E573" s="72">
        <v>253</v>
      </c>
      <c r="F573" s="90">
        <v>104.85</v>
      </c>
      <c r="G573" s="102">
        <v>41.442687747035571</v>
      </c>
    </row>
    <row r="574" spans="1:7" s="21" customFormat="1">
      <c r="A574" s="91">
        <v>3636</v>
      </c>
      <c r="B574" s="87">
        <v>5213</v>
      </c>
      <c r="C574" s="83" t="s">
        <v>121</v>
      </c>
      <c r="D574" s="90">
        <v>14000</v>
      </c>
      <c r="E574" s="72">
        <v>22563.300000000003</v>
      </c>
      <c r="F574" s="90">
        <v>11083.781560000001</v>
      </c>
      <c r="G574" s="102">
        <v>49.123051858549061</v>
      </c>
    </row>
    <row r="575" spans="1:7" s="21" customFormat="1">
      <c r="A575" s="91">
        <v>3636</v>
      </c>
      <c r="B575" s="87">
        <v>5221</v>
      </c>
      <c r="C575" s="83" t="s">
        <v>161</v>
      </c>
      <c r="D575" s="90">
        <v>0</v>
      </c>
      <c r="E575" s="72">
        <v>517.5</v>
      </c>
      <c r="F575" s="90">
        <v>258.75</v>
      </c>
      <c r="G575" s="102">
        <v>50</v>
      </c>
    </row>
    <row r="576" spans="1:7" s="21" customFormat="1">
      <c r="A576" s="91">
        <v>3636</v>
      </c>
      <c r="B576" s="87">
        <v>5222</v>
      </c>
      <c r="C576" s="83" t="s">
        <v>127</v>
      </c>
      <c r="D576" s="90">
        <v>0</v>
      </c>
      <c r="E576" s="72">
        <v>2751.7599999999998</v>
      </c>
      <c r="F576" s="90">
        <v>2552.6446900000001</v>
      </c>
      <c r="G576" s="102">
        <v>92.764074265197564</v>
      </c>
    </row>
    <row r="577" spans="1:7" s="21" customFormat="1">
      <c r="A577" s="91">
        <v>3636</v>
      </c>
      <c r="B577" s="87">
        <v>5229</v>
      </c>
      <c r="C577" s="83" t="s">
        <v>125</v>
      </c>
      <c r="D577" s="90">
        <v>5000</v>
      </c>
      <c r="E577" s="72">
        <v>5000</v>
      </c>
      <c r="F577" s="90">
        <v>5000</v>
      </c>
      <c r="G577" s="102">
        <v>100</v>
      </c>
    </row>
    <row r="578" spans="1:7" s="21" customFormat="1">
      <c r="A578" s="91">
        <v>3636</v>
      </c>
      <c r="B578" s="87">
        <v>5321</v>
      </c>
      <c r="C578" s="83" t="s">
        <v>126</v>
      </c>
      <c r="D578" s="90">
        <v>525</v>
      </c>
      <c r="E578" s="72">
        <v>3131.6</v>
      </c>
      <c r="F578" s="90">
        <v>1988.463</v>
      </c>
      <c r="G578" s="102">
        <v>63.496710946481031</v>
      </c>
    </row>
    <row r="579" spans="1:7" s="21" customFormat="1">
      <c r="A579" s="91">
        <v>3636</v>
      </c>
      <c r="B579" s="87">
        <v>5329</v>
      </c>
      <c r="C579" s="83" t="s">
        <v>122</v>
      </c>
      <c r="D579" s="90">
        <v>3000</v>
      </c>
      <c r="E579" s="72">
        <v>3196.02</v>
      </c>
      <c r="F579" s="90">
        <v>2380.4691600000001</v>
      </c>
      <c r="G579" s="102">
        <v>74.482298608894808</v>
      </c>
    </row>
    <row r="580" spans="1:7" s="21" customFormat="1">
      <c r="A580" s="91">
        <v>3636</v>
      </c>
      <c r="B580" s="87">
        <v>5332</v>
      </c>
      <c r="C580" s="83" t="s">
        <v>198</v>
      </c>
      <c r="D580" s="90">
        <v>0</v>
      </c>
      <c r="E580" s="72">
        <v>32317.05</v>
      </c>
      <c r="F580" s="90">
        <v>12309.458000000001</v>
      </c>
      <c r="G580" s="102">
        <v>38.089670932216897</v>
      </c>
    </row>
    <row r="581" spans="1:7" s="21" customFormat="1">
      <c r="A581" s="91">
        <v>3636</v>
      </c>
      <c r="B581" s="87">
        <v>5334</v>
      </c>
      <c r="C581" s="83" t="s">
        <v>205</v>
      </c>
      <c r="D581" s="90">
        <v>0</v>
      </c>
      <c r="E581" s="72">
        <v>1131.9000000000001</v>
      </c>
      <c r="F581" s="90">
        <v>630.54600000000005</v>
      </c>
      <c r="G581" s="102">
        <v>55.706864564007418</v>
      </c>
    </row>
    <row r="582" spans="1:7" s="21" customFormat="1">
      <c r="A582" s="91">
        <v>3636</v>
      </c>
      <c r="B582" s="87">
        <v>5339</v>
      </c>
      <c r="C582" s="83" t="s">
        <v>186</v>
      </c>
      <c r="D582" s="90">
        <v>15000</v>
      </c>
      <c r="E582" s="72">
        <v>1086.45</v>
      </c>
      <c r="F582" s="90">
        <v>726.85</v>
      </c>
      <c r="G582" s="102">
        <v>66.90137604123521</v>
      </c>
    </row>
    <row r="583" spans="1:7">
      <c r="A583" s="103">
        <v>3636</v>
      </c>
      <c r="B583" s="88"/>
      <c r="C583" s="78" t="s">
        <v>25</v>
      </c>
      <c r="D583" s="74">
        <v>65065</v>
      </c>
      <c r="E583" s="79">
        <v>105821</v>
      </c>
      <c r="F583" s="74">
        <v>61716</v>
      </c>
      <c r="G583" s="104">
        <v>58.3</v>
      </c>
    </row>
    <row r="584" spans="1:7">
      <c r="A584" s="95"/>
      <c r="B584" s="18"/>
      <c r="C584" s="46"/>
      <c r="D584" s="54"/>
      <c r="E584" s="54"/>
      <c r="F584" s="54"/>
      <c r="G584" s="96"/>
    </row>
    <row r="585" spans="1:7" s="21" customFormat="1">
      <c r="A585" s="100">
        <v>3639</v>
      </c>
      <c r="B585" s="86">
        <v>5011</v>
      </c>
      <c r="C585" s="85" t="s">
        <v>171</v>
      </c>
      <c r="D585" s="89">
        <v>0</v>
      </c>
      <c r="E585" s="77">
        <v>470.39</v>
      </c>
      <c r="F585" s="89">
        <v>399.96917999999999</v>
      </c>
      <c r="G585" s="101">
        <v>85.02926932970513</v>
      </c>
    </row>
    <row r="586" spans="1:7" s="21" customFormat="1">
      <c r="A586" s="91">
        <v>3639</v>
      </c>
      <c r="B586" s="87">
        <v>5021</v>
      </c>
      <c r="C586" s="83" t="s">
        <v>172</v>
      </c>
      <c r="D586" s="90">
        <v>0</v>
      </c>
      <c r="E586" s="72">
        <v>15</v>
      </c>
      <c r="F586" s="90">
        <v>3.5640000000000001</v>
      </c>
      <c r="G586" s="102">
        <v>23.76</v>
      </c>
    </row>
    <row r="587" spans="1:7" s="21" customFormat="1">
      <c r="A587" s="91">
        <v>3639</v>
      </c>
      <c r="B587" s="87">
        <v>5031</v>
      </c>
      <c r="C587" s="83" t="s">
        <v>173</v>
      </c>
      <c r="D587" s="90">
        <v>0</v>
      </c>
      <c r="E587" s="72">
        <v>117.58999999999999</v>
      </c>
      <c r="F587" s="90">
        <v>99.992289999999997</v>
      </c>
      <c r="G587" s="102">
        <v>85.034688323837074</v>
      </c>
    </row>
    <row r="588" spans="1:7" s="21" customFormat="1">
      <c r="A588" s="91">
        <v>3639</v>
      </c>
      <c r="B588" s="87">
        <v>5032</v>
      </c>
      <c r="C588" s="83" t="s">
        <v>174</v>
      </c>
      <c r="D588" s="90">
        <v>0</v>
      </c>
      <c r="E588" s="72">
        <v>42.339999999999996</v>
      </c>
      <c r="F588" s="90">
        <v>35.997230000000002</v>
      </c>
      <c r="G588" s="102">
        <v>85.019437883797849</v>
      </c>
    </row>
    <row r="589" spans="1:7" s="21" customFormat="1">
      <c r="A589" s="91">
        <v>3639</v>
      </c>
      <c r="B589" s="87">
        <v>5038</v>
      </c>
      <c r="C589" s="83" t="s">
        <v>175</v>
      </c>
      <c r="D589" s="90">
        <v>0</v>
      </c>
      <c r="E589" s="72">
        <v>1.98</v>
      </c>
      <c r="F589" s="90">
        <v>1.6676699999999998</v>
      </c>
      <c r="G589" s="102">
        <v>84.225757575757569</v>
      </c>
    </row>
    <row r="590" spans="1:7" s="21" customFormat="1">
      <c r="A590" s="91">
        <v>3639</v>
      </c>
      <c r="B590" s="87">
        <v>5041</v>
      </c>
      <c r="C590" s="83" t="s">
        <v>176</v>
      </c>
      <c r="D590" s="90">
        <v>0</v>
      </c>
      <c r="E590" s="72">
        <v>24.2</v>
      </c>
      <c r="F590" s="90">
        <v>24.2</v>
      </c>
      <c r="G590" s="102">
        <v>100</v>
      </c>
    </row>
    <row r="591" spans="1:7" s="21" customFormat="1">
      <c r="A591" s="91">
        <v>3639</v>
      </c>
      <c r="B591" s="87">
        <v>5136</v>
      </c>
      <c r="C591" s="83" t="s">
        <v>166</v>
      </c>
      <c r="D591" s="90">
        <v>0</v>
      </c>
      <c r="E591" s="72">
        <v>362.06</v>
      </c>
      <c r="F591" s="90">
        <v>251.51604999999998</v>
      </c>
      <c r="G591" s="102">
        <v>69.468057780478361</v>
      </c>
    </row>
    <row r="592" spans="1:7" s="21" customFormat="1">
      <c r="A592" s="91">
        <v>3639</v>
      </c>
      <c r="B592" s="87">
        <v>5137</v>
      </c>
      <c r="C592" s="83" t="s">
        <v>167</v>
      </c>
      <c r="D592" s="90">
        <v>0</v>
      </c>
      <c r="E592" s="72">
        <v>13.000000000000002</v>
      </c>
      <c r="F592" s="90">
        <v>0</v>
      </c>
      <c r="G592" s="102">
        <v>0</v>
      </c>
    </row>
    <row r="593" spans="1:7" s="21" customFormat="1">
      <c r="A593" s="91">
        <v>3639</v>
      </c>
      <c r="B593" s="87">
        <v>5139</v>
      </c>
      <c r="C593" s="83" t="s">
        <v>168</v>
      </c>
      <c r="D593" s="90">
        <v>600</v>
      </c>
      <c r="E593" s="72">
        <v>689</v>
      </c>
      <c r="F593" s="90">
        <v>282.85500000000002</v>
      </c>
      <c r="G593" s="102">
        <v>41.052975326560237</v>
      </c>
    </row>
    <row r="594" spans="1:7" s="21" customFormat="1">
      <c r="A594" s="91">
        <v>3639</v>
      </c>
      <c r="B594" s="87">
        <v>5141</v>
      </c>
      <c r="C594" s="83" t="s">
        <v>206</v>
      </c>
      <c r="D594" s="90">
        <v>7586</v>
      </c>
      <c r="E594" s="72">
        <v>7586</v>
      </c>
      <c r="F594" s="90">
        <v>7585.15</v>
      </c>
      <c r="G594" s="102">
        <v>99.988795148958602</v>
      </c>
    </row>
    <row r="595" spans="1:7" s="21" customFormat="1">
      <c r="A595" s="91">
        <v>3639</v>
      </c>
      <c r="B595" s="87">
        <v>5151</v>
      </c>
      <c r="C595" s="83" t="s">
        <v>207</v>
      </c>
      <c r="D595" s="90">
        <v>140</v>
      </c>
      <c r="E595" s="72">
        <v>140</v>
      </c>
      <c r="F595" s="90">
        <v>139.80000000000001</v>
      </c>
      <c r="G595" s="102">
        <v>99.857142857142861</v>
      </c>
    </row>
    <row r="596" spans="1:7" s="21" customFormat="1">
      <c r="A596" s="91">
        <v>3639</v>
      </c>
      <c r="B596" s="87">
        <v>5152</v>
      </c>
      <c r="C596" s="83" t="s">
        <v>208</v>
      </c>
      <c r="D596" s="90">
        <v>690</v>
      </c>
      <c r="E596" s="72">
        <v>690</v>
      </c>
      <c r="F596" s="90">
        <v>523.92027000000007</v>
      </c>
      <c r="G596" s="102">
        <v>75.930473913043485</v>
      </c>
    </row>
    <row r="597" spans="1:7" s="21" customFormat="1">
      <c r="A597" s="91">
        <v>3639</v>
      </c>
      <c r="B597" s="87">
        <v>5154</v>
      </c>
      <c r="C597" s="83" t="s">
        <v>209</v>
      </c>
      <c r="D597" s="90">
        <v>770</v>
      </c>
      <c r="E597" s="72">
        <v>770</v>
      </c>
      <c r="F597" s="90">
        <v>636.63248999999996</v>
      </c>
      <c r="G597" s="102">
        <v>82.679544155844155</v>
      </c>
    </row>
    <row r="598" spans="1:7" s="21" customFormat="1">
      <c r="A598" s="91">
        <v>3639</v>
      </c>
      <c r="B598" s="87">
        <v>5162</v>
      </c>
      <c r="C598" s="83" t="s">
        <v>196</v>
      </c>
      <c r="D598" s="90">
        <v>3</v>
      </c>
      <c r="E598" s="72">
        <v>6.3000000000000007</v>
      </c>
      <c r="F598" s="90">
        <v>2.6065</v>
      </c>
      <c r="G598" s="102">
        <v>41.373015873015866</v>
      </c>
    </row>
    <row r="599" spans="1:7" s="21" customFormat="1">
      <c r="A599" s="91">
        <v>3639</v>
      </c>
      <c r="B599" s="87">
        <v>5163</v>
      </c>
      <c r="C599" s="83" t="s">
        <v>177</v>
      </c>
      <c r="D599" s="90">
        <v>0</v>
      </c>
      <c r="E599" s="72">
        <v>1</v>
      </c>
      <c r="F599" s="90">
        <v>0.108</v>
      </c>
      <c r="G599" s="102">
        <v>10.8</v>
      </c>
    </row>
    <row r="600" spans="1:7" s="21" customFormat="1">
      <c r="A600" s="91">
        <v>3639</v>
      </c>
      <c r="B600" s="87">
        <v>5164</v>
      </c>
      <c r="C600" s="83" t="s">
        <v>169</v>
      </c>
      <c r="D600" s="90">
        <v>710</v>
      </c>
      <c r="E600" s="72">
        <v>358.16</v>
      </c>
      <c r="F600" s="90">
        <v>198.70954</v>
      </c>
      <c r="G600" s="102">
        <v>55.480662273844096</v>
      </c>
    </row>
    <row r="601" spans="1:7" s="21" customFormat="1">
      <c r="A601" s="91">
        <v>3639</v>
      </c>
      <c r="B601" s="87">
        <v>5166</v>
      </c>
      <c r="C601" s="83" t="s">
        <v>164</v>
      </c>
      <c r="D601" s="90">
        <v>4000</v>
      </c>
      <c r="E601" s="72">
        <v>8951.19</v>
      </c>
      <c r="F601" s="90">
        <v>2728.2897499999999</v>
      </c>
      <c r="G601" s="102">
        <v>30.479631758458929</v>
      </c>
    </row>
    <row r="602" spans="1:7" s="21" customFormat="1">
      <c r="A602" s="91">
        <v>3639</v>
      </c>
      <c r="B602" s="87">
        <v>5167</v>
      </c>
      <c r="C602" s="83" t="s">
        <v>178</v>
      </c>
      <c r="D602" s="90">
        <v>0</v>
      </c>
      <c r="E602" s="72">
        <v>84</v>
      </c>
      <c r="F602" s="90">
        <v>83.494699999999995</v>
      </c>
      <c r="G602" s="102">
        <v>99.398452380952378</v>
      </c>
    </row>
    <row r="603" spans="1:7" s="21" customFormat="1">
      <c r="A603" s="91">
        <v>3639</v>
      </c>
      <c r="B603" s="87">
        <v>5168</v>
      </c>
      <c r="C603" s="83" t="s">
        <v>179</v>
      </c>
      <c r="D603" s="90">
        <v>0</v>
      </c>
      <c r="E603" s="72">
        <v>40</v>
      </c>
      <c r="F603" s="90">
        <v>0</v>
      </c>
      <c r="G603" s="102">
        <v>0</v>
      </c>
    </row>
    <row r="604" spans="1:7" s="21" customFormat="1">
      <c r="A604" s="91">
        <v>3639</v>
      </c>
      <c r="B604" s="87">
        <v>5169</v>
      </c>
      <c r="C604" s="83" t="s">
        <v>163</v>
      </c>
      <c r="D604" s="90">
        <v>9613</v>
      </c>
      <c r="E604" s="72">
        <v>16178.37</v>
      </c>
      <c r="F604" s="90">
        <v>3849.9793599999998</v>
      </c>
      <c r="G604" s="102">
        <v>23.797078197618177</v>
      </c>
    </row>
    <row r="605" spans="1:7" s="21" customFormat="1">
      <c r="A605" s="91">
        <v>3639</v>
      </c>
      <c r="B605" s="87">
        <v>5171</v>
      </c>
      <c r="C605" s="83" t="s">
        <v>180</v>
      </c>
      <c r="D605" s="90">
        <v>0</v>
      </c>
      <c r="E605" s="72">
        <v>136.21</v>
      </c>
      <c r="F605" s="90">
        <v>136.12557999999999</v>
      </c>
      <c r="G605" s="102">
        <v>99.938022171646708</v>
      </c>
    </row>
    <row r="606" spans="1:7" s="21" customFormat="1">
      <c r="A606" s="91">
        <v>3639</v>
      </c>
      <c r="B606" s="87">
        <v>5172</v>
      </c>
      <c r="C606" s="83" t="s">
        <v>195</v>
      </c>
      <c r="D606" s="90">
        <v>0</v>
      </c>
      <c r="E606" s="72">
        <v>80</v>
      </c>
      <c r="F606" s="90">
        <v>0</v>
      </c>
      <c r="G606" s="102">
        <v>0</v>
      </c>
    </row>
    <row r="607" spans="1:7" s="21" customFormat="1">
      <c r="A607" s="91">
        <v>3639</v>
      </c>
      <c r="B607" s="87">
        <v>5173</v>
      </c>
      <c r="C607" s="83" t="s">
        <v>181</v>
      </c>
      <c r="D607" s="90">
        <v>0</v>
      </c>
      <c r="E607" s="72">
        <v>182</v>
      </c>
      <c r="F607" s="90">
        <v>97.760999999999996</v>
      </c>
      <c r="G607" s="102">
        <v>53.714835164835165</v>
      </c>
    </row>
    <row r="608" spans="1:7" s="21" customFormat="1">
      <c r="A608" s="91">
        <v>3639</v>
      </c>
      <c r="B608" s="87">
        <v>5175</v>
      </c>
      <c r="C608" s="83" t="s">
        <v>170</v>
      </c>
      <c r="D608" s="90">
        <v>195</v>
      </c>
      <c r="E608" s="72">
        <v>316.04000000000002</v>
      </c>
      <c r="F608" s="90">
        <v>180.66909000000004</v>
      </c>
      <c r="G608" s="102">
        <v>57.166526389064686</v>
      </c>
    </row>
    <row r="609" spans="1:7" s="21" customFormat="1">
      <c r="A609" s="91">
        <v>3639</v>
      </c>
      <c r="B609" s="87">
        <v>5179</v>
      </c>
      <c r="C609" s="83" t="s">
        <v>182</v>
      </c>
      <c r="D609" s="90">
        <v>36000</v>
      </c>
      <c r="E609" s="72">
        <v>285961.68</v>
      </c>
      <c r="F609" s="90">
        <v>0</v>
      </c>
      <c r="G609" s="102">
        <v>0</v>
      </c>
    </row>
    <row r="610" spans="1:7" s="21" customFormat="1">
      <c r="A610" s="91">
        <v>3639</v>
      </c>
      <c r="B610" s="87">
        <v>5213</v>
      </c>
      <c r="C610" s="83" t="s">
        <v>121</v>
      </c>
      <c r="D610" s="90">
        <v>11900</v>
      </c>
      <c r="E610" s="72">
        <v>13234.16</v>
      </c>
      <c r="F610" s="90">
        <v>12176.565060000001</v>
      </c>
      <c r="G610" s="102">
        <v>92.008597901189049</v>
      </c>
    </row>
    <row r="611" spans="1:7" s="21" customFormat="1">
      <c r="A611" s="91">
        <v>3639</v>
      </c>
      <c r="B611" s="87">
        <v>5222</v>
      </c>
      <c r="C611" s="83" t="s">
        <v>127</v>
      </c>
      <c r="D611" s="90">
        <v>0</v>
      </c>
      <c r="E611" s="72">
        <v>430</v>
      </c>
      <c r="F611" s="90">
        <v>310</v>
      </c>
      <c r="G611" s="102">
        <v>72.093023255813947</v>
      </c>
    </row>
    <row r="612" spans="1:7" s="21" customFormat="1">
      <c r="A612" s="91">
        <v>3639</v>
      </c>
      <c r="B612" s="87">
        <v>5229</v>
      </c>
      <c r="C612" s="83" t="s">
        <v>125</v>
      </c>
      <c r="D612" s="90">
        <v>150</v>
      </c>
      <c r="E612" s="72">
        <v>350</v>
      </c>
      <c r="F612" s="90">
        <v>350</v>
      </c>
      <c r="G612" s="102">
        <v>100</v>
      </c>
    </row>
    <row r="613" spans="1:7" s="21" customFormat="1">
      <c r="A613" s="91">
        <v>3639</v>
      </c>
      <c r="B613" s="87">
        <v>5230</v>
      </c>
      <c r="C613" s="83" t="s">
        <v>210</v>
      </c>
      <c r="D613" s="90">
        <v>50</v>
      </c>
      <c r="E613" s="72">
        <v>240</v>
      </c>
      <c r="F613" s="90">
        <v>240</v>
      </c>
      <c r="G613" s="102">
        <v>100</v>
      </c>
    </row>
    <row r="614" spans="1:7" s="21" customFormat="1">
      <c r="A614" s="91">
        <v>3639</v>
      </c>
      <c r="B614" s="87">
        <v>5321</v>
      </c>
      <c r="C614" s="83" t="s">
        <v>126</v>
      </c>
      <c r="D614" s="90">
        <v>0</v>
      </c>
      <c r="E614" s="72">
        <v>595</v>
      </c>
      <c r="F614" s="90">
        <v>595</v>
      </c>
      <c r="G614" s="102">
        <v>100</v>
      </c>
    </row>
    <row r="615" spans="1:7" s="21" customFormat="1">
      <c r="A615" s="91">
        <v>3639</v>
      </c>
      <c r="B615" s="87">
        <v>5332</v>
      </c>
      <c r="C615" s="83" t="s">
        <v>198</v>
      </c>
      <c r="D615" s="90">
        <v>0</v>
      </c>
      <c r="E615" s="72">
        <v>457.56</v>
      </c>
      <c r="F615" s="90">
        <v>377.56</v>
      </c>
      <c r="G615" s="102">
        <v>82.515954191799977</v>
      </c>
    </row>
    <row r="616" spans="1:7" s="21" customFormat="1">
      <c r="A616" s="91">
        <v>3639</v>
      </c>
      <c r="B616" s="87">
        <v>5339</v>
      </c>
      <c r="C616" s="83" t="s">
        <v>186</v>
      </c>
      <c r="D616" s="90">
        <v>0</v>
      </c>
      <c r="E616" s="72">
        <v>30</v>
      </c>
      <c r="F616" s="90">
        <v>30</v>
      </c>
      <c r="G616" s="102">
        <v>100</v>
      </c>
    </row>
    <row r="617" spans="1:7" s="21" customFormat="1">
      <c r="A617" s="91">
        <v>3639</v>
      </c>
      <c r="B617" s="87">
        <v>5362</v>
      </c>
      <c r="C617" s="83" t="s">
        <v>187</v>
      </c>
      <c r="D617" s="90">
        <v>2900</v>
      </c>
      <c r="E617" s="72">
        <v>3189.52</v>
      </c>
      <c r="F617" s="90">
        <v>1973.6610000000001</v>
      </c>
      <c r="G617" s="102">
        <v>61.879561814943941</v>
      </c>
    </row>
    <row r="618" spans="1:7" s="21" customFormat="1">
      <c r="A618" s="91">
        <v>3639</v>
      </c>
      <c r="B618" s="87">
        <v>5363</v>
      </c>
      <c r="C618" s="83" t="s">
        <v>190</v>
      </c>
      <c r="D618" s="90">
        <v>0</v>
      </c>
      <c r="E618" s="72">
        <v>917</v>
      </c>
      <c r="F618" s="90">
        <v>458.40800000000002</v>
      </c>
      <c r="G618" s="102">
        <v>49.989967284623773</v>
      </c>
    </row>
    <row r="619" spans="1:7" s="21" customFormat="1">
      <c r="A619" s="91">
        <v>3639</v>
      </c>
      <c r="B619" s="87">
        <v>5365</v>
      </c>
      <c r="C619" s="83" t="s">
        <v>211</v>
      </c>
      <c r="D619" s="90">
        <v>0</v>
      </c>
      <c r="E619" s="72">
        <v>2</v>
      </c>
      <c r="F619" s="90">
        <v>1</v>
      </c>
      <c r="G619" s="102">
        <v>50</v>
      </c>
    </row>
    <row r="620" spans="1:7" s="21" customFormat="1">
      <c r="A620" s="91">
        <v>3639</v>
      </c>
      <c r="B620" s="87">
        <v>5532</v>
      </c>
      <c r="C620" s="83" t="s">
        <v>212</v>
      </c>
      <c r="D620" s="90">
        <v>0</v>
      </c>
      <c r="E620" s="72">
        <v>179.2</v>
      </c>
      <c r="F620" s="90">
        <v>179.19604999999999</v>
      </c>
      <c r="G620" s="102">
        <v>99.997795758928561</v>
      </c>
    </row>
    <row r="621" spans="1:7" s="21" customFormat="1">
      <c r="A621" s="91">
        <v>3639</v>
      </c>
      <c r="B621" s="87">
        <v>5909</v>
      </c>
      <c r="C621" s="83" t="s">
        <v>192</v>
      </c>
      <c r="D621" s="90">
        <v>10</v>
      </c>
      <c r="E621" s="72">
        <v>2229.69</v>
      </c>
      <c r="F621" s="90">
        <v>7.835</v>
      </c>
      <c r="G621" s="102">
        <v>0.35139413999255503</v>
      </c>
    </row>
    <row r="622" spans="1:7">
      <c r="A622" s="103">
        <v>3639</v>
      </c>
      <c r="B622" s="88"/>
      <c r="C622" s="50" t="s">
        <v>142</v>
      </c>
      <c r="D622" s="74">
        <v>75317</v>
      </c>
      <c r="E622" s="79">
        <v>345070</v>
      </c>
      <c r="F622" s="74">
        <v>33965</v>
      </c>
      <c r="G622" s="104">
        <v>9.8000000000000007</v>
      </c>
    </row>
    <row r="623" spans="1:7">
      <c r="A623" s="95"/>
      <c r="B623" s="18"/>
      <c r="C623" s="46"/>
      <c r="D623" s="54"/>
      <c r="E623" s="54"/>
      <c r="F623" s="54"/>
      <c r="G623" s="96"/>
    </row>
    <row r="624" spans="1:7" s="21" customFormat="1">
      <c r="A624" s="100">
        <v>3716</v>
      </c>
      <c r="B624" s="86">
        <v>5179</v>
      </c>
      <c r="C624" s="85" t="s">
        <v>182</v>
      </c>
      <c r="D624" s="89">
        <v>0</v>
      </c>
      <c r="E624" s="77">
        <v>55</v>
      </c>
      <c r="F624" s="89">
        <v>54.45</v>
      </c>
      <c r="G624" s="101">
        <v>99.000000000000014</v>
      </c>
    </row>
    <row r="625" spans="1:7" s="21" customFormat="1">
      <c r="A625" s="91">
        <v>3716</v>
      </c>
      <c r="B625" s="87">
        <v>5339</v>
      </c>
      <c r="C625" s="83" t="s">
        <v>186</v>
      </c>
      <c r="D625" s="90">
        <v>2500</v>
      </c>
      <c r="E625" s="72">
        <v>2445</v>
      </c>
      <c r="F625" s="90">
        <v>1900</v>
      </c>
      <c r="G625" s="102">
        <v>77.709611451942735</v>
      </c>
    </row>
    <row r="626" spans="1:7">
      <c r="A626" s="103">
        <v>3716</v>
      </c>
      <c r="B626" s="88"/>
      <c r="C626" s="78" t="s">
        <v>86</v>
      </c>
      <c r="D626" s="74">
        <v>2500</v>
      </c>
      <c r="E626" s="79">
        <v>2500</v>
      </c>
      <c r="F626" s="74">
        <v>1954</v>
      </c>
      <c r="G626" s="104">
        <v>78.2</v>
      </c>
    </row>
    <row r="627" spans="1:7">
      <c r="A627" s="95"/>
      <c r="B627" s="18"/>
      <c r="C627" s="46"/>
      <c r="D627" s="54"/>
      <c r="E627" s="54"/>
      <c r="F627" s="54"/>
      <c r="G627" s="96"/>
    </row>
    <row r="628" spans="1:7" s="21" customFormat="1">
      <c r="A628" s="100">
        <v>3719</v>
      </c>
      <c r="B628" s="86">
        <v>5169</v>
      </c>
      <c r="C628" s="85" t="s">
        <v>163</v>
      </c>
      <c r="D628" s="89">
        <v>7449.9999999999991</v>
      </c>
      <c r="E628" s="77">
        <v>4687.4699999999984</v>
      </c>
      <c r="F628" s="89">
        <v>2255.17</v>
      </c>
      <c r="G628" s="101">
        <v>48.110601241181293</v>
      </c>
    </row>
    <row r="629" spans="1:7" s="21" customFormat="1">
      <c r="A629" s="91">
        <v>3719</v>
      </c>
      <c r="B629" s="87">
        <v>5493</v>
      </c>
      <c r="C629" s="83" t="s">
        <v>123</v>
      </c>
      <c r="D629" s="90">
        <v>0</v>
      </c>
      <c r="E629" s="72">
        <v>54.7</v>
      </c>
      <c r="F629" s="90">
        <v>54.692999999999998</v>
      </c>
      <c r="G629" s="102">
        <v>99.987202925045693</v>
      </c>
    </row>
    <row r="630" spans="1:7">
      <c r="A630" s="103">
        <v>3719</v>
      </c>
      <c r="B630" s="88"/>
      <c r="C630" s="78" t="s">
        <v>24</v>
      </c>
      <c r="D630" s="74">
        <v>7450</v>
      </c>
      <c r="E630" s="79">
        <v>4742</v>
      </c>
      <c r="F630" s="74">
        <v>2310</v>
      </c>
      <c r="G630" s="104">
        <v>48.7</v>
      </c>
    </row>
    <row r="631" spans="1:7">
      <c r="A631" s="95"/>
      <c r="B631" s="18"/>
      <c r="C631" s="46"/>
      <c r="D631" s="54"/>
      <c r="E631" s="54"/>
      <c r="F631" s="54"/>
      <c r="G631" s="96"/>
    </row>
    <row r="632" spans="1:7" s="21" customFormat="1">
      <c r="A632" s="100">
        <v>3724</v>
      </c>
      <c r="B632" s="86">
        <v>5212</v>
      </c>
      <c r="C632" s="85" t="s">
        <v>124</v>
      </c>
      <c r="D632" s="89">
        <v>0</v>
      </c>
      <c r="E632" s="77">
        <v>62.09</v>
      </c>
      <c r="F632" s="89">
        <v>61.308639999999997</v>
      </c>
      <c r="G632" s="101">
        <v>98.741568690610393</v>
      </c>
    </row>
    <row r="633" spans="1:7" s="21" customFormat="1">
      <c r="A633" s="91">
        <v>3724</v>
      </c>
      <c r="B633" s="87">
        <v>5213</v>
      </c>
      <c r="C633" s="83" t="s">
        <v>121</v>
      </c>
      <c r="D633" s="90">
        <v>0</v>
      </c>
      <c r="E633" s="72">
        <v>760.32</v>
      </c>
      <c r="F633" s="90">
        <v>760.31184999999994</v>
      </c>
      <c r="G633" s="102">
        <v>99.998928082912443</v>
      </c>
    </row>
    <row r="634" spans="1:7" s="21" customFormat="1">
      <c r="A634" s="91">
        <v>3724</v>
      </c>
      <c r="B634" s="87">
        <v>5336</v>
      </c>
      <c r="C634" s="83" t="s">
        <v>193</v>
      </c>
      <c r="D634" s="90">
        <v>0</v>
      </c>
      <c r="E634" s="72">
        <v>40.47</v>
      </c>
      <c r="F634" s="90">
        <v>40.456499999999998</v>
      </c>
      <c r="G634" s="102">
        <v>99.96664195700518</v>
      </c>
    </row>
    <row r="635" spans="1:7">
      <c r="A635" s="103">
        <v>3724</v>
      </c>
      <c r="B635" s="88"/>
      <c r="C635" s="78" t="s">
        <v>85</v>
      </c>
      <c r="D635" s="74">
        <v>0</v>
      </c>
      <c r="E635" s="79">
        <v>862</v>
      </c>
      <c r="F635" s="74">
        <v>861</v>
      </c>
      <c r="G635" s="104">
        <v>99.9</v>
      </c>
    </row>
    <row r="636" spans="1:7">
      <c r="A636" s="95"/>
      <c r="B636" s="18"/>
      <c r="C636" s="46"/>
      <c r="D636" s="54"/>
      <c r="E636" s="54"/>
      <c r="F636" s="54"/>
      <c r="G636" s="96"/>
    </row>
    <row r="637" spans="1:7" s="21" customFormat="1">
      <c r="A637" s="100">
        <v>3729</v>
      </c>
      <c r="B637" s="86">
        <v>5213</v>
      </c>
      <c r="C637" s="85" t="s">
        <v>121</v>
      </c>
      <c r="D637" s="89">
        <v>1000</v>
      </c>
      <c r="E637" s="77">
        <v>1000</v>
      </c>
      <c r="F637" s="89">
        <v>1000</v>
      </c>
      <c r="G637" s="101">
        <v>100</v>
      </c>
    </row>
    <row r="638" spans="1:7" s="21" customFormat="1">
      <c r="A638" s="91">
        <v>3729</v>
      </c>
      <c r="B638" s="87">
        <v>5321</v>
      </c>
      <c r="C638" s="83" t="s">
        <v>126</v>
      </c>
      <c r="D638" s="90">
        <v>300</v>
      </c>
      <c r="E638" s="72">
        <v>300</v>
      </c>
      <c r="F638" s="90">
        <v>300</v>
      </c>
      <c r="G638" s="102">
        <v>100</v>
      </c>
    </row>
    <row r="639" spans="1:7">
      <c r="A639" s="103">
        <v>3729</v>
      </c>
      <c r="B639" s="88"/>
      <c r="C639" s="78" t="s">
        <v>23</v>
      </c>
      <c r="D639" s="74">
        <v>1300</v>
      </c>
      <c r="E639" s="79">
        <v>1300</v>
      </c>
      <c r="F639" s="74">
        <v>1300</v>
      </c>
      <c r="G639" s="104">
        <v>100</v>
      </c>
    </row>
    <row r="640" spans="1:7">
      <c r="A640" s="95"/>
      <c r="B640" s="18"/>
      <c r="C640" s="46"/>
      <c r="D640" s="54"/>
      <c r="E640" s="54"/>
      <c r="F640" s="54"/>
      <c r="G640" s="96"/>
    </row>
    <row r="641" spans="1:7" s="21" customFormat="1">
      <c r="A641" s="100">
        <v>3741</v>
      </c>
      <c r="B641" s="86">
        <v>5169</v>
      </c>
      <c r="C641" s="85" t="s">
        <v>163</v>
      </c>
      <c r="D641" s="89">
        <v>300</v>
      </c>
      <c r="E641" s="77">
        <v>204.79</v>
      </c>
      <c r="F641" s="89">
        <v>163.1815</v>
      </c>
      <c r="G641" s="101">
        <v>79.682357536989116</v>
      </c>
    </row>
    <row r="642" spans="1:7" s="21" customFormat="1">
      <c r="A642" s="91">
        <v>3741</v>
      </c>
      <c r="B642" s="87">
        <v>5192</v>
      </c>
      <c r="C642" s="83" t="s">
        <v>204</v>
      </c>
      <c r="D642" s="90">
        <v>0</v>
      </c>
      <c r="E642" s="72">
        <v>406.77</v>
      </c>
      <c r="F642" s="90">
        <v>406.76100000000002</v>
      </c>
      <c r="G642" s="102">
        <v>99.997787447451884</v>
      </c>
    </row>
    <row r="643" spans="1:7" s="21" customFormat="1">
      <c r="A643" s="91">
        <v>3741</v>
      </c>
      <c r="B643" s="87">
        <v>5222</v>
      </c>
      <c r="C643" s="83" t="s">
        <v>127</v>
      </c>
      <c r="D643" s="90">
        <v>1000</v>
      </c>
      <c r="E643" s="72">
        <v>860</v>
      </c>
      <c r="F643" s="90">
        <v>860</v>
      </c>
      <c r="G643" s="102">
        <v>100</v>
      </c>
    </row>
    <row r="644" spans="1:7">
      <c r="A644" s="103">
        <v>3741</v>
      </c>
      <c r="B644" s="88"/>
      <c r="C644" s="78" t="s">
        <v>84</v>
      </c>
      <c r="D644" s="74">
        <v>1300</v>
      </c>
      <c r="E644" s="79">
        <v>1472</v>
      </c>
      <c r="F644" s="74">
        <v>1430</v>
      </c>
      <c r="G644" s="104">
        <v>97.1</v>
      </c>
    </row>
    <row r="645" spans="1:7">
      <c r="A645" s="95"/>
      <c r="B645" s="18"/>
      <c r="C645" s="46"/>
      <c r="D645" s="54"/>
      <c r="E645" s="54"/>
      <c r="F645" s="54"/>
      <c r="G645" s="96"/>
    </row>
    <row r="646" spans="1:7" s="21" customFormat="1">
      <c r="A646" s="100">
        <v>3742</v>
      </c>
      <c r="B646" s="86">
        <v>5139</v>
      </c>
      <c r="C646" s="85" t="s">
        <v>168</v>
      </c>
      <c r="D646" s="89">
        <v>0</v>
      </c>
      <c r="E646" s="77">
        <v>55</v>
      </c>
      <c r="F646" s="89">
        <v>54.27</v>
      </c>
      <c r="G646" s="101">
        <v>98.672727272727272</v>
      </c>
    </row>
    <row r="647" spans="1:7" s="21" customFormat="1">
      <c r="A647" s="91">
        <v>3742</v>
      </c>
      <c r="B647" s="87">
        <v>5166</v>
      </c>
      <c r="C647" s="83" t="s">
        <v>164</v>
      </c>
      <c r="D647" s="90">
        <v>0</v>
      </c>
      <c r="E647" s="72">
        <v>55</v>
      </c>
      <c r="F647" s="90">
        <v>55</v>
      </c>
      <c r="G647" s="102">
        <v>100</v>
      </c>
    </row>
    <row r="648" spans="1:7" s="21" customFormat="1">
      <c r="A648" s="91">
        <v>3742</v>
      </c>
      <c r="B648" s="87">
        <v>5169</v>
      </c>
      <c r="C648" s="83" t="s">
        <v>163</v>
      </c>
      <c r="D648" s="90">
        <v>2800</v>
      </c>
      <c r="E648" s="72">
        <v>2314.52</v>
      </c>
      <c r="F648" s="90">
        <v>2116.59267</v>
      </c>
      <c r="G648" s="102">
        <v>91.448450218619854</v>
      </c>
    </row>
    <row r="649" spans="1:7" s="21" customFormat="1">
      <c r="A649" s="91">
        <v>3742</v>
      </c>
      <c r="B649" s="87">
        <v>5192</v>
      </c>
      <c r="C649" s="83" t="s">
        <v>204</v>
      </c>
      <c r="D649" s="90">
        <v>700</v>
      </c>
      <c r="E649" s="72">
        <v>585</v>
      </c>
      <c r="F649" s="90">
        <v>570.82799999999997</v>
      </c>
      <c r="G649" s="102">
        <v>97.57743589743589</v>
      </c>
    </row>
    <row r="650" spans="1:7">
      <c r="A650" s="103">
        <v>3742</v>
      </c>
      <c r="B650" s="88"/>
      <c r="C650" s="78" t="s">
        <v>83</v>
      </c>
      <c r="D650" s="74">
        <v>3500</v>
      </c>
      <c r="E650" s="79">
        <v>3010</v>
      </c>
      <c r="F650" s="74">
        <v>2797</v>
      </c>
      <c r="G650" s="104">
        <v>92.9</v>
      </c>
    </row>
    <row r="651" spans="1:7">
      <c r="A651" s="95"/>
      <c r="B651" s="18"/>
      <c r="C651" s="46"/>
      <c r="D651" s="54"/>
      <c r="E651" s="54"/>
      <c r="F651" s="54"/>
      <c r="G651" s="96"/>
    </row>
    <row r="652" spans="1:7" s="21" customFormat="1">
      <c r="A652" s="100">
        <v>3744</v>
      </c>
      <c r="B652" s="86">
        <v>5169</v>
      </c>
      <c r="C652" s="85" t="s">
        <v>163</v>
      </c>
      <c r="D652" s="89">
        <v>100</v>
      </c>
      <c r="E652" s="77">
        <v>100</v>
      </c>
      <c r="F652" s="89">
        <v>99.876000000000005</v>
      </c>
      <c r="G652" s="101">
        <v>99.876000000000005</v>
      </c>
    </row>
    <row r="653" spans="1:7" s="21" customFormat="1">
      <c r="A653" s="91">
        <v>3744</v>
      </c>
      <c r="B653" s="87">
        <v>5332</v>
      </c>
      <c r="C653" s="83" t="s">
        <v>198</v>
      </c>
      <c r="D653" s="90">
        <v>0</v>
      </c>
      <c r="E653" s="72">
        <v>900.69</v>
      </c>
      <c r="F653" s="90">
        <v>900.68273999999997</v>
      </c>
      <c r="G653" s="102">
        <v>99.999193951303994</v>
      </c>
    </row>
    <row r="654" spans="1:7">
      <c r="A654" s="103">
        <v>3744</v>
      </c>
      <c r="B654" s="88"/>
      <c r="C654" s="78" t="s">
        <v>22</v>
      </c>
      <c r="D654" s="74">
        <v>100</v>
      </c>
      <c r="E654" s="79">
        <v>1001</v>
      </c>
      <c r="F654" s="74">
        <v>1001</v>
      </c>
      <c r="G654" s="104">
        <v>100</v>
      </c>
    </row>
    <row r="655" spans="1:7">
      <c r="A655" s="95"/>
      <c r="B655" s="18"/>
      <c r="C655" s="46"/>
      <c r="D655" s="54"/>
      <c r="E655" s="54"/>
      <c r="F655" s="54"/>
      <c r="G655" s="96"/>
    </row>
    <row r="656" spans="1:7" s="21" customFormat="1">
      <c r="A656" s="100">
        <v>3749</v>
      </c>
      <c r="B656" s="86">
        <v>5011</v>
      </c>
      <c r="C656" s="85" t="s">
        <v>171</v>
      </c>
      <c r="D656" s="89">
        <v>0</v>
      </c>
      <c r="E656" s="77">
        <v>30.22</v>
      </c>
      <c r="F656" s="89">
        <v>30.218</v>
      </c>
      <c r="G656" s="101">
        <v>99.993381866313698</v>
      </c>
    </row>
    <row r="657" spans="1:7" s="21" customFormat="1">
      <c r="A657" s="91">
        <v>3749</v>
      </c>
      <c r="B657" s="87">
        <v>5031</v>
      </c>
      <c r="C657" s="83" t="s">
        <v>173</v>
      </c>
      <c r="D657" s="90">
        <v>0</v>
      </c>
      <c r="E657" s="72">
        <v>7.56</v>
      </c>
      <c r="F657" s="90">
        <v>7.5549999999999997</v>
      </c>
      <c r="G657" s="102">
        <v>99.93386243386243</v>
      </c>
    </row>
    <row r="658" spans="1:7" s="21" customFormat="1">
      <c r="A658" s="91">
        <v>3749</v>
      </c>
      <c r="B658" s="87">
        <v>5032</v>
      </c>
      <c r="C658" s="83" t="s">
        <v>174</v>
      </c>
      <c r="D658" s="90">
        <v>0</v>
      </c>
      <c r="E658" s="72">
        <v>2.72</v>
      </c>
      <c r="F658" s="90">
        <v>2.72</v>
      </c>
      <c r="G658" s="102">
        <v>100</v>
      </c>
    </row>
    <row r="659" spans="1:7" s="21" customFormat="1">
      <c r="A659" s="91">
        <v>3749</v>
      </c>
      <c r="B659" s="87">
        <v>5038</v>
      </c>
      <c r="C659" s="83" t="s">
        <v>175</v>
      </c>
      <c r="D659" s="90">
        <v>0</v>
      </c>
      <c r="E659" s="72">
        <v>0.13</v>
      </c>
      <c r="F659" s="90">
        <v>0.127</v>
      </c>
      <c r="G659" s="102">
        <v>97.692307692307693</v>
      </c>
    </row>
    <row r="660" spans="1:7" s="21" customFormat="1">
      <c r="A660" s="91">
        <v>3749</v>
      </c>
      <c r="B660" s="87">
        <v>5139</v>
      </c>
      <c r="C660" s="83" t="s">
        <v>168</v>
      </c>
      <c r="D660" s="90">
        <v>0</v>
      </c>
      <c r="E660" s="72">
        <v>313</v>
      </c>
      <c r="F660" s="90">
        <v>312.62200000000001</v>
      </c>
      <c r="G660" s="102">
        <v>99.879233226837059</v>
      </c>
    </row>
    <row r="661" spans="1:7" s="21" customFormat="1">
      <c r="A661" s="91">
        <v>3749</v>
      </c>
      <c r="B661" s="87">
        <v>5163</v>
      </c>
      <c r="C661" s="83" t="s">
        <v>177</v>
      </c>
      <c r="D661" s="90">
        <v>0</v>
      </c>
      <c r="E661" s="72">
        <v>0.02</v>
      </c>
      <c r="F661" s="90">
        <v>2.1600000000000001E-2</v>
      </c>
      <c r="G661" s="102">
        <v>108</v>
      </c>
    </row>
    <row r="662" spans="1:7" s="21" customFormat="1">
      <c r="A662" s="91">
        <v>3749</v>
      </c>
      <c r="B662" s="87">
        <v>5166</v>
      </c>
      <c r="C662" s="83" t="s">
        <v>164</v>
      </c>
      <c r="D662" s="90">
        <v>0</v>
      </c>
      <c r="E662" s="72">
        <v>25.92</v>
      </c>
      <c r="F662" s="90">
        <v>25.919</v>
      </c>
      <c r="G662" s="102">
        <v>99.996141975308632</v>
      </c>
    </row>
    <row r="663" spans="1:7" s="21" customFormat="1">
      <c r="A663" s="91">
        <v>3749</v>
      </c>
      <c r="B663" s="87">
        <v>5222</v>
      </c>
      <c r="C663" s="83" t="s">
        <v>127</v>
      </c>
      <c r="D663" s="90">
        <v>0</v>
      </c>
      <c r="E663" s="72">
        <v>1081.5</v>
      </c>
      <c r="F663" s="90">
        <v>1081.34986</v>
      </c>
      <c r="G663" s="102">
        <v>99.986117429496062</v>
      </c>
    </row>
    <row r="664" spans="1:7">
      <c r="A664" s="103">
        <v>3749</v>
      </c>
      <c r="B664" s="88"/>
      <c r="C664" s="78" t="s">
        <v>82</v>
      </c>
      <c r="D664" s="74">
        <v>0</v>
      </c>
      <c r="E664" s="79">
        <v>1462</v>
      </c>
      <c r="F664" s="74">
        <v>1461</v>
      </c>
      <c r="G664" s="104">
        <v>99.9</v>
      </c>
    </row>
    <row r="665" spans="1:7">
      <c r="A665" s="95"/>
      <c r="B665" s="18"/>
      <c r="C665" s="46"/>
      <c r="D665" s="54"/>
      <c r="E665" s="54"/>
      <c r="F665" s="54"/>
      <c r="G665" s="96"/>
    </row>
    <row r="666" spans="1:7" s="21" customFormat="1">
      <c r="A666" s="100">
        <v>3769</v>
      </c>
      <c r="B666" s="86">
        <v>5137</v>
      </c>
      <c r="C666" s="85" t="s">
        <v>167</v>
      </c>
      <c r="D666" s="89">
        <v>0</v>
      </c>
      <c r="E666" s="77">
        <v>6.07</v>
      </c>
      <c r="F666" s="89">
        <v>6.0500000000000007</v>
      </c>
      <c r="G666" s="101">
        <v>99.670510708401977</v>
      </c>
    </row>
    <row r="667" spans="1:7" s="21" customFormat="1">
      <c r="A667" s="91">
        <v>3769</v>
      </c>
      <c r="B667" s="87">
        <v>5139</v>
      </c>
      <c r="C667" s="83" t="s">
        <v>168</v>
      </c>
      <c r="D667" s="90">
        <v>42</v>
      </c>
      <c r="E667" s="72">
        <v>0</v>
      </c>
      <c r="F667" s="90">
        <v>0</v>
      </c>
      <c r="G667" s="102">
        <v>0</v>
      </c>
    </row>
    <row r="668" spans="1:7" s="21" customFormat="1">
      <c r="A668" s="91">
        <v>3769</v>
      </c>
      <c r="B668" s="87">
        <v>5164</v>
      </c>
      <c r="C668" s="83" t="s">
        <v>169</v>
      </c>
      <c r="D668" s="90">
        <v>50</v>
      </c>
      <c r="E668" s="72">
        <v>50</v>
      </c>
      <c r="F668" s="90">
        <v>0</v>
      </c>
      <c r="G668" s="102">
        <v>0</v>
      </c>
    </row>
    <row r="669" spans="1:7" s="21" customFormat="1">
      <c r="A669" s="91">
        <v>3769</v>
      </c>
      <c r="B669" s="87">
        <v>5166</v>
      </c>
      <c r="C669" s="83" t="s">
        <v>164</v>
      </c>
      <c r="D669" s="90">
        <v>800</v>
      </c>
      <c r="E669" s="72">
        <v>608.9</v>
      </c>
      <c r="F669" s="90">
        <v>326.35199999999998</v>
      </c>
      <c r="G669" s="102">
        <v>53.596978157332899</v>
      </c>
    </row>
    <row r="670" spans="1:7" s="21" customFormat="1">
      <c r="A670" s="91">
        <v>3769</v>
      </c>
      <c r="B670" s="87">
        <v>5169</v>
      </c>
      <c r="C670" s="83" t="s">
        <v>163</v>
      </c>
      <c r="D670" s="90">
        <v>808</v>
      </c>
      <c r="E670" s="72">
        <v>799.76</v>
      </c>
      <c r="F670" s="90">
        <v>129.458</v>
      </c>
      <c r="G670" s="102">
        <v>16.187106131839553</v>
      </c>
    </row>
    <row r="671" spans="1:7" s="21" customFormat="1">
      <c r="A671" s="91">
        <v>3769</v>
      </c>
      <c r="B671" s="87">
        <v>5229</v>
      </c>
      <c r="C671" s="83" t="s">
        <v>125</v>
      </c>
      <c r="D671" s="90">
        <v>1500</v>
      </c>
      <c r="E671" s="72">
        <v>0</v>
      </c>
      <c r="F671" s="90">
        <v>0</v>
      </c>
      <c r="G671" s="102">
        <v>0</v>
      </c>
    </row>
    <row r="672" spans="1:7" s="21" customFormat="1">
      <c r="A672" s="91">
        <v>3769</v>
      </c>
      <c r="B672" s="87">
        <v>5321</v>
      </c>
      <c r="C672" s="83" t="s">
        <v>126</v>
      </c>
      <c r="D672" s="90">
        <v>0</v>
      </c>
      <c r="E672" s="72">
        <v>106.06</v>
      </c>
      <c r="F672" s="90">
        <v>0</v>
      </c>
      <c r="G672" s="102">
        <v>0</v>
      </c>
    </row>
    <row r="673" spans="1:7">
      <c r="A673" s="103">
        <v>3769</v>
      </c>
      <c r="B673" s="88"/>
      <c r="C673" s="78" t="s">
        <v>21</v>
      </c>
      <c r="D673" s="74">
        <v>3200</v>
      </c>
      <c r="E673" s="79">
        <v>1571</v>
      </c>
      <c r="F673" s="74">
        <v>461</v>
      </c>
      <c r="G673" s="104">
        <v>29.3</v>
      </c>
    </row>
    <row r="674" spans="1:7">
      <c r="A674" s="95"/>
      <c r="B674" s="18"/>
      <c r="C674" s="46"/>
      <c r="D674" s="54"/>
      <c r="E674" s="54"/>
      <c r="F674" s="54"/>
      <c r="G674" s="96"/>
    </row>
    <row r="675" spans="1:7" s="21" customFormat="1">
      <c r="A675" s="100">
        <v>3771</v>
      </c>
      <c r="B675" s="86">
        <v>5169</v>
      </c>
      <c r="C675" s="85" t="s">
        <v>163</v>
      </c>
      <c r="D675" s="89">
        <v>10</v>
      </c>
      <c r="E675" s="77">
        <v>10</v>
      </c>
      <c r="F675" s="89">
        <v>0</v>
      </c>
      <c r="G675" s="101">
        <v>0</v>
      </c>
    </row>
    <row r="676" spans="1:7">
      <c r="A676" s="103">
        <v>3771</v>
      </c>
      <c r="B676" s="88"/>
      <c r="C676" s="78" t="s">
        <v>81</v>
      </c>
      <c r="D676" s="74">
        <v>10</v>
      </c>
      <c r="E676" s="79">
        <v>10</v>
      </c>
      <c r="F676" s="74">
        <v>0</v>
      </c>
      <c r="G676" s="104">
        <v>0</v>
      </c>
    </row>
    <row r="677" spans="1:7">
      <c r="A677" s="95"/>
      <c r="B677" s="18"/>
      <c r="C677" s="46"/>
      <c r="D677" s="54"/>
      <c r="E677" s="54"/>
      <c r="F677" s="54"/>
      <c r="G677" s="96"/>
    </row>
    <row r="678" spans="1:7" s="21" customFormat="1">
      <c r="A678" s="100">
        <v>3792</v>
      </c>
      <c r="B678" s="86">
        <v>5139</v>
      </c>
      <c r="C678" s="85" t="s">
        <v>168</v>
      </c>
      <c r="D678" s="89">
        <v>10</v>
      </c>
      <c r="E678" s="77">
        <v>197.99</v>
      </c>
      <c r="F678" s="89">
        <v>159.78399999999999</v>
      </c>
      <c r="G678" s="101">
        <v>80.703065811404599</v>
      </c>
    </row>
    <row r="679" spans="1:7" s="21" customFormat="1">
      <c r="A679" s="91">
        <v>3792</v>
      </c>
      <c r="B679" s="87">
        <v>5164</v>
      </c>
      <c r="C679" s="83" t="s">
        <v>169</v>
      </c>
      <c r="D679" s="90">
        <v>0</v>
      </c>
      <c r="E679" s="72">
        <v>67</v>
      </c>
      <c r="F679" s="90">
        <v>65.688999999999993</v>
      </c>
      <c r="G679" s="102">
        <v>98.043283582089543</v>
      </c>
    </row>
    <row r="680" spans="1:7" s="21" customFormat="1">
      <c r="A680" s="91">
        <v>3792</v>
      </c>
      <c r="B680" s="87">
        <v>5166</v>
      </c>
      <c r="C680" s="83" t="s">
        <v>164</v>
      </c>
      <c r="D680" s="90">
        <v>100</v>
      </c>
      <c r="E680" s="72">
        <v>100</v>
      </c>
      <c r="F680" s="90">
        <v>97.8</v>
      </c>
      <c r="G680" s="102">
        <v>97.8</v>
      </c>
    </row>
    <row r="681" spans="1:7" s="21" customFormat="1">
      <c r="A681" s="91">
        <v>3792</v>
      </c>
      <c r="B681" s="87">
        <v>5169</v>
      </c>
      <c r="C681" s="83" t="s">
        <v>163</v>
      </c>
      <c r="D681" s="90">
        <v>411</v>
      </c>
      <c r="E681" s="72">
        <v>600.01</v>
      </c>
      <c r="F681" s="90">
        <v>206.87212</v>
      </c>
      <c r="G681" s="102">
        <v>34.478112031466139</v>
      </c>
    </row>
    <row r="682" spans="1:7" s="21" customFormat="1">
      <c r="A682" s="91">
        <v>3792</v>
      </c>
      <c r="B682" s="87">
        <v>5175</v>
      </c>
      <c r="C682" s="83" t="s">
        <v>170</v>
      </c>
      <c r="D682" s="90">
        <v>10</v>
      </c>
      <c r="E682" s="72">
        <v>36</v>
      </c>
      <c r="F682" s="90">
        <v>30.446999999999999</v>
      </c>
      <c r="G682" s="102">
        <v>84.575000000000003</v>
      </c>
    </row>
    <row r="683" spans="1:7" s="21" customFormat="1">
      <c r="A683" s="91">
        <v>3792</v>
      </c>
      <c r="B683" s="87">
        <v>5179</v>
      </c>
      <c r="C683" s="83" t="s">
        <v>182</v>
      </c>
      <c r="D683" s="90">
        <v>0</v>
      </c>
      <c r="E683" s="72">
        <v>409.95</v>
      </c>
      <c r="F683" s="90">
        <v>409.94799999999998</v>
      </c>
      <c r="G683" s="102">
        <v>99.99951213562629</v>
      </c>
    </row>
    <row r="684" spans="1:7" s="21" customFormat="1">
      <c r="A684" s="91">
        <v>3792</v>
      </c>
      <c r="B684" s="87">
        <v>5194</v>
      </c>
      <c r="C684" s="83" t="s">
        <v>183</v>
      </c>
      <c r="D684" s="90">
        <v>100</v>
      </c>
      <c r="E684" s="72">
        <v>100</v>
      </c>
      <c r="F684" s="90">
        <v>100</v>
      </c>
      <c r="G684" s="102">
        <v>100</v>
      </c>
    </row>
    <row r="685" spans="1:7" s="21" customFormat="1">
      <c r="A685" s="91">
        <v>3792</v>
      </c>
      <c r="B685" s="87">
        <v>5222</v>
      </c>
      <c r="C685" s="83" t="s">
        <v>127</v>
      </c>
      <c r="D685" s="90">
        <v>0</v>
      </c>
      <c r="E685" s="72">
        <v>1262.3</v>
      </c>
      <c r="F685" s="90">
        <v>1262.3</v>
      </c>
      <c r="G685" s="102">
        <v>100</v>
      </c>
    </row>
    <row r="686" spans="1:7" s="21" customFormat="1">
      <c r="A686" s="91">
        <v>3792</v>
      </c>
      <c r="B686" s="87">
        <v>5229</v>
      </c>
      <c r="C686" s="83" t="s">
        <v>125</v>
      </c>
      <c r="D686" s="90">
        <v>99</v>
      </c>
      <c r="E686" s="72">
        <v>99</v>
      </c>
      <c r="F686" s="90">
        <v>99</v>
      </c>
      <c r="G686" s="102">
        <v>100</v>
      </c>
    </row>
    <row r="687" spans="1:7" s="21" customFormat="1">
      <c r="A687" s="91">
        <v>3792</v>
      </c>
      <c r="B687" s="87">
        <v>5321</v>
      </c>
      <c r="C687" s="83" t="s">
        <v>126</v>
      </c>
      <c r="D687" s="90">
        <v>0</v>
      </c>
      <c r="E687" s="72">
        <v>722.8</v>
      </c>
      <c r="F687" s="90">
        <v>716.21225000000004</v>
      </c>
      <c r="G687" s="102">
        <v>99.088579136690655</v>
      </c>
    </row>
    <row r="688" spans="1:7" s="21" customFormat="1">
      <c r="A688" s="91">
        <v>3792</v>
      </c>
      <c r="B688" s="87">
        <v>5331</v>
      </c>
      <c r="C688" s="83" t="s">
        <v>162</v>
      </c>
      <c r="D688" s="90">
        <v>110</v>
      </c>
      <c r="E688" s="72">
        <v>160</v>
      </c>
      <c r="F688" s="90">
        <v>160</v>
      </c>
      <c r="G688" s="102">
        <v>100</v>
      </c>
    </row>
    <row r="689" spans="1:7" s="21" customFormat="1">
      <c r="A689" s="91">
        <v>3792</v>
      </c>
      <c r="B689" s="87">
        <v>5336</v>
      </c>
      <c r="C689" s="83" t="s">
        <v>193</v>
      </c>
      <c r="D689" s="90">
        <v>0</v>
      </c>
      <c r="E689" s="72">
        <v>143</v>
      </c>
      <c r="F689" s="90">
        <v>143</v>
      </c>
      <c r="G689" s="102">
        <v>100</v>
      </c>
    </row>
    <row r="690" spans="1:7">
      <c r="A690" s="103">
        <v>3792</v>
      </c>
      <c r="B690" s="88"/>
      <c r="C690" s="78" t="s">
        <v>80</v>
      </c>
      <c r="D690" s="74">
        <v>840</v>
      </c>
      <c r="E690" s="79">
        <v>3898</v>
      </c>
      <c r="F690" s="74">
        <v>3451</v>
      </c>
      <c r="G690" s="104">
        <v>88.5</v>
      </c>
    </row>
    <row r="691" spans="1:7">
      <c r="A691" s="95"/>
      <c r="B691" s="18"/>
      <c r="C691" s="46"/>
      <c r="D691" s="54"/>
      <c r="E691" s="54"/>
      <c r="F691" s="54"/>
      <c r="G691" s="96"/>
    </row>
    <row r="692" spans="1:7" s="21" customFormat="1">
      <c r="A692" s="100">
        <v>3799</v>
      </c>
      <c r="B692" s="86">
        <v>5213</v>
      </c>
      <c r="C692" s="85" t="s">
        <v>121</v>
      </c>
      <c r="D692" s="89">
        <v>0</v>
      </c>
      <c r="E692" s="77">
        <v>100</v>
      </c>
      <c r="F692" s="89">
        <v>100</v>
      </c>
      <c r="G692" s="101">
        <v>100</v>
      </c>
    </row>
    <row r="693" spans="1:7" s="21" customFormat="1">
      <c r="A693" s="91">
        <v>3799</v>
      </c>
      <c r="B693" s="87">
        <v>5222</v>
      </c>
      <c r="C693" s="83" t="s">
        <v>127</v>
      </c>
      <c r="D693" s="90">
        <v>0</v>
      </c>
      <c r="E693" s="72">
        <v>500</v>
      </c>
      <c r="F693" s="90">
        <v>492.47246000000001</v>
      </c>
      <c r="G693" s="102">
        <v>98.494491999999994</v>
      </c>
    </row>
    <row r="694" spans="1:7" s="21" customFormat="1">
      <c r="A694" s="91">
        <v>3799</v>
      </c>
      <c r="B694" s="87">
        <v>5229</v>
      </c>
      <c r="C694" s="83" t="s">
        <v>125</v>
      </c>
      <c r="D694" s="90">
        <v>150</v>
      </c>
      <c r="E694" s="72">
        <v>150</v>
      </c>
      <c r="F694" s="90">
        <v>150</v>
      </c>
      <c r="G694" s="102">
        <v>100</v>
      </c>
    </row>
    <row r="695" spans="1:7">
      <c r="A695" s="103">
        <v>3799</v>
      </c>
      <c r="B695" s="88"/>
      <c r="C695" s="78" t="s">
        <v>20</v>
      </c>
      <c r="D695" s="74">
        <v>150</v>
      </c>
      <c r="E695" s="79">
        <v>750</v>
      </c>
      <c r="F695" s="74">
        <v>742</v>
      </c>
      <c r="G695" s="104">
        <v>98.9</v>
      </c>
    </row>
    <row r="696" spans="1:7">
      <c r="A696" s="95"/>
      <c r="B696" s="18"/>
      <c r="C696" s="46"/>
      <c r="D696" s="54"/>
      <c r="E696" s="54"/>
      <c r="F696" s="54"/>
      <c r="G696" s="96"/>
    </row>
    <row r="697" spans="1:7" s="21" customFormat="1">
      <c r="A697" s="100">
        <v>3900</v>
      </c>
      <c r="B697" s="86">
        <v>5222</v>
      </c>
      <c r="C697" s="85" t="s">
        <v>127</v>
      </c>
      <c r="D697" s="89">
        <v>0</v>
      </c>
      <c r="E697" s="77">
        <v>180</v>
      </c>
      <c r="F697" s="89">
        <v>150</v>
      </c>
      <c r="G697" s="101">
        <v>83.333333333333343</v>
      </c>
    </row>
    <row r="698" spans="1:7" s="21" customFormat="1">
      <c r="A698" s="91">
        <v>3900</v>
      </c>
      <c r="B698" s="87">
        <v>5321</v>
      </c>
      <c r="C698" s="83" t="s">
        <v>126</v>
      </c>
      <c r="D698" s="90">
        <v>0</v>
      </c>
      <c r="E698" s="72">
        <v>126.37</v>
      </c>
      <c r="F698" s="90">
        <v>126.36500000000001</v>
      </c>
      <c r="G698" s="102">
        <v>99.996043364722638</v>
      </c>
    </row>
    <row r="699" spans="1:7">
      <c r="A699" s="103">
        <v>3900</v>
      </c>
      <c r="B699" s="88"/>
      <c r="C699" s="50" t="s">
        <v>143</v>
      </c>
      <c r="D699" s="74">
        <v>0</v>
      </c>
      <c r="E699" s="79">
        <v>306</v>
      </c>
      <c r="F699" s="74">
        <v>276</v>
      </c>
      <c r="G699" s="104">
        <v>90.2</v>
      </c>
    </row>
    <row r="700" spans="1:7">
      <c r="A700" s="95"/>
      <c r="B700" s="18"/>
      <c r="C700" s="46"/>
      <c r="D700" s="54"/>
      <c r="E700" s="54"/>
      <c r="F700" s="54"/>
      <c r="G700" s="96"/>
    </row>
    <row r="701" spans="1:7">
      <c r="A701" s="1217" t="s">
        <v>19</v>
      </c>
      <c r="B701" s="1218"/>
      <c r="C701" s="1218"/>
      <c r="D701" s="67">
        <v>1683957</v>
      </c>
      <c r="E701" s="67">
        <v>12299690</v>
      </c>
      <c r="F701" s="67">
        <v>11675225</v>
      </c>
      <c r="G701" s="97">
        <v>94.9</v>
      </c>
    </row>
    <row r="702" spans="1:7">
      <c r="A702" s="98"/>
      <c r="B702" s="68"/>
      <c r="C702" s="69"/>
      <c r="D702" s="70"/>
      <c r="E702" s="70"/>
      <c r="F702" s="70"/>
      <c r="G702" s="109"/>
    </row>
    <row r="703" spans="1:7" s="21" customFormat="1">
      <c r="A703" s="100">
        <v>4311</v>
      </c>
      <c r="B703" s="86">
        <v>5011</v>
      </c>
      <c r="C703" s="85" t="s">
        <v>171</v>
      </c>
      <c r="D703" s="89">
        <v>0</v>
      </c>
      <c r="E703" s="77">
        <v>559.16000000000008</v>
      </c>
      <c r="F703" s="89">
        <v>304.76578000000001</v>
      </c>
      <c r="G703" s="101">
        <v>54.504217039845472</v>
      </c>
    </row>
    <row r="704" spans="1:7" s="21" customFormat="1">
      <c r="A704" s="91">
        <v>4311</v>
      </c>
      <c r="B704" s="87">
        <v>5021</v>
      </c>
      <c r="C704" s="83" t="s">
        <v>172</v>
      </c>
      <c r="D704" s="90">
        <v>0</v>
      </c>
      <c r="E704" s="72">
        <v>200</v>
      </c>
      <c r="F704" s="90">
        <v>69.12</v>
      </c>
      <c r="G704" s="102">
        <v>34.56</v>
      </c>
    </row>
    <row r="705" spans="1:7" s="21" customFormat="1">
      <c r="A705" s="91">
        <v>4311</v>
      </c>
      <c r="B705" s="87">
        <v>5031</v>
      </c>
      <c r="C705" s="83" t="s">
        <v>173</v>
      </c>
      <c r="D705" s="90">
        <v>0</v>
      </c>
      <c r="E705" s="72">
        <v>139.79</v>
      </c>
      <c r="F705" s="90">
        <v>76.216999999999985</v>
      </c>
      <c r="G705" s="102">
        <v>54.522498032763423</v>
      </c>
    </row>
    <row r="706" spans="1:7" s="21" customFormat="1">
      <c r="A706" s="91">
        <v>4311</v>
      </c>
      <c r="B706" s="87">
        <v>5032</v>
      </c>
      <c r="C706" s="83" t="s">
        <v>174</v>
      </c>
      <c r="D706" s="90">
        <v>0</v>
      </c>
      <c r="E706" s="72">
        <v>50.33</v>
      </c>
      <c r="F706" s="90">
        <v>27.454999999999998</v>
      </c>
      <c r="G706" s="102">
        <v>54.549970196701771</v>
      </c>
    </row>
    <row r="707" spans="1:7" s="21" customFormat="1">
      <c r="A707" s="91">
        <v>4311</v>
      </c>
      <c r="B707" s="87">
        <v>5038</v>
      </c>
      <c r="C707" s="83" t="s">
        <v>175</v>
      </c>
      <c r="D707" s="90">
        <v>0</v>
      </c>
      <c r="E707" s="72">
        <v>2.35</v>
      </c>
      <c r="F707" s="90">
        <v>1.3129999999999999</v>
      </c>
      <c r="G707" s="102">
        <v>55.87234042553191</v>
      </c>
    </row>
    <row r="708" spans="1:7" s="21" customFormat="1">
      <c r="A708" s="91">
        <v>4311</v>
      </c>
      <c r="B708" s="87">
        <v>5137</v>
      </c>
      <c r="C708" s="83" t="s">
        <v>167</v>
      </c>
      <c r="D708" s="90">
        <v>0</v>
      </c>
      <c r="E708" s="72">
        <v>42.7</v>
      </c>
      <c r="F708" s="90">
        <v>32.692990000000002</v>
      </c>
      <c r="G708" s="102">
        <v>76.564379391100701</v>
      </c>
    </row>
    <row r="709" spans="1:7" s="21" customFormat="1">
      <c r="A709" s="91">
        <v>4311</v>
      </c>
      <c r="B709" s="87">
        <v>5139</v>
      </c>
      <c r="C709" s="83" t="s">
        <v>168</v>
      </c>
      <c r="D709" s="90">
        <v>0</v>
      </c>
      <c r="E709" s="72">
        <v>126</v>
      </c>
      <c r="F709" s="90">
        <v>53.783700000000003</v>
      </c>
      <c r="G709" s="102">
        <v>42.685476190476187</v>
      </c>
    </row>
    <row r="710" spans="1:7" s="21" customFormat="1">
      <c r="A710" s="91">
        <v>4311</v>
      </c>
      <c r="B710" s="87">
        <v>5162</v>
      </c>
      <c r="C710" s="83" t="s">
        <v>196</v>
      </c>
      <c r="D710" s="90">
        <v>0</v>
      </c>
      <c r="E710" s="72">
        <v>4.5</v>
      </c>
      <c r="F710" s="90">
        <v>0</v>
      </c>
      <c r="G710" s="102">
        <v>0</v>
      </c>
    </row>
    <row r="711" spans="1:7" s="21" customFormat="1">
      <c r="A711" s="91">
        <v>4311</v>
      </c>
      <c r="B711" s="87">
        <v>5169</v>
      </c>
      <c r="C711" s="83" t="s">
        <v>163</v>
      </c>
      <c r="D711" s="90">
        <v>1000</v>
      </c>
      <c r="E711" s="72">
        <v>1801.36</v>
      </c>
      <c r="F711" s="90">
        <v>85.76</v>
      </c>
      <c r="G711" s="102">
        <v>4.7608473597726162</v>
      </c>
    </row>
    <row r="712" spans="1:7" s="21" customFormat="1">
      <c r="A712" s="91">
        <v>4311</v>
      </c>
      <c r="B712" s="87">
        <v>5175</v>
      </c>
      <c r="C712" s="83" t="s">
        <v>170</v>
      </c>
      <c r="D712" s="90">
        <v>0</v>
      </c>
      <c r="E712" s="72">
        <v>196.12</v>
      </c>
      <c r="F712" s="90">
        <v>103.898</v>
      </c>
      <c r="G712" s="102">
        <v>52.976748929227</v>
      </c>
    </row>
    <row r="713" spans="1:7">
      <c r="A713" s="103">
        <v>4311</v>
      </c>
      <c r="B713" s="88"/>
      <c r="C713" s="78" t="s">
        <v>145</v>
      </c>
      <c r="D713" s="74">
        <v>1000</v>
      </c>
      <c r="E713" s="79">
        <v>3122</v>
      </c>
      <c r="F713" s="74">
        <v>755</v>
      </c>
      <c r="G713" s="104">
        <v>24.2</v>
      </c>
    </row>
    <row r="714" spans="1:7">
      <c r="A714" s="95"/>
      <c r="B714" s="18"/>
      <c r="C714" s="46"/>
      <c r="D714" s="54"/>
      <c r="E714" s="54"/>
      <c r="F714" s="54"/>
      <c r="G714" s="96"/>
    </row>
    <row r="715" spans="1:7" s="21" customFormat="1">
      <c r="A715" s="100">
        <v>4312</v>
      </c>
      <c r="B715" s="86">
        <v>5336</v>
      </c>
      <c r="C715" s="85" t="s">
        <v>193</v>
      </c>
      <c r="D715" s="89">
        <v>0</v>
      </c>
      <c r="E715" s="77">
        <v>2817.9</v>
      </c>
      <c r="F715" s="89">
        <v>2817.9</v>
      </c>
      <c r="G715" s="101">
        <v>100</v>
      </c>
    </row>
    <row r="716" spans="1:7">
      <c r="A716" s="103">
        <v>4312</v>
      </c>
      <c r="B716" s="88"/>
      <c r="C716" s="78" t="s">
        <v>144</v>
      </c>
      <c r="D716" s="74">
        <v>0</v>
      </c>
      <c r="E716" s="79">
        <v>2818</v>
      </c>
      <c r="F716" s="74">
        <v>2818</v>
      </c>
      <c r="G716" s="104">
        <v>100</v>
      </c>
    </row>
    <row r="717" spans="1:7">
      <c r="A717" s="95"/>
      <c r="B717" s="18"/>
      <c r="C717" s="46"/>
      <c r="D717" s="54"/>
      <c r="E717" s="54"/>
      <c r="F717" s="54"/>
      <c r="G717" s="96"/>
    </row>
    <row r="718" spans="1:7" s="21" customFormat="1">
      <c r="A718" s="100">
        <v>4319</v>
      </c>
      <c r="B718" s="86">
        <v>5166</v>
      </c>
      <c r="C718" s="85" t="s">
        <v>164</v>
      </c>
      <c r="D718" s="89">
        <v>150</v>
      </c>
      <c r="E718" s="77">
        <v>0</v>
      </c>
      <c r="F718" s="89">
        <v>0</v>
      </c>
      <c r="G718" s="101">
        <v>0</v>
      </c>
    </row>
    <row r="719" spans="1:7" s="21" customFormat="1">
      <c r="A719" s="91">
        <v>4319</v>
      </c>
      <c r="B719" s="87">
        <v>5331</v>
      </c>
      <c r="C719" s="83" t="s">
        <v>162</v>
      </c>
      <c r="D719" s="90">
        <v>11700</v>
      </c>
      <c r="E719" s="72">
        <v>8950</v>
      </c>
      <c r="F719" s="90">
        <v>8450</v>
      </c>
      <c r="G719" s="102">
        <v>94.413407821229043</v>
      </c>
    </row>
    <row r="720" spans="1:7">
      <c r="A720" s="103">
        <v>4319</v>
      </c>
      <c r="B720" s="88"/>
      <c r="C720" s="50" t="s">
        <v>146</v>
      </c>
      <c r="D720" s="74">
        <v>11850</v>
      </c>
      <c r="E720" s="79">
        <v>8950</v>
      </c>
      <c r="F720" s="74">
        <v>8450</v>
      </c>
      <c r="G720" s="104">
        <v>94.4</v>
      </c>
    </row>
    <row r="721" spans="1:7">
      <c r="A721" s="95"/>
      <c r="B721" s="18"/>
      <c r="C721" s="46"/>
      <c r="D721" s="54"/>
      <c r="E721" s="54"/>
      <c r="F721" s="54"/>
      <c r="G721" s="96"/>
    </row>
    <row r="722" spans="1:7" s="21" customFormat="1">
      <c r="A722" s="100">
        <v>4322</v>
      </c>
      <c r="B722" s="86">
        <v>5169</v>
      </c>
      <c r="C722" s="85" t="s">
        <v>163</v>
      </c>
      <c r="D722" s="89">
        <v>240</v>
      </c>
      <c r="E722" s="77">
        <v>115</v>
      </c>
      <c r="F722" s="89">
        <v>114.95</v>
      </c>
      <c r="G722" s="101">
        <v>99.956521739130437</v>
      </c>
    </row>
    <row r="723" spans="1:7" s="21" customFormat="1">
      <c r="A723" s="91">
        <v>4322</v>
      </c>
      <c r="B723" s="87">
        <v>5331</v>
      </c>
      <c r="C723" s="83" t="s">
        <v>162</v>
      </c>
      <c r="D723" s="90">
        <v>30057</v>
      </c>
      <c r="E723" s="72">
        <v>66282.2</v>
      </c>
      <c r="F723" s="90">
        <v>66211.010899999994</v>
      </c>
      <c r="G723" s="102">
        <v>99.892596956648987</v>
      </c>
    </row>
    <row r="724" spans="1:7" s="21" customFormat="1">
      <c r="A724" s="91">
        <v>4322</v>
      </c>
      <c r="B724" s="87">
        <v>5336</v>
      </c>
      <c r="C724" s="83" t="s">
        <v>193</v>
      </c>
      <c r="D724" s="90">
        <v>0</v>
      </c>
      <c r="E724" s="72">
        <v>167829.40000000002</v>
      </c>
      <c r="F724" s="90">
        <v>167829.38099999999</v>
      </c>
      <c r="G724" s="102">
        <v>99.999988678979946</v>
      </c>
    </row>
    <row r="725" spans="1:7">
      <c r="A725" s="103">
        <v>4322</v>
      </c>
      <c r="B725" s="88"/>
      <c r="C725" s="78" t="s">
        <v>18</v>
      </c>
      <c r="D725" s="74">
        <v>30297</v>
      </c>
      <c r="E725" s="79">
        <v>234226</v>
      </c>
      <c r="F725" s="74">
        <v>234155</v>
      </c>
      <c r="G725" s="104">
        <v>100</v>
      </c>
    </row>
    <row r="726" spans="1:7">
      <c r="A726" s="95"/>
      <c r="B726" s="18"/>
      <c r="C726" s="46"/>
      <c r="D726" s="54"/>
      <c r="E726" s="54"/>
      <c r="F726" s="54"/>
      <c r="G726" s="96"/>
    </row>
    <row r="727" spans="1:7" s="21" customFormat="1">
      <c r="A727" s="100">
        <v>4324</v>
      </c>
      <c r="B727" s="86">
        <v>5221</v>
      </c>
      <c r="C727" s="85" t="s">
        <v>161</v>
      </c>
      <c r="D727" s="89">
        <v>0</v>
      </c>
      <c r="E727" s="77">
        <v>3353.88</v>
      </c>
      <c r="F727" s="89">
        <v>3353.88</v>
      </c>
      <c r="G727" s="101">
        <v>100</v>
      </c>
    </row>
    <row r="728" spans="1:7" s="21" customFormat="1">
      <c r="A728" s="91">
        <v>4324</v>
      </c>
      <c r="B728" s="87">
        <v>5222</v>
      </c>
      <c r="C728" s="83" t="s">
        <v>127</v>
      </c>
      <c r="D728" s="90">
        <v>0</v>
      </c>
      <c r="E728" s="72">
        <v>9296.32</v>
      </c>
      <c r="F728" s="90">
        <v>9296.32</v>
      </c>
      <c r="G728" s="102">
        <v>100</v>
      </c>
    </row>
    <row r="729" spans="1:7" s="21" customFormat="1">
      <c r="A729" s="91">
        <v>4324</v>
      </c>
      <c r="B729" s="87">
        <v>5223</v>
      </c>
      <c r="C729" s="83" t="s">
        <v>197</v>
      </c>
      <c r="D729" s="90">
        <v>0</v>
      </c>
      <c r="E729" s="72">
        <v>3099.2799999999997</v>
      </c>
      <c r="F729" s="90">
        <v>3099.2799999999997</v>
      </c>
      <c r="G729" s="102">
        <v>100</v>
      </c>
    </row>
    <row r="730" spans="1:7" s="21" customFormat="1">
      <c r="A730" s="91">
        <v>4324</v>
      </c>
      <c r="B730" s="87">
        <v>5229</v>
      </c>
      <c r="C730" s="83" t="s">
        <v>125</v>
      </c>
      <c r="D730" s="90">
        <v>0</v>
      </c>
      <c r="E730" s="72">
        <v>1424.94</v>
      </c>
      <c r="F730" s="90">
        <v>0</v>
      </c>
      <c r="G730" s="102">
        <v>0</v>
      </c>
    </row>
    <row r="731" spans="1:7" s="21" customFormat="1">
      <c r="A731" s="91">
        <v>4324</v>
      </c>
      <c r="B731" s="87">
        <v>5321</v>
      </c>
      <c r="C731" s="83" t="s">
        <v>126</v>
      </c>
      <c r="D731" s="90">
        <v>0</v>
      </c>
      <c r="E731" s="72">
        <v>4370.76</v>
      </c>
      <c r="F731" s="90">
        <v>4370.76</v>
      </c>
      <c r="G731" s="102">
        <v>100</v>
      </c>
    </row>
    <row r="732" spans="1:7" s="21" customFormat="1">
      <c r="A732" s="91">
        <v>4324</v>
      </c>
      <c r="B732" s="87">
        <v>5336</v>
      </c>
      <c r="C732" s="83" t="s">
        <v>193</v>
      </c>
      <c r="D732" s="90">
        <v>0</v>
      </c>
      <c r="E732" s="72">
        <v>9319.1200000000008</v>
      </c>
      <c r="F732" s="90">
        <v>9319.1200000000008</v>
      </c>
      <c r="G732" s="102">
        <v>100</v>
      </c>
    </row>
    <row r="733" spans="1:7">
      <c r="A733" s="103">
        <v>4324</v>
      </c>
      <c r="B733" s="88"/>
      <c r="C733" s="78" t="s">
        <v>79</v>
      </c>
      <c r="D733" s="74">
        <v>0</v>
      </c>
      <c r="E733" s="79">
        <v>30864</v>
      </c>
      <c r="F733" s="74">
        <v>29439</v>
      </c>
      <c r="G733" s="104">
        <v>95.4</v>
      </c>
    </row>
    <row r="734" spans="1:7">
      <c r="A734" s="95"/>
      <c r="B734" s="18"/>
      <c r="C734" s="46"/>
      <c r="D734" s="54"/>
      <c r="E734" s="54"/>
      <c r="F734" s="54"/>
      <c r="G734" s="96"/>
    </row>
    <row r="735" spans="1:7" s="21" customFormat="1">
      <c r="A735" s="100">
        <v>4329</v>
      </c>
      <c r="B735" s="86">
        <v>5011</v>
      </c>
      <c r="C735" s="85" t="s">
        <v>171</v>
      </c>
      <c r="D735" s="89">
        <v>0</v>
      </c>
      <c r="E735" s="77">
        <v>594.79</v>
      </c>
      <c r="F735" s="89">
        <v>478.78894000000003</v>
      </c>
      <c r="G735" s="101">
        <v>80.49714016711782</v>
      </c>
    </row>
    <row r="736" spans="1:7" s="21" customFormat="1">
      <c r="A736" s="91">
        <v>4329</v>
      </c>
      <c r="B736" s="87">
        <v>5021</v>
      </c>
      <c r="C736" s="83" t="s">
        <v>172</v>
      </c>
      <c r="D736" s="90">
        <v>0</v>
      </c>
      <c r="E736" s="72">
        <v>520.79</v>
      </c>
      <c r="F736" s="90">
        <v>404.654</v>
      </c>
      <c r="G736" s="102">
        <v>77.700032642715883</v>
      </c>
    </row>
    <row r="737" spans="1:7" s="21" customFormat="1">
      <c r="A737" s="91">
        <v>4329</v>
      </c>
      <c r="B737" s="87">
        <v>5031</v>
      </c>
      <c r="C737" s="83" t="s">
        <v>173</v>
      </c>
      <c r="D737" s="90">
        <v>0</v>
      </c>
      <c r="E737" s="72">
        <v>279.39999999999998</v>
      </c>
      <c r="F737" s="90">
        <v>219.79300000000001</v>
      </c>
      <c r="G737" s="102">
        <v>78.666070150322128</v>
      </c>
    </row>
    <row r="738" spans="1:7" s="21" customFormat="1">
      <c r="A738" s="91">
        <v>4329</v>
      </c>
      <c r="B738" s="87">
        <v>5032</v>
      </c>
      <c r="C738" s="83" t="s">
        <v>174</v>
      </c>
      <c r="D738" s="90">
        <v>0</v>
      </c>
      <c r="E738" s="72">
        <v>100.4</v>
      </c>
      <c r="F738" s="90">
        <v>79.161000000000001</v>
      </c>
      <c r="G738" s="102">
        <v>78.845617529880471</v>
      </c>
    </row>
    <row r="739" spans="1:7" s="21" customFormat="1">
      <c r="A739" s="91">
        <v>4329</v>
      </c>
      <c r="B739" s="87">
        <v>5038</v>
      </c>
      <c r="C739" s="83" t="s">
        <v>175</v>
      </c>
      <c r="D739" s="90">
        <v>0</v>
      </c>
      <c r="E739" s="72">
        <v>4.67</v>
      </c>
      <c r="F739" s="90">
        <v>3.742</v>
      </c>
      <c r="G739" s="102">
        <v>80.128479657387587</v>
      </c>
    </row>
    <row r="740" spans="1:7" s="21" customFormat="1">
      <c r="A740" s="91">
        <v>4329</v>
      </c>
      <c r="B740" s="87">
        <v>5136</v>
      </c>
      <c r="C740" s="83" t="s">
        <v>166</v>
      </c>
      <c r="D740" s="90">
        <v>0</v>
      </c>
      <c r="E740" s="72">
        <v>40</v>
      </c>
      <c r="F740" s="90">
        <v>2.8499999999999996</v>
      </c>
      <c r="G740" s="102">
        <v>7.1249999999999991</v>
      </c>
    </row>
    <row r="741" spans="1:7" s="21" customFormat="1">
      <c r="A741" s="91">
        <v>4329</v>
      </c>
      <c r="B741" s="87">
        <v>5137</v>
      </c>
      <c r="C741" s="83" t="s">
        <v>167</v>
      </c>
      <c r="D741" s="90">
        <v>0</v>
      </c>
      <c r="E741" s="72">
        <v>208</v>
      </c>
      <c r="F741" s="90">
        <v>101.76987</v>
      </c>
      <c r="G741" s="102">
        <v>48.927822115384615</v>
      </c>
    </row>
    <row r="742" spans="1:7" s="21" customFormat="1">
      <c r="A742" s="91">
        <v>4329</v>
      </c>
      <c r="B742" s="87">
        <v>5139</v>
      </c>
      <c r="C742" s="83" t="s">
        <v>168</v>
      </c>
      <c r="D742" s="90">
        <v>0</v>
      </c>
      <c r="E742" s="72">
        <v>150</v>
      </c>
      <c r="F742" s="90">
        <v>58.487169999999999</v>
      </c>
      <c r="G742" s="102">
        <v>38.991446666666668</v>
      </c>
    </row>
    <row r="743" spans="1:7" s="21" customFormat="1">
      <c r="A743" s="91">
        <v>4329</v>
      </c>
      <c r="B743" s="87">
        <v>5161</v>
      </c>
      <c r="C743" s="83" t="s">
        <v>213</v>
      </c>
      <c r="D743" s="90">
        <v>0</v>
      </c>
      <c r="E743" s="72">
        <v>1</v>
      </c>
      <c r="F743" s="90">
        <v>0</v>
      </c>
      <c r="G743" s="102">
        <v>0</v>
      </c>
    </row>
    <row r="744" spans="1:7" s="21" customFormat="1">
      <c r="A744" s="91">
        <v>4329</v>
      </c>
      <c r="B744" s="87">
        <v>5162</v>
      </c>
      <c r="C744" s="83" t="s">
        <v>196</v>
      </c>
      <c r="D744" s="90">
        <v>0</v>
      </c>
      <c r="E744" s="72">
        <v>15</v>
      </c>
      <c r="F744" s="90">
        <v>9.1270000000000007</v>
      </c>
      <c r="G744" s="102">
        <v>60.846666666666671</v>
      </c>
    </row>
    <row r="745" spans="1:7" s="21" customFormat="1">
      <c r="A745" s="91">
        <v>4329</v>
      </c>
      <c r="B745" s="87">
        <v>5164</v>
      </c>
      <c r="C745" s="83" t="s">
        <v>169</v>
      </c>
      <c r="D745" s="90">
        <v>0</v>
      </c>
      <c r="E745" s="72">
        <v>150</v>
      </c>
      <c r="F745" s="90">
        <v>27.1</v>
      </c>
      <c r="G745" s="102">
        <v>18.066666666666666</v>
      </c>
    </row>
    <row r="746" spans="1:7" s="21" customFormat="1">
      <c r="A746" s="91">
        <v>4329</v>
      </c>
      <c r="B746" s="87">
        <v>5169</v>
      </c>
      <c r="C746" s="83" t="s">
        <v>163</v>
      </c>
      <c r="D746" s="90">
        <v>1100</v>
      </c>
      <c r="E746" s="72">
        <v>2444.7000000000003</v>
      </c>
      <c r="F746" s="90">
        <v>604.03199999999993</v>
      </c>
      <c r="G746" s="102">
        <v>24.707816910050305</v>
      </c>
    </row>
    <row r="747" spans="1:7" s="21" customFormat="1">
      <c r="A747" s="91">
        <v>4329</v>
      </c>
      <c r="B747" s="87">
        <v>5173</v>
      </c>
      <c r="C747" s="83" t="s">
        <v>181</v>
      </c>
      <c r="D747" s="90">
        <v>0</v>
      </c>
      <c r="E747" s="72">
        <v>150</v>
      </c>
      <c r="F747" s="90">
        <v>27.304000000000002</v>
      </c>
      <c r="G747" s="102">
        <v>18.202666666666666</v>
      </c>
    </row>
    <row r="748" spans="1:7" s="21" customFormat="1">
      <c r="A748" s="91">
        <v>4329</v>
      </c>
      <c r="B748" s="87">
        <v>5175</v>
      </c>
      <c r="C748" s="83" t="s">
        <v>170</v>
      </c>
      <c r="D748" s="90">
        <v>0</v>
      </c>
      <c r="E748" s="72">
        <v>260</v>
      </c>
      <c r="F748" s="90">
        <v>80.826999999999998</v>
      </c>
      <c r="G748" s="102">
        <v>31.087307692307693</v>
      </c>
    </row>
    <row r="749" spans="1:7">
      <c r="A749" s="103">
        <v>4329</v>
      </c>
      <c r="B749" s="88"/>
      <c r="C749" s="78" t="s">
        <v>78</v>
      </c>
      <c r="D749" s="74">
        <v>1100</v>
      </c>
      <c r="E749" s="79">
        <v>4919</v>
      </c>
      <c r="F749" s="74">
        <v>2098</v>
      </c>
      <c r="G749" s="104">
        <v>42.7</v>
      </c>
    </row>
    <row r="750" spans="1:7">
      <c r="A750" s="95"/>
      <c r="B750" s="18"/>
      <c r="C750" s="46"/>
      <c r="D750" s="54"/>
      <c r="E750" s="54"/>
      <c r="F750" s="54"/>
      <c r="G750" s="96"/>
    </row>
    <row r="751" spans="1:7" s="21" customFormat="1">
      <c r="A751" s="100">
        <v>4332</v>
      </c>
      <c r="B751" s="86">
        <v>5011</v>
      </c>
      <c r="C751" s="85" t="s">
        <v>171</v>
      </c>
      <c r="D751" s="89">
        <v>0</v>
      </c>
      <c r="E751" s="77">
        <v>138.97</v>
      </c>
      <c r="F751" s="89">
        <v>112.363</v>
      </c>
      <c r="G751" s="101">
        <v>80.854141181549977</v>
      </c>
    </row>
    <row r="752" spans="1:7" s="21" customFormat="1">
      <c r="A752" s="91">
        <v>4332</v>
      </c>
      <c r="B752" s="87">
        <v>5031</v>
      </c>
      <c r="C752" s="83" t="s">
        <v>173</v>
      </c>
      <c r="D752" s="90">
        <v>0</v>
      </c>
      <c r="E752" s="72">
        <v>34.770000000000003</v>
      </c>
      <c r="F752" s="90">
        <v>28.074000000000002</v>
      </c>
      <c r="G752" s="102">
        <v>80.742018981880932</v>
      </c>
    </row>
    <row r="753" spans="1:7" s="21" customFormat="1">
      <c r="A753" s="91">
        <v>4332</v>
      </c>
      <c r="B753" s="87">
        <v>5032</v>
      </c>
      <c r="C753" s="83" t="s">
        <v>174</v>
      </c>
      <c r="D753" s="90">
        <v>0</v>
      </c>
      <c r="E753" s="72">
        <v>12.55</v>
      </c>
      <c r="F753" s="90">
        <v>10.091000000000001</v>
      </c>
      <c r="G753" s="102">
        <v>80.406374501992033</v>
      </c>
    </row>
    <row r="754" spans="1:7" s="21" customFormat="1">
      <c r="A754" s="91">
        <v>4332</v>
      </c>
      <c r="B754" s="87">
        <v>5038</v>
      </c>
      <c r="C754" s="83" t="s">
        <v>175</v>
      </c>
      <c r="D754" s="90">
        <v>0</v>
      </c>
      <c r="E754" s="72">
        <v>0.6399999999999999</v>
      </c>
      <c r="F754" s="90">
        <v>0.45000000000000007</v>
      </c>
      <c r="G754" s="102">
        <v>70.312500000000028</v>
      </c>
    </row>
    <row r="755" spans="1:7" s="21" customFormat="1">
      <c r="A755" s="91">
        <v>4332</v>
      </c>
      <c r="B755" s="87">
        <v>5137</v>
      </c>
      <c r="C755" s="83" t="s">
        <v>167</v>
      </c>
      <c r="D755" s="90">
        <v>200</v>
      </c>
      <c r="E755" s="72">
        <v>190</v>
      </c>
      <c r="F755" s="90">
        <v>0</v>
      </c>
      <c r="G755" s="102">
        <v>0</v>
      </c>
    </row>
    <row r="756" spans="1:7" s="21" customFormat="1">
      <c r="A756" s="91">
        <v>4332</v>
      </c>
      <c r="B756" s="87">
        <v>5169</v>
      </c>
      <c r="C756" s="83" t="s">
        <v>163</v>
      </c>
      <c r="D756" s="90">
        <v>0</v>
      </c>
      <c r="E756" s="72">
        <v>242</v>
      </c>
      <c r="F756" s="90">
        <v>242.00000000000003</v>
      </c>
      <c r="G756" s="102">
        <v>100.00000000000003</v>
      </c>
    </row>
    <row r="757" spans="1:7" s="21" customFormat="1">
      <c r="A757" s="91">
        <v>4332</v>
      </c>
      <c r="B757" s="87">
        <v>5331</v>
      </c>
      <c r="C757" s="83" t="s">
        <v>162</v>
      </c>
      <c r="D757" s="90">
        <v>900</v>
      </c>
      <c r="E757" s="72">
        <v>900</v>
      </c>
      <c r="F757" s="90">
        <v>900</v>
      </c>
      <c r="G757" s="102">
        <v>100</v>
      </c>
    </row>
    <row r="758" spans="1:7">
      <c r="A758" s="103">
        <v>4332</v>
      </c>
      <c r="B758" s="88"/>
      <c r="C758" s="78" t="s">
        <v>17</v>
      </c>
      <c r="D758" s="74">
        <v>1100</v>
      </c>
      <c r="E758" s="79">
        <v>1520</v>
      </c>
      <c r="F758" s="74">
        <v>1292</v>
      </c>
      <c r="G758" s="104">
        <v>85</v>
      </c>
    </row>
    <row r="759" spans="1:7">
      <c r="A759" s="95"/>
      <c r="B759" s="18"/>
      <c r="C759" s="46"/>
      <c r="D759" s="54"/>
      <c r="E759" s="54"/>
      <c r="F759" s="54"/>
      <c r="G759" s="96"/>
    </row>
    <row r="760" spans="1:7" s="21" customFormat="1">
      <c r="A760" s="100">
        <v>4339</v>
      </c>
      <c r="B760" s="86">
        <v>5169</v>
      </c>
      <c r="C760" s="85" t="s">
        <v>163</v>
      </c>
      <c r="D760" s="89">
        <v>100</v>
      </c>
      <c r="E760" s="77">
        <v>119.08</v>
      </c>
      <c r="F760" s="89">
        <v>73.605000000000004</v>
      </c>
      <c r="G760" s="101">
        <v>61.811387302653685</v>
      </c>
    </row>
    <row r="761" spans="1:7">
      <c r="A761" s="103">
        <v>4339</v>
      </c>
      <c r="B761" s="88"/>
      <c r="C761" s="78" t="s">
        <v>77</v>
      </c>
      <c r="D761" s="74">
        <v>100</v>
      </c>
      <c r="E761" s="79">
        <v>119</v>
      </c>
      <c r="F761" s="74">
        <v>74</v>
      </c>
      <c r="G761" s="104">
        <v>61.8</v>
      </c>
    </row>
    <row r="762" spans="1:7">
      <c r="A762" s="95"/>
      <c r="B762" s="18"/>
      <c r="C762" s="46"/>
      <c r="D762" s="54"/>
      <c r="E762" s="54"/>
      <c r="F762" s="54"/>
      <c r="G762" s="96"/>
    </row>
    <row r="763" spans="1:7" s="21" customFormat="1">
      <c r="A763" s="100">
        <v>4342</v>
      </c>
      <c r="B763" s="86">
        <v>5011</v>
      </c>
      <c r="C763" s="85" t="s">
        <v>171</v>
      </c>
      <c r="D763" s="89">
        <v>0</v>
      </c>
      <c r="E763" s="77">
        <v>235</v>
      </c>
      <c r="F763" s="89">
        <v>235</v>
      </c>
      <c r="G763" s="101">
        <v>100</v>
      </c>
    </row>
    <row r="764" spans="1:7" s="21" customFormat="1">
      <c r="A764" s="91">
        <v>4342</v>
      </c>
      <c r="B764" s="87">
        <v>5031</v>
      </c>
      <c r="C764" s="83" t="s">
        <v>173</v>
      </c>
      <c r="D764" s="90">
        <v>0</v>
      </c>
      <c r="E764" s="72">
        <v>58.75</v>
      </c>
      <c r="F764" s="90">
        <v>58.75</v>
      </c>
      <c r="G764" s="102">
        <v>100</v>
      </c>
    </row>
    <row r="765" spans="1:7" s="21" customFormat="1">
      <c r="A765" s="91">
        <v>4342</v>
      </c>
      <c r="B765" s="87">
        <v>5032</v>
      </c>
      <c r="C765" s="83" t="s">
        <v>174</v>
      </c>
      <c r="D765" s="90">
        <v>0</v>
      </c>
      <c r="E765" s="72">
        <v>21.15</v>
      </c>
      <c r="F765" s="90">
        <v>21.15</v>
      </c>
      <c r="G765" s="102">
        <v>100</v>
      </c>
    </row>
    <row r="766" spans="1:7" s="21" customFormat="1">
      <c r="A766" s="91">
        <v>4342</v>
      </c>
      <c r="B766" s="87">
        <v>5038</v>
      </c>
      <c r="C766" s="83" t="s">
        <v>175</v>
      </c>
      <c r="D766" s="90">
        <v>0</v>
      </c>
      <c r="E766" s="72">
        <v>0.99</v>
      </c>
      <c r="F766" s="90">
        <v>0.99</v>
      </c>
      <c r="G766" s="102">
        <v>100</v>
      </c>
    </row>
    <row r="767" spans="1:7" s="21" customFormat="1">
      <c r="A767" s="91">
        <v>4342</v>
      </c>
      <c r="B767" s="87">
        <v>5136</v>
      </c>
      <c r="C767" s="83" t="s">
        <v>166</v>
      </c>
      <c r="D767" s="90">
        <v>0</v>
      </c>
      <c r="E767" s="72">
        <v>2</v>
      </c>
      <c r="F767" s="90">
        <v>1.9019999999999999</v>
      </c>
      <c r="G767" s="102">
        <v>95.1</v>
      </c>
    </row>
    <row r="768" spans="1:7" s="21" customFormat="1">
      <c r="A768" s="91">
        <v>4342</v>
      </c>
      <c r="B768" s="87">
        <v>5139</v>
      </c>
      <c r="C768" s="83" t="s">
        <v>168</v>
      </c>
      <c r="D768" s="90">
        <v>0</v>
      </c>
      <c r="E768" s="72">
        <v>3</v>
      </c>
      <c r="F768" s="90">
        <v>2.9820000000000002</v>
      </c>
      <c r="G768" s="102">
        <v>99.4</v>
      </c>
    </row>
    <row r="769" spans="1:7" s="21" customFormat="1">
      <c r="A769" s="91">
        <v>4342</v>
      </c>
      <c r="B769" s="87">
        <v>5162</v>
      </c>
      <c r="C769" s="83" t="s">
        <v>196</v>
      </c>
      <c r="D769" s="90">
        <v>0</v>
      </c>
      <c r="E769" s="72">
        <v>2.5</v>
      </c>
      <c r="F769" s="90">
        <v>0.33039999999999997</v>
      </c>
      <c r="G769" s="102">
        <v>13.215999999999999</v>
      </c>
    </row>
    <row r="770" spans="1:7" s="21" customFormat="1">
      <c r="A770" s="91">
        <v>4342</v>
      </c>
      <c r="B770" s="87">
        <v>5167</v>
      </c>
      <c r="C770" s="83" t="s">
        <v>178</v>
      </c>
      <c r="D770" s="90">
        <v>0</v>
      </c>
      <c r="E770" s="72">
        <v>6</v>
      </c>
      <c r="F770" s="90">
        <v>0</v>
      </c>
      <c r="G770" s="102">
        <v>0</v>
      </c>
    </row>
    <row r="771" spans="1:7" s="21" customFormat="1">
      <c r="A771" s="91">
        <v>4342</v>
      </c>
      <c r="B771" s="87">
        <v>5173</v>
      </c>
      <c r="C771" s="83" t="s">
        <v>181</v>
      </c>
      <c r="D771" s="90">
        <v>0</v>
      </c>
      <c r="E771" s="72">
        <v>12.25</v>
      </c>
      <c r="F771" s="90">
        <v>5.0389999999999997</v>
      </c>
      <c r="G771" s="102">
        <v>41.134693877551022</v>
      </c>
    </row>
    <row r="772" spans="1:7" s="21" customFormat="1">
      <c r="A772" s="91">
        <v>4342</v>
      </c>
      <c r="B772" s="87">
        <v>5175</v>
      </c>
      <c r="C772" s="83" t="s">
        <v>170</v>
      </c>
      <c r="D772" s="90">
        <v>0</v>
      </c>
      <c r="E772" s="72">
        <v>2</v>
      </c>
      <c r="F772" s="90">
        <v>1.1255999999999999</v>
      </c>
      <c r="G772" s="102">
        <v>56.279999999999994</v>
      </c>
    </row>
    <row r="773" spans="1:7" s="21" customFormat="1">
      <c r="A773" s="91">
        <v>4342</v>
      </c>
      <c r="B773" s="87">
        <v>5176</v>
      </c>
      <c r="C773" s="83" t="s">
        <v>214</v>
      </c>
      <c r="D773" s="90">
        <v>0</v>
      </c>
      <c r="E773" s="72">
        <v>3</v>
      </c>
      <c r="F773" s="90">
        <v>0</v>
      </c>
      <c r="G773" s="102">
        <v>0</v>
      </c>
    </row>
    <row r="774" spans="1:7" s="21" customFormat="1">
      <c r="A774" s="91">
        <v>4342</v>
      </c>
      <c r="B774" s="87">
        <v>5221</v>
      </c>
      <c r="C774" s="83" t="s">
        <v>161</v>
      </c>
      <c r="D774" s="90">
        <v>0</v>
      </c>
      <c r="E774" s="72">
        <v>299.3</v>
      </c>
      <c r="F774" s="90">
        <v>299.3</v>
      </c>
      <c r="G774" s="102">
        <v>100</v>
      </c>
    </row>
    <row r="775" spans="1:7" s="21" customFormat="1">
      <c r="A775" s="91">
        <v>4342</v>
      </c>
      <c r="B775" s="87">
        <v>5222</v>
      </c>
      <c r="C775" s="83" t="s">
        <v>127</v>
      </c>
      <c r="D775" s="90">
        <v>0</v>
      </c>
      <c r="E775" s="72">
        <v>260</v>
      </c>
      <c r="F775" s="90">
        <v>260</v>
      </c>
      <c r="G775" s="102">
        <v>100</v>
      </c>
    </row>
    <row r="776" spans="1:7" s="21" customFormat="1">
      <c r="A776" s="91">
        <v>4342</v>
      </c>
      <c r="B776" s="87">
        <v>5223</v>
      </c>
      <c r="C776" s="83" t="s">
        <v>197</v>
      </c>
      <c r="D776" s="90">
        <v>0</v>
      </c>
      <c r="E776" s="72">
        <v>178.8</v>
      </c>
      <c r="F776" s="90">
        <v>178.8</v>
      </c>
      <c r="G776" s="102">
        <v>100</v>
      </c>
    </row>
    <row r="777" spans="1:7" s="21" customFormat="1">
      <c r="A777" s="91">
        <v>4342</v>
      </c>
      <c r="B777" s="87">
        <v>5229</v>
      </c>
      <c r="C777" s="83" t="s">
        <v>125</v>
      </c>
      <c r="D777" s="90">
        <v>800</v>
      </c>
      <c r="E777" s="72">
        <v>0</v>
      </c>
      <c r="F777" s="90">
        <v>0</v>
      </c>
      <c r="G777" s="102">
        <v>0</v>
      </c>
    </row>
    <row r="778" spans="1:7" s="21" customFormat="1">
      <c r="A778" s="91">
        <v>4342</v>
      </c>
      <c r="B778" s="87">
        <v>5499</v>
      </c>
      <c r="C778" s="83" t="s">
        <v>215</v>
      </c>
      <c r="D778" s="90">
        <v>0</v>
      </c>
      <c r="E778" s="72">
        <v>3.36</v>
      </c>
      <c r="F778" s="90">
        <v>0</v>
      </c>
      <c r="G778" s="102">
        <v>0</v>
      </c>
    </row>
    <row r="779" spans="1:7">
      <c r="A779" s="103">
        <v>4342</v>
      </c>
      <c r="B779" s="88"/>
      <c r="C779" s="50" t="s">
        <v>147</v>
      </c>
      <c r="D779" s="74">
        <v>800</v>
      </c>
      <c r="E779" s="79">
        <v>1088</v>
      </c>
      <c r="F779" s="74">
        <v>1065</v>
      </c>
      <c r="G779" s="104">
        <v>97.9</v>
      </c>
    </row>
    <row r="780" spans="1:7">
      <c r="A780" s="95"/>
      <c r="B780" s="18"/>
      <c r="C780" s="46"/>
      <c r="D780" s="54"/>
      <c r="E780" s="54"/>
      <c r="F780" s="54"/>
      <c r="G780" s="96"/>
    </row>
    <row r="781" spans="1:7" s="21" customFormat="1">
      <c r="A781" s="100">
        <v>4349</v>
      </c>
      <c r="B781" s="86">
        <v>5164</v>
      </c>
      <c r="C781" s="85" t="s">
        <v>169</v>
      </c>
      <c r="D781" s="89">
        <v>0</v>
      </c>
      <c r="E781" s="77">
        <v>2.2000000000000002</v>
      </c>
      <c r="F781" s="89">
        <v>2.2000000000000002</v>
      </c>
      <c r="G781" s="101">
        <v>100</v>
      </c>
    </row>
    <row r="782" spans="1:7" s="21" customFormat="1">
      <c r="A782" s="91">
        <v>4349</v>
      </c>
      <c r="B782" s="87">
        <v>5169</v>
      </c>
      <c r="C782" s="83" t="s">
        <v>163</v>
      </c>
      <c r="D782" s="90">
        <v>0</v>
      </c>
      <c r="E782" s="72">
        <v>6</v>
      </c>
      <c r="F782" s="90">
        <v>2</v>
      </c>
      <c r="G782" s="102">
        <v>33.333333333333329</v>
      </c>
    </row>
    <row r="783" spans="1:7" s="21" customFormat="1">
      <c r="A783" s="91">
        <v>4349</v>
      </c>
      <c r="B783" s="87">
        <v>5173</v>
      </c>
      <c r="C783" s="83" t="s">
        <v>181</v>
      </c>
      <c r="D783" s="90">
        <v>0</v>
      </c>
      <c r="E783" s="72">
        <v>61.8</v>
      </c>
      <c r="F783" s="90">
        <v>37.200000000000003</v>
      </c>
      <c r="G783" s="102">
        <v>60.194174757281559</v>
      </c>
    </row>
    <row r="784" spans="1:7" s="21" customFormat="1">
      <c r="A784" s="91">
        <v>4349</v>
      </c>
      <c r="B784" s="87">
        <v>5175</v>
      </c>
      <c r="C784" s="83" t="s">
        <v>170</v>
      </c>
      <c r="D784" s="90">
        <v>0</v>
      </c>
      <c r="E784" s="72">
        <v>18.420000000000002</v>
      </c>
      <c r="F784" s="90">
        <v>18.126000000000001</v>
      </c>
      <c r="G784" s="102">
        <v>98.403908794788279</v>
      </c>
    </row>
    <row r="785" spans="1:7" s="21" customFormat="1">
      <c r="A785" s="91">
        <v>4349</v>
      </c>
      <c r="B785" s="87">
        <v>5221</v>
      </c>
      <c r="C785" s="83" t="s">
        <v>161</v>
      </c>
      <c r="D785" s="90">
        <v>0</v>
      </c>
      <c r="E785" s="72">
        <v>408.8</v>
      </c>
      <c r="F785" s="90">
        <v>408.8</v>
      </c>
      <c r="G785" s="102">
        <v>100</v>
      </c>
    </row>
    <row r="786" spans="1:7" s="21" customFormat="1">
      <c r="A786" s="91">
        <v>4349</v>
      </c>
      <c r="B786" s="87">
        <v>5222</v>
      </c>
      <c r="C786" s="83" t="s">
        <v>127</v>
      </c>
      <c r="D786" s="90">
        <v>0</v>
      </c>
      <c r="E786" s="72">
        <v>428.7</v>
      </c>
      <c r="F786" s="90">
        <v>428.7</v>
      </c>
      <c r="G786" s="102">
        <v>100</v>
      </c>
    </row>
    <row r="787" spans="1:7" s="21" customFormat="1">
      <c r="A787" s="91">
        <v>4349</v>
      </c>
      <c r="B787" s="87">
        <v>5223</v>
      </c>
      <c r="C787" s="83" t="s">
        <v>197</v>
      </c>
      <c r="D787" s="90">
        <v>0</v>
      </c>
      <c r="E787" s="72">
        <v>112.5</v>
      </c>
      <c r="F787" s="90">
        <v>112.5</v>
      </c>
      <c r="G787" s="102">
        <v>100</v>
      </c>
    </row>
    <row r="788" spans="1:7" s="21" customFormat="1">
      <c r="A788" s="91">
        <v>4349</v>
      </c>
      <c r="B788" s="87">
        <v>5229</v>
      </c>
      <c r="C788" s="83" t="s">
        <v>125</v>
      </c>
      <c r="D788" s="90">
        <v>550</v>
      </c>
      <c r="E788" s="72">
        <v>0</v>
      </c>
      <c r="F788" s="90">
        <v>0</v>
      </c>
      <c r="G788" s="102">
        <v>0</v>
      </c>
    </row>
    <row r="789" spans="1:7">
      <c r="A789" s="103">
        <v>4349</v>
      </c>
      <c r="B789" s="88"/>
      <c r="C789" s="50" t="s">
        <v>148</v>
      </c>
      <c r="D789" s="74">
        <v>550</v>
      </c>
      <c r="E789" s="79">
        <v>1039</v>
      </c>
      <c r="F789" s="74">
        <v>1010</v>
      </c>
      <c r="G789" s="104">
        <v>97.2</v>
      </c>
    </row>
    <row r="790" spans="1:7">
      <c r="A790" s="95"/>
      <c r="B790" s="18"/>
      <c r="C790" s="46"/>
      <c r="D790" s="54"/>
      <c r="E790" s="54"/>
      <c r="F790" s="54"/>
      <c r="G790" s="96"/>
    </row>
    <row r="791" spans="1:7" s="21" customFormat="1">
      <c r="A791" s="100">
        <v>4350</v>
      </c>
      <c r="B791" s="86">
        <v>5137</v>
      </c>
      <c r="C791" s="85" t="s">
        <v>167</v>
      </c>
      <c r="D791" s="89">
        <v>100</v>
      </c>
      <c r="E791" s="77">
        <v>100</v>
      </c>
      <c r="F791" s="89">
        <v>0</v>
      </c>
      <c r="G791" s="101">
        <v>0</v>
      </c>
    </row>
    <row r="792" spans="1:7" s="21" customFormat="1">
      <c r="A792" s="91">
        <v>4350</v>
      </c>
      <c r="B792" s="87">
        <v>5162</v>
      </c>
      <c r="C792" s="83" t="s">
        <v>196</v>
      </c>
      <c r="D792" s="90">
        <v>0</v>
      </c>
      <c r="E792" s="72">
        <v>0.8</v>
      </c>
      <c r="F792" s="90">
        <v>0.79800000000000004</v>
      </c>
      <c r="G792" s="102">
        <v>99.75</v>
      </c>
    </row>
    <row r="793" spans="1:7" s="21" customFormat="1">
      <c r="A793" s="91">
        <v>4350</v>
      </c>
      <c r="B793" s="87">
        <v>5169</v>
      </c>
      <c r="C793" s="83" t="s">
        <v>163</v>
      </c>
      <c r="D793" s="90">
        <v>100</v>
      </c>
      <c r="E793" s="72">
        <v>200</v>
      </c>
      <c r="F793" s="90">
        <v>31.931359999999998</v>
      </c>
      <c r="G793" s="102">
        <v>15.965679999999999</v>
      </c>
    </row>
    <row r="794" spans="1:7" s="21" customFormat="1">
      <c r="A794" s="91">
        <v>4350</v>
      </c>
      <c r="B794" s="87">
        <v>5321</v>
      </c>
      <c r="C794" s="83" t="s">
        <v>126</v>
      </c>
      <c r="D794" s="90">
        <v>0</v>
      </c>
      <c r="E794" s="72">
        <v>3900</v>
      </c>
      <c r="F794" s="90">
        <v>2200</v>
      </c>
      <c r="G794" s="102">
        <v>56.410256410256409</v>
      </c>
    </row>
    <row r="795" spans="1:7" s="21" customFormat="1">
      <c r="A795" s="91">
        <v>4350</v>
      </c>
      <c r="B795" s="87">
        <v>5331</v>
      </c>
      <c r="C795" s="83" t="s">
        <v>162</v>
      </c>
      <c r="D795" s="90">
        <v>25700</v>
      </c>
      <c r="E795" s="72">
        <v>6490</v>
      </c>
      <c r="F795" s="90">
        <v>6090</v>
      </c>
      <c r="G795" s="102">
        <v>93.836671802773495</v>
      </c>
    </row>
    <row r="796" spans="1:7" s="21" customFormat="1">
      <c r="A796" s="91">
        <v>4350</v>
      </c>
      <c r="B796" s="87">
        <v>5336</v>
      </c>
      <c r="C796" s="83" t="s">
        <v>193</v>
      </c>
      <c r="D796" s="90">
        <v>0</v>
      </c>
      <c r="E796" s="72">
        <v>24482.399999999998</v>
      </c>
      <c r="F796" s="90">
        <v>24482.395109999998</v>
      </c>
      <c r="G796" s="102">
        <v>99.999980026467995</v>
      </c>
    </row>
    <row r="797" spans="1:7" s="21" customFormat="1">
      <c r="A797" s="91">
        <v>4350</v>
      </c>
      <c r="B797" s="87">
        <v>5651</v>
      </c>
      <c r="C797" s="83" t="s">
        <v>201</v>
      </c>
      <c r="D797" s="90">
        <v>36500</v>
      </c>
      <c r="E797" s="72">
        <v>27500</v>
      </c>
      <c r="F797" s="90">
        <v>14000</v>
      </c>
      <c r="G797" s="102">
        <v>50.909090909090907</v>
      </c>
    </row>
    <row r="798" spans="1:7">
      <c r="A798" s="103">
        <v>4350</v>
      </c>
      <c r="B798" s="88"/>
      <c r="C798" s="78" t="s">
        <v>16</v>
      </c>
      <c r="D798" s="74">
        <v>62400</v>
      </c>
      <c r="E798" s="79">
        <v>62673</v>
      </c>
      <c r="F798" s="74">
        <v>46805</v>
      </c>
      <c r="G798" s="104">
        <v>74.7</v>
      </c>
    </row>
    <row r="799" spans="1:7">
      <c r="A799" s="95"/>
      <c r="B799" s="18"/>
      <c r="C799" s="46"/>
      <c r="D799" s="54"/>
      <c r="E799" s="54"/>
      <c r="F799" s="54"/>
      <c r="G799" s="96"/>
    </row>
    <row r="800" spans="1:7" s="21" customFormat="1">
      <c r="A800" s="100">
        <v>4351</v>
      </c>
      <c r="B800" s="86">
        <v>5336</v>
      </c>
      <c r="C800" s="85" t="s">
        <v>193</v>
      </c>
      <c r="D800" s="89">
        <v>0</v>
      </c>
      <c r="E800" s="77">
        <v>147</v>
      </c>
      <c r="F800" s="89">
        <v>147</v>
      </c>
      <c r="G800" s="101">
        <v>100</v>
      </c>
    </row>
    <row r="801" spans="1:7">
      <c r="A801" s="103">
        <v>4351</v>
      </c>
      <c r="B801" s="88"/>
      <c r="C801" s="78" t="s">
        <v>149</v>
      </c>
      <c r="D801" s="74">
        <v>0</v>
      </c>
      <c r="E801" s="79">
        <v>147</v>
      </c>
      <c r="F801" s="74">
        <v>147</v>
      </c>
      <c r="G801" s="104">
        <v>100</v>
      </c>
    </row>
    <row r="802" spans="1:7">
      <c r="A802" s="95"/>
      <c r="B802" s="18"/>
      <c r="C802" s="46"/>
      <c r="D802" s="54"/>
      <c r="E802" s="54"/>
      <c r="F802" s="54"/>
      <c r="G802" s="96"/>
    </row>
    <row r="803" spans="1:7" s="21" customFormat="1">
      <c r="A803" s="100">
        <v>4354</v>
      </c>
      <c r="B803" s="86">
        <v>5011</v>
      </c>
      <c r="C803" s="85" t="s">
        <v>171</v>
      </c>
      <c r="D803" s="89">
        <v>0</v>
      </c>
      <c r="E803" s="77">
        <v>175.14</v>
      </c>
      <c r="F803" s="89">
        <v>129.048</v>
      </c>
      <c r="G803" s="101">
        <v>73.682768071257286</v>
      </c>
    </row>
    <row r="804" spans="1:7" s="21" customFormat="1">
      <c r="A804" s="91">
        <v>4354</v>
      </c>
      <c r="B804" s="87">
        <v>5031</v>
      </c>
      <c r="C804" s="83" t="s">
        <v>173</v>
      </c>
      <c r="D804" s="90">
        <v>0</v>
      </c>
      <c r="E804" s="72">
        <v>43.81</v>
      </c>
      <c r="F804" s="90">
        <v>32.244</v>
      </c>
      <c r="G804" s="102">
        <v>73.599634786578406</v>
      </c>
    </row>
    <row r="805" spans="1:7" s="21" customFormat="1">
      <c r="A805" s="91">
        <v>4354</v>
      </c>
      <c r="B805" s="87">
        <v>5032</v>
      </c>
      <c r="C805" s="83" t="s">
        <v>174</v>
      </c>
      <c r="D805" s="90">
        <v>0</v>
      </c>
      <c r="E805" s="72">
        <v>15.799999999999999</v>
      </c>
      <c r="F805" s="90">
        <v>11.591999999999999</v>
      </c>
      <c r="G805" s="102">
        <v>73.367088607594937</v>
      </c>
    </row>
    <row r="806" spans="1:7" s="21" customFormat="1">
      <c r="A806" s="91">
        <v>4354</v>
      </c>
      <c r="B806" s="87">
        <v>5038</v>
      </c>
      <c r="C806" s="83" t="s">
        <v>175</v>
      </c>
      <c r="D806" s="90">
        <v>0</v>
      </c>
      <c r="E806" s="72">
        <v>0.77</v>
      </c>
      <c r="F806" s="90">
        <v>0.51900000000000002</v>
      </c>
      <c r="G806" s="102">
        <v>67.402597402597408</v>
      </c>
    </row>
    <row r="807" spans="1:7" s="21" customFormat="1">
      <c r="A807" s="91">
        <v>4354</v>
      </c>
      <c r="B807" s="87">
        <v>5137</v>
      </c>
      <c r="C807" s="83" t="s">
        <v>167</v>
      </c>
      <c r="D807" s="90">
        <v>2000</v>
      </c>
      <c r="E807" s="72">
        <v>2085.54</v>
      </c>
      <c r="F807" s="90">
        <v>2020.3515199999999</v>
      </c>
      <c r="G807" s="102">
        <v>96.874263739846754</v>
      </c>
    </row>
    <row r="808" spans="1:7" s="21" customFormat="1">
      <c r="A808" s="91">
        <v>4354</v>
      </c>
      <c r="B808" s="87">
        <v>5166</v>
      </c>
      <c r="C808" s="83" t="s">
        <v>164</v>
      </c>
      <c r="D808" s="90">
        <v>0</v>
      </c>
      <c r="E808" s="72">
        <v>19.850000000000001</v>
      </c>
      <c r="F808" s="90">
        <v>19.844000000000001</v>
      </c>
      <c r="G808" s="102">
        <v>99.969773299748113</v>
      </c>
    </row>
    <row r="809" spans="1:7" s="21" customFormat="1">
      <c r="A809" s="91">
        <v>4354</v>
      </c>
      <c r="B809" s="87">
        <v>5169</v>
      </c>
      <c r="C809" s="83" t="s">
        <v>163</v>
      </c>
      <c r="D809" s="90">
        <v>0</v>
      </c>
      <c r="E809" s="72">
        <v>36</v>
      </c>
      <c r="F809" s="90">
        <v>35.936999999999998</v>
      </c>
      <c r="G809" s="102">
        <v>99.825000000000003</v>
      </c>
    </row>
    <row r="810" spans="1:7" s="21" customFormat="1">
      <c r="A810" s="91">
        <v>4354</v>
      </c>
      <c r="B810" s="87">
        <v>5171</v>
      </c>
      <c r="C810" s="83" t="s">
        <v>180</v>
      </c>
      <c r="D810" s="90">
        <v>0</v>
      </c>
      <c r="E810" s="72">
        <v>25.1</v>
      </c>
      <c r="F810" s="90">
        <v>25.02412</v>
      </c>
      <c r="G810" s="102">
        <v>99.697689243027881</v>
      </c>
    </row>
    <row r="811" spans="1:7" s="21" customFormat="1">
      <c r="A811" s="91">
        <v>4354</v>
      </c>
      <c r="B811" s="87">
        <v>5336</v>
      </c>
      <c r="C811" s="83" t="s">
        <v>193</v>
      </c>
      <c r="D811" s="90">
        <v>0</v>
      </c>
      <c r="E811" s="72">
        <v>12112.95</v>
      </c>
      <c r="F811" s="90">
        <v>12112.932479999999</v>
      </c>
      <c r="G811" s="102">
        <v>99.99985536141071</v>
      </c>
    </row>
    <row r="812" spans="1:7">
      <c r="A812" s="103">
        <v>4354</v>
      </c>
      <c r="B812" s="88"/>
      <c r="C812" s="78" t="s">
        <v>15</v>
      </c>
      <c r="D812" s="74">
        <v>2000</v>
      </c>
      <c r="E812" s="79">
        <v>14516</v>
      </c>
      <c r="F812" s="74">
        <v>14388</v>
      </c>
      <c r="G812" s="104">
        <v>99.1</v>
      </c>
    </row>
    <row r="813" spans="1:7">
      <c r="A813" s="95"/>
      <c r="B813" s="18"/>
      <c r="C813" s="46"/>
      <c r="D813" s="54"/>
      <c r="E813" s="54"/>
      <c r="F813" s="54"/>
      <c r="G813" s="96"/>
    </row>
    <row r="814" spans="1:7" s="21" customFormat="1">
      <c r="A814" s="100">
        <v>4356</v>
      </c>
      <c r="B814" s="86">
        <v>5336</v>
      </c>
      <c r="C814" s="85" t="s">
        <v>193</v>
      </c>
      <c r="D814" s="89">
        <v>0</v>
      </c>
      <c r="E814" s="77">
        <v>361.2</v>
      </c>
      <c r="F814" s="89">
        <v>361.2</v>
      </c>
      <c r="G814" s="101">
        <v>100</v>
      </c>
    </row>
    <row r="815" spans="1:7">
      <c r="A815" s="103">
        <v>4356</v>
      </c>
      <c r="B815" s="88"/>
      <c r="C815" s="78" t="s">
        <v>76</v>
      </c>
      <c r="D815" s="74">
        <v>0</v>
      </c>
      <c r="E815" s="79">
        <v>361</v>
      </c>
      <c r="F815" s="74">
        <v>361</v>
      </c>
      <c r="G815" s="104">
        <v>100</v>
      </c>
    </row>
    <row r="816" spans="1:7">
      <c r="A816" s="95"/>
      <c r="B816" s="18"/>
      <c r="C816" s="46"/>
      <c r="D816" s="54"/>
      <c r="E816" s="54"/>
      <c r="F816" s="54"/>
      <c r="G816" s="96"/>
    </row>
    <row r="817" spans="1:7" s="21" customFormat="1">
      <c r="A817" s="100">
        <v>4357</v>
      </c>
      <c r="B817" s="86">
        <v>5011</v>
      </c>
      <c r="C817" s="85" t="s">
        <v>171</v>
      </c>
      <c r="D817" s="89">
        <v>0</v>
      </c>
      <c r="E817" s="77">
        <v>1109.68</v>
      </c>
      <c r="F817" s="89">
        <v>588.67899999999997</v>
      </c>
      <c r="G817" s="101">
        <v>53.049437675726331</v>
      </c>
    </row>
    <row r="818" spans="1:7" s="21" customFormat="1">
      <c r="A818" s="91">
        <v>4357</v>
      </c>
      <c r="B818" s="87">
        <v>5031</v>
      </c>
      <c r="C818" s="83" t="s">
        <v>173</v>
      </c>
      <c r="D818" s="90">
        <v>0</v>
      </c>
      <c r="E818" s="72">
        <v>277.50000000000006</v>
      </c>
      <c r="F818" s="90">
        <v>147.083</v>
      </c>
      <c r="G818" s="102">
        <v>53.002882882882872</v>
      </c>
    </row>
    <row r="819" spans="1:7" s="21" customFormat="1">
      <c r="A819" s="91">
        <v>4357</v>
      </c>
      <c r="B819" s="87">
        <v>5032</v>
      </c>
      <c r="C819" s="83" t="s">
        <v>174</v>
      </c>
      <c r="D819" s="90">
        <v>0</v>
      </c>
      <c r="E819" s="72">
        <v>99.97999999999999</v>
      </c>
      <c r="F819" s="90">
        <v>52.871000000000002</v>
      </c>
      <c r="G819" s="102">
        <v>52.881576315263054</v>
      </c>
    </row>
    <row r="820" spans="1:7" s="21" customFormat="1">
      <c r="A820" s="91">
        <v>4357</v>
      </c>
      <c r="B820" s="87">
        <v>5038</v>
      </c>
      <c r="C820" s="83" t="s">
        <v>175</v>
      </c>
      <c r="D820" s="90">
        <v>0</v>
      </c>
      <c r="E820" s="72">
        <v>4.9099999999999984</v>
      </c>
      <c r="F820" s="90">
        <v>2.3620000000000005</v>
      </c>
      <c r="G820" s="102">
        <v>48.105906313645647</v>
      </c>
    </row>
    <row r="821" spans="1:7" s="21" customFormat="1">
      <c r="A821" s="91">
        <v>4357</v>
      </c>
      <c r="B821" s="87">
        <v>5137</v>
      </c>
      <c r="C821" s="83" t="s">
        <v>167</v>
      </c>
      <c r="D821" s="90">
        <v>7582</v>
      </c>
      <c r="E821" s="72">
        <v>7986.62</v>
      </c>
      <c r="F821" s="90">
        <v>3361.1969900000004</v>
      </c>
      <c r="G821" s="102">
        <v>42.085350123080858</v>
      </c>
    </row>
    <row r="822" spans="1:7" s="21" customFormat="1">
      <c r="A822" s="91">
        <v>4357</v>
      </c>
      <c r="B822" s="87">
        <v>5166</v>
      </c>
      <c r="C822" s="83" t="s">
        <v>164</v>
      </c>
      <c r="D822" s="90">
        <v>0</v>
      </c>
      <c r="E822" s="72">
        <v>65.320000000000007</v>
      </c>
      <c r="F822" s="90">
        <v>53.3489</v>
      </c>
      <c r="G822" s="102">
        <v>81.673147581138991</v>
      </c>
    </row>
    <row r="823" spans="1:7" s="21" customFormat="1">
      <c r="A823" s="91">
        <v>4357</v>
      </c>
      <c r="B823" s="87">
        <v>5169</v>
      </c>
      <c r="C823" s="83" t="s">
        <v>163</v>
      </c>
      <c r="D823" s="90">
        <v>240</v>
      </c>
      <c r="E823" s="72">
        <v>499.66999999999996</v>
      </c>
      <c r="F823" s="90">
        <v>227.11699999999999</v>
      </c>
      <c r="G823" s="102">
        <v>45.453399243500712</v>
      </c>
    </row>
    <row r="824" spans="1:7" s="21" customFormat="1">
      <c r="A824" s="91">
        <v>4357</v>
      </c>
      <c r="B824" s="87">
        <v>5331</v>
      </c>
      <c r="C824" s="83" t="s">
        <v>162</v>
      </c>
      <c r="D824" s="90">
        <v>44780</v>
      </c>
      <c r="E824" s="72">
        <v>23712.17</v>
      </c>
      <c r="F824" s="90">
        <v>17917.169999999998</v>
      </c>
      <c r="G824" s="102">
        <v>75.561072647505483</v>
      </c>
    </row>
    <row r="825" spans="1:7" s="21" customFormat="1">
      <c r="A825" s="91">
        <v>4357</v>
      </c>
      <c r="B825" s="87">
        <v>5336</v>
      </c>
      <c r="C825" s="83" t="s">
        <v>193</v>
      </c>
      <c r="D825" s="90">
        <v>0</v>
      </c>
      <c r="E825" s="72">
        <v>55866.49</v>
      </c>
      <c r="F825" s="90">
        <v>55866.462979999997</v>
      </c>
      <c r="G825" s="102">
        <v>99.999951634691925</v>
      </c>
    </row>
    <row r="826" spans="1:7" s="21" customFormat="1">
      <c r="A826" s="91">
        <v>4357</v>
      </c>
      <c r="B826" s="87">
        <v>5651</v>
      </c>
      <c r="C826" s="83" t="s">
        <v>201</v>
      </c>
      <c r="D826" s="90">
        <v>53500</v>
      </c>
      <c r="E826" s="72">
        <v>62500</v>
      </c>
      <c r="F826" s="90">
        <v>36000</v>
      </c>
      <c r="G826" s="102">
        <v>57.599999999999994</v>
      </c>
    </row>
    <row r="827" spans="1:7">
      <c r="A827" s="103">
        <v>4357</v>
      </c>
      <c r="B827" s="88"/>
      <c r="C827" s="50" t="s">
        <v>150</v>
      </c>
      <c r="D827" s="74">
        <v>106102</v>
      </c>
      <c r="E827" s="79">
        <v>152123</v>
      </c>
      <c r="F827" s="74">
        <v>114215</v>
      </c>
      <c r="G827" s="104">
        <v>75.099999999999994</v>
      </c>
    </row>
    <row r="828" spans="1:7">
      <c r="A828" s="95"/>
      <c r="B828" s="18"/>
      <c r="C828" s="46"/>
      <c r="D828" s="54"/>
      <c r="E828" s="54"/>
      <c r="F828" s="54"/>
      <c r="G828" s="96"/>
    </row>
    <row r="829" spans="1:7" s="21" customFormat="1">
      <c r="A829" s="100">
        <v>4358</v>
      </c>
      <c r="B829" s="86">
        <v>5336</v>
      </c>
      <c r="C829" s="85" t="s">
        <v>193</v>
      </c>
      <c r="D829" s="89">
        <v>0</v>
      </c>
      <c r="E829" s="77">
        <v>1584.5</v>
      </c>
      <c r="F829" s="89">
        <v>1584.5</v>
      </c>
      <c r="G829" s="101">
        <v>100</v>
      </c>
    </row>
    <row r="830" spans="1:7">
      <c r="A830" s="103">
        <v>4358</v>
      </c>
      <c r="B830" s="88"/>
      <c r="C830" s="78" t="s">
        <v>151</v>
      </c>
      <c r="D830" s="74">
        <v>0</v>
      </c>
      <c r="E830" s="79">
        <v>1585</v>
      </c>
      <c r="F830" s="74">
        <v>1585</v>
      </c>
      <c r="G830" s="104">
        <v>100</v>
      </c>
    </row>
    <row r="831" spans="1:7">
      <c r="A831" s="95"/>
      <c r="B831" s="18"/>
      <c r="C831" s="46"/>
      <c r="D831" s="54"/>
      <c r="E831" s="54"/>
      <c r="F831" s="54"/>
      <c r="G831" s="96"/>
    </row>
    <row r="832" spans="1:7" s="21" customFormat="1">
      <c r="A832" s="100">
        <v>4359</v>
      </c>
      <c r="B832" s="86">
        <v>5011</v>
      </c>
      <c r="C832" s="85" t="s">
        <v>171</v>
      </c>
      <c r="D832" s="89">
        <v>0</v>
      </c>
      <c r="E832" s="77">
        <v>244.54000000000002</v>
      </c>
      <c r="F832" s="89">
        <v>217.26008000000002</v>
      </c>
      <c r="G832" s="101">
        <v>88.844393555246583</v>
      </c>
    </row>
    <row r="833" spans="1:7" s="21" customFormat="1">
      <c r="A833" s="91">
        <v>4359</v>
      </c>
      <c r="B833" s="87">
        <v>5021</v>
      </c>
      <c r="C833" s="83" t="s">
        <v>172</v>
      </c>
      <c r="D833" s="90">
        <v>0</v>
      </c>
      <c r="E833" s="72">
        <v>1300.76</v>
      </c>
      <c r="F833" s="90">
        <v>1154.01</v>
      </c>
      <c r="G833" s="102">
        <v>88.718134013961077</v>
      </c>
    </row>
    <row r="834" spans="1:7" s="21" customFormat="1">
      <c r="A834" s="91">
        <v>4359</v>
      </c>
      <c r="B834" s="87">
        <v>5031</v>
      </c>
      <c r="C834" s="83" t="s">
        <v>173</v>
      </c>
      <c r="D834" s="90">
        <v>0</v>
      </c>
      <c r="E834" s="72">
        <v>385.38</v>
      </c>
      <c r="F834" s="90">
        <v>336.08500000000004</v>
      </c>
      <c r="G834" s="102">
        <v>87.208729046655264</v>
      </c>
    </row>
    <row r="835" spans="1:7" s="21" customFormat="1">
      <c r="A835" s="91">
        <v>4359</v>
      </c>
      <c r="B835" s="87">
        <v>5032</v>
      </c>
      <c r="C835" s="83" t="s">
        <v>174</v>
      </c>
      <c r="D835" s="90">
        <v>0</v>
      </c>
      <c r="E835" s="72">
        <v>139.33000000000001</v>
      </c>
      <c r="F835" s="90">
        <v>121.06100000000001</v>
      </c>
      <c r="G835" s="102">
        <v>86.887963826885809</v>
      </c>
    </row>
    <row r="836" spans="1:7" s="21" customFormat="1">
      <c r="A836" s="91">
        <v>4359</v>
      </c>
      <c r="B836" s="87">
        <v>5038</v>
      </c>
      <c r="C836" s="83" t="s">
        <v>175</v>
      </c>
      <c r="D836" s="90">
        <v>0</v>
      </c>
      <c r="E836" s="72">
        <v>6.67</v>
      </c>
      <c r="F836" s="90">
        <v>5.7410000000000005</v>
      </c>
      <c r="G836" s="102">
        <v>86.071964017991007</v>
      </c>
    </row>
    <row r="837" spans="1:7" s="21" customFormat="1">
      <c r="A837" s="91">
        <v>4359</v>
      </c>
      <c r="B837" s="87">
        <v>5137</v>
      </c>
      <c r="C837" s="83" t="s">
        <v>167</v>
      </c>
      <c r="D837" s="90">
        <v>0</v>
      </c>
      <c r="E837" s="72">
        <v>46.85</v>
      </c>
      <c r="F837" s="90">
        <v>36.430999999999997</v>
      </c>
      <c r="G837" s="102">
        <v>77.760939167556018</v>
      </c>
    </row>
    <row r="838" spans="1:7" s="21" customFormat="1">
      <c r="A838" s="91">
        <v>4359</v>
      </c>
      <c r="B838" s="87">
        <v>5139</v>
      </c>
      <c r="C838" s="83" t="s">
        <v>168</v>
      </c>
      <c r="D838" s="90">
        <v>0</v>
      </c>
      <c r="E838" s="72">
        <v>22</v>
      </c>
      <c r="F838" s="90">
        <v>7.5108000000000006</v>
      </c>
      <c r="G838" s="102">
        <v>34.14</v>
      </c>
    </row>
    <row r="839" spans="1:7" s="21" customFormat="1">
      <c r="A839" s="91">
        <v>4359</v>
      </c>
      <c r="B839" s="87">
        <v>5162</v>
      </c>
      <c r="C839" s="83" t="s">
        <v>196</v>
      </c>
      <c r="D839" s="90">
        <v>0</v>
      </c>
      <c r="E839" s="72">
        <v>38</v>
      </c>
      <c r="F839" s="90">
        <v>26.981999999999999</v>
      </c>
      <c r="G839" s="102">
        <v>71.005263157894731</v>
      </c>
    </row>
    <row r="840" spans="1:7" s="21" customFormat="1">
      <c r="A840" s="91">
        <v>4359</v>
      </c>
      <c r="B840" s="87">
        <v>5164</v>
      </c>
      <c r="C840" s="83" t="s">
        <v>169</v>
      </c>
      <c r="D840" s="90">
        <v>0</v>
      </c>
      <c r="E840" s="72">
        <v>117.27000000000001</v>
      </c>
      <c r="F840" s="90">
        <v>80.315500000000014</v>
      </c>
      <c r="G840" s="102">
        <v>68.487678008015692</v>
      </c>
    </row>
    <row r="841" spans="1:7" s="21" customFormat="1">
      <c r="A841" s="91">
        <v>4359</v>
      </c>
      <c r="B841" s="87">
        <v>5168</v>
      </c>
      <c r="C841" s="83" t="s">
        <v>179</v>
      </c>
      <c r="D841" s="90">
        <v>0</v>
      </c>
      <c r="E841" s="72">
        <v>74</v>
      </c>
      <c r="F841" s="90">
        <v>73.028999999999996</v>
      </c>
      <c r="G841" s="102">
        <v>98.687837837837833</v>
      </c>
    </row>
    <row r="842" spans="1:7" s="21" customFormat="1">
      <c r="A842" s="91">
        <v>4359</v>
      </c>
      <c r="B842" s="87">
        <v>5169</v>
      </c>
      <c r="C842" s="83" t="s">
        <v>163</v>
      </c>
      <c r="D842" s="90">
        <v>2298</v>
      </c>
      <c r="E842" s="72">
        <v>1340.63</v>
      </c>
      <c r="F842" s="90">
        <v>766.17200000000003</v>
      </c>
      <c r="G842" s="102">
        <v>57.150145826961953</v>
      </c>
    </row>
    <row r="843" spans="1:7" s="21" customFormat="1">
      <c r="A843" s="91">
        <v>4359</v>
      </c>
      <c r="B843" s="87">
        <v>5173</v>
      </c>
      <c r="C843" s="83" t="s">
        <v>181</v>
      </c>
      <c r="D843" s="90">
        <v>0</v>
      </c>
      <c r="E843" s="72">
        <v>30</v>
      </c>
      <c r="F843" s="90">
        <v>16.518999999999998</v>
      </c>
      <c r="G843" s="102">
        <v>55.063333333333333</v>
      </c>
    </row>
    <row r="844" spans="1:7" s="21" customFormat="1">
      <c r="A844" s="91">
        <v>4359</v>
      </c>
      <c r="B844" s="87">
        <v>5175</v>
      </c>
      <c r="C844" s="83" t="s">
        <v>170</v>
      </c>
      <c r="D844" s="90">
        <v>0</v>
      </c>
      <c r="E844" s="72">
        <v>118.85</v>
      </c>
      <c r="F844" s="90">
        <v>81.249700000000004</v>
      </c>
      <c r="G844" s="102">
        <v>68.363230963399246</v>
      </c>
    </row>
    <row r="845" spans="1:7">
      <c r="A845" s="103">
        <v>4359</v>
      </c>
      <c r="B845" s="88"/>
      <c r="C845" s="78" t="s">
        <v>75</v>
      </c>
      <c r="D845" s="74">
        <v>2298</v>
      </c>
      <c r="E845" s="79">
        <v>3865</v>
      </c>
      <c r="F845" s="74">
        <v>2922</v>
      </c>
      <c r="G845" s="104">
        <v>75.599999999999994</v>
      </c>
    </row>
    <row r="846" spans="1:7">
      <c r="A846" s="95"/>
      <c r="B846" s="18"/>
      <c r="C846" s="46"/>
      <c r="D846" s="54"/>
      <c r="E846" s="54"/>
      <c r="F846" s="54"/>
      <c r="G846" s="96"/>
    </row>
    <row r="847" spans="1:7" s="21" customFormat="1">
      <c r="A847" s="100">
        <v>4371</v>
      </c>
      <c r="B847" s="86">
        <v>5011</v>
      </c>
      <c r="C847" s="85" t="s">
        <v>171</v>
      </c>
      <c r="D847" s="89">
        <v>0</v>
      </c>
      <c r="E847" s="77">
        <v>201.24</v>
      </c>
      <c r="F847" s="89">
        <v>153.70794000000001</v>
      </c>
      <c r="G847" s="101">
        <v>76.380411449016108</v>
      </c>
    </row>
    <row r="848" spans="1:7" s="21" customFormat="1">
      <c r="A848" s="91">
        <v>4371</v>
      </c>
      <c r="B848" s="87">
        <v>5031</v>
      </c>
      <c r="C848" s="83" t="s">
        <v>173</v>
      </c>
      <c r="D848" s="90">
        <v>0</v>
      </c>
      <c r="E848" s="72">
        <v>50.309999999999995</v>
      </c>
      <c r="F848" s="90">
        <v>38.448</v>
      </c>
      <c r="G848" s="102">
        <v>76.422182468694103</v>
      </c>
    </row>
    <row r="849" spans="1:7" s="21" customFormat="1">
      <c r="A849" s="91">
        <v>4371</v>
      </c>
      <c r="B849" s="87">
        <v>5032</v>
      </c>
      <c r="C849" s="83" t="s">
        <v>174</v>
      </c>
      <c r="D849" s="90">
        <v>0</v>
      </c>
      <c r="E849" s="72">
        <v>18.100000000000001</v>
      </c>
      <c r="F849" s="90">
        <v>13.853999999999999</v>
      </c>
      <c r="G849" s="102">
        <v>76.541436464088392</v>
      </c>
    </row>
    <row r="850" spans="1:7" s="21" customFormat="1">
      <c r="A850" s="91">
        <v>4371</v>
      </c>
      <c r="B850" s="87">
        <v>5038</v>
      </c>
      <c r="C850" s="83" t="s">
        <v>175</v>
      </c>
      <c r="D850" s="90">
        <v>0</v>
      </c>
      <c r="E850" s="72">
        <v>0.85</v>
      </c>
      <c r="F850" s="90">
        <v>0.66700000000000004</v>
      </c>
      <c r="G850" s="102">
        <v>78.47058823529413</v>
      </c>
    </row>
    <row r="851" spans="1:7" s="21" customFormat="1">
      <c r="A851" s="91">
        <v>4371</v>
      </c>
      <c r="B851" s="87">
        <v>5139</v>
      </c>
      <c r="C851" s="83" t="s">
        <v>168</v>
      </c>
      <c r="D851" s="90">
        <v>0</v>
      </c>
      <c r="E851" s="72">
        <v>77</v>
      </c>
      <c r="F851" s="90">
        <v>5.7670000000000003</v>
      </c>
      <c r="G851" s="102">
        <v>7.4896103896103909</v>
      </c>
    </row>
    <row r="852" spans="1:7" s="21" customFormat="1">
      <c r="A852" s="91">
        <v>4371</v>
      </c>
      <c r="B852" s="87">
        <v>5169</v>
      </c>
      <c r="C852" s="83" t="s">
        <v>163</v>
      </c>
      <c r="D852" s="90">
        <v>1100</v>
      </c>
      <c r="E852" s="72">
        <v>2979.7500000000005</v>
      </c>
      <c r="F852" s="90">
        <v>350.65099999999995</v>
      </c>
      <c r="G852" s="102">
        <v>11.767799312022817</v>
      </c>
    </row>
    <row r="853" spans="1:7" s="21" customFormat="1">
      <c r="A853" s="91">
        <v>4371</v>
      </c>
      <c r="B853" s="87">
        <v>5173</v>
      </c>
      <c r="C853" s="83" t="s">
        <v>181</v>
      </c>
      <c r="D853" s="90">
        <v>0</v>
      </c>
      <c r="E853" s="72">
        <v>20</v>
      </c>
      <c r="F853" s="90">
        <v>0</v>
      </c>
      <c r="G853" s="102">
        <v>0</v>
      </c>
    </row>
    <row r="854" spans="1:7" s="21" customFormat="1">
      <c r="A854" s="91">
        <v>4371</v>
      </c>
      <c r="B854" s="87">
        <v>5175</v>
      </c>
      <c r="C854" s="83" t="s">
        <v>170</v>
      </c>
      <c r="D854" s="90">
        <v>0</v>
      </c>
      <c r="E854" s="72">
        <v>6</v>
      </c>
      <c r="F854" s="90">
        <v>0</v>
      </c>
      <c r="G854" s="102">
        <v>0</v>
      </c>
    </row>
    <row r="855" spans="1:7">
      <c r="A855" s="103">
        <v>4371</v>
      </c>
      <c r="B855" s="88"/>
      <c r="C855" s="78" t="s">
        <v>152</v>
      </c>
      <c r="D855" s="74">
        <v>1100</v>
      </c>
      <c r="E855" s="79">
        <v>3353</v>
      </c>
      <c r="F855" s="74">
        <v>564</v>
      </c>
      <c r="G855" s="104">
        <v>16.8</v>
      </c>
    </row>
    <row r="856" spans="1:7">
      <c r="A856" s="95"/>
      <c r="B856" s="18"/>
      <c r="C856" s="46"/>
      <c r="D856" s="54"/>
      <c r="E856" s="54"/>
      <c r="F856" s="54"/>
      <c r="G856" s="96"/>
    </row>
    <row r="857" spans="1:7" s="21" customFormat="1">
      <c r="A857" s="100">
        <v>4379</v>
      </c>
      <c r="B857" s="86">
        <v>5011</v>
      </c>
      <c r="C857" s="85" t="s">
        <v>171</v>
      </c>
      <c r="D857" s="89">
        <v>0</v>
      </c>
      <c r="E857" s="77">
        <v>2115.41</v>
      </c>
      <c r="F857" s="89">
        <v>1931.9203300000001</v>
      </c>
      <c r="G857" s="101">
        <v>91.326046960163765</v>
      </c>
    </row>
    <row r="858" spans="1:7" s="21" customFormat="1">
      <c r="A858" s="91">
        <v>4379</v>
      </c>
      <c r="B858" s="87">
        <v>5021</v>
      </c>
      <c r="C858" s="83" t="s">
        <v>172</v>
      </c>
      <c r="D858" s="90">
        <v>0</v>
      </c>
      <c r="E858" s="72">
        <v>1597.12</v>
      </c>
      <c r="F858" s="90">
        <v>1527.44</v>
      </c>
      <c r="G858" s="102">
        <v>95.637146864355856</v>
      </c>
    </row>
    <row r="859" spans="1:7" s="21" customFormat="1">
      <c r="A859" s="91">
        <v>4379</v>
      </c>
      <c r="B859" s="87">
        <v>5031</v>
      </c>
      <c r="C859" s="83" t="s">
        <v>173</v>
      </c>
      <c r="D859" s="90">
        <v>0</v>
      </c>
      <c r="E859" s="72">
        <v>866.68</v>
      </c>
      <c r="F859" s="90">
        <v>820.10100000000011</v>
      </c>
      <c r="G859" s="102">
        <v>94.625582683343353</v>
      </c>
    </row>
    <row r="860" spans="1:7" s="21" customFormat="1">
      <c r="A860" s="91">
        <v>4379</v>
      </c>
      <c r="B860" s="87">
        <v>5032</v>
      </c>
      <c r="C860" s="83" t="s">
        <v>174</v>
      </c>
      <c r="D860" s="90">
        <v>0</v>
      </c>
      <c r="E860" s="72">
        <v>312.04000000000002</v>
      </c>
      <c r="F860" s="90">
        <v>295.38499999999999</v>
      </c>
      <c r="G860" s="102">
        <v>94.662543263684128</v>
      </c>
    </row>
    <row r="861" spans="1:7" s="21" customFormat="1">
      <c r="A861" s="91">
        <v>4379</v>
      </c>
      <c r="B861" s="87">
        <v>5038</v>
      </c>
      <c r="C861" s="83" t="s">
        <v>175</v>
      </c>
      <c r="D861" s="90">
        <v>0</v>
      </c>
      <c r="E861" s="72">
        <v>14.73</v>
      </c>
      <c r="F861" s="90">
        <v>13.962999999999999</v>
      </c>
      <c r="G861" s="102">
        <v>94.792939579090287</v>
      </c>
    </row>
    <row r="862" spans="1:7" s="21" customFormat="1">
      <c r="A862" s="91">
        <v>4379</v>
      </c>
      <c r="B862" s="87">
        <v>5136</v>
      </c>
      <c r="C862" s="83" t="s">
        <v>166</v>
      </c>
      <c r="D862" s="90">
        <v>0</v>
      </c>
      <c r="E862" s="72">
        <v>123.8</v>
      </c>
      <c r="F862" s="90">
        <v>61.882000000000005</v>
      </c>
      <c r="G862" s="102">
        <v>49.985460420032311</v>
      </c>
    </row>
    <row r="863" spans="1:7" s="21" customFormat="1">
      <c r="A863" s="91">
        <v>4379</v>
      </c>
      <c r="B863" s="87">
        <v>5137</v>
      </c>
      <c r="C863" s="83" t="s">
        <v>167</v>
      </c>
      <c r="D863" s="90">
        <v>0</v>
      </c>
      <c r="E863" s="72">
        <v>103.49999999999999</v>
      </c>
      <c r="F863" s="90">
        <v>99.633199999999988</v>
      </c>
      <c r="G863" s="102">
        <v>96.263961352657006</v>
      </c>
    </row>
    <row r="864" spans="1:7" s="21" customFormat="1">
      <c r="A864" s="91">
        <v>4379</v>
      </c>
      <c r="B864" s="87">
        <v>5139</v>
      </c>
      <c r="C864" s="83" t="s">
        <v>168</v>
      </c>
      <c r="D864" s="90">
        <v>0</v>
      </c>
      <c r="E864" s="72">
        <v>404.81</v>
      </c>
      <c r="F864" s="90">
        <v>225.70760000000001</v>
      </c>
      <c r="G864" s="102">
        <v>55.756428941972779</v>
      </c>
    </row>
    <row r="865" spans="1:7" s="21" customFormat="1">
      <c r="A865" s="91">
        <v>4379</v>
      </c>
      <c r="B865" s="87">
        <v>5162</v>
      </c>
      <c r="C865" s="83" t="s">
        <v>196</v>
      </c>
      <c r="D865" s="90">
        <v>0</v>
      </c>
      <c r="E865" s="72">
        <v>14.899999999999999</v>
      </c>
      <c r="F865" s="90">
        <v>9.9689999999999994</v>
      </c>
      <c r="G865" s="102">
        <v>66.90604026845638</v>
      </c>
    </row>
    <row r="866" spans="1:7" s="21" customFormat="1">
      <c r="A866" s="91">
        <v>4379</v>
      </c>
      <c r="B866" s="87">
        <v>5164</v>
      </c>
      <c r="C866" s="83" t="s">
        <v>169</v>
      </c>
      <c r="D866" s="90">
        <v>0</v>
      </c>
      <c r="E866" s="72">
        <v>106</v>
      </c>
      <c r="F866" s="90">
        <v>82.045000000000002</v>
      </c>
      <c r="G866" s="102">
        <v>77.400943396226424</v>
      </c>
    </row>
    <row r="867" spans="1:7" s="21" customFormat="1">
      <c r="A867" s="91">
        <v>4379</v>
      </c>
      <c r="B867" s="87">
        <v>5169</v>
      </c>
      <c r="C867" s="83" t="s">
        <v>163</v>
      </c>
      <c r="D867" s="90">
        <v>31000</v>
      </c>
      <c r="E867" s="72">
        <v>135143.93000000005</v>
      </c>
      <c r="F867" s="90">
        <v>101875.16175999997</v>
      </c>
      <c r="G867" s="102">
        <v>75.382713644630527</v>
      </c>
    </row>
    <row r="868" spans="1:7" s="21" customFormat="1">
      <c r="A868" s="91">
        <v>4379</v>
      </c>
      <c r="B868" s="87">
        <v>5173</v>
      </c>
      <c r="C868" s="83" t="s">
        <v>181</v>
      </c>
      <c r="D868" s="90">
        <v>0</v>
      </c>
      <c r="E868" s="72">
        <v>97</v>
      </c>
      <c r="F868" s="90">
        <v>19.858000000000001</v>
      </c>
      <c r="G868" s="102">
        <v>20.47216494845361</v>
      </c>
    </row>
    <row r="869" spans="1:7" s="21" customFormat="1">
      <c r="A869" s="91">
        <v>4379</v>
      </c>
      <c r="B869" s="87">
        <v>5175</v>
      </c>
      <c r="C869" s="83" t="s">
        <v>170</v>
      </c>
      <c r="D869" s="90">
        <v>0</v>
      </c>
      <c r="E869" s="72">
        <v>300</v>
      </c>
      <c r="F869" s="90">
        <v>91.278540000000007</v>
      </c>
      <c r="G869" s="102">
        <v>30.426180000000002</v>
      </c>
    </row>
    <row r="870" spans="1:7" s="21" customFormat="1">
      <c r="A870" s="91">
        <v>4379</v>
      </c>
      <c r="B870" s="87">
        <v>5213</v>
      </c>
      <c r="C870" s="83" t="s">
        <v>121</v>
      </c>
      <c r="D870" s="90">
        <v>0</v>
      </c>
      <c r="E870" s="72">
        <v>276.3</v>
      </c>
      <c r="F870" s="90">
        <v>265</v>
      </c>
      <c r="G870" s="102">
        <v>95.910242490047054</v>
      </c>
    </row>
    <row r="871" spans="1:7" s="21" customFormat="1">
      <c r="A871" s="91">
        <v>4379</v>
      </c>
      <c r="B871" s="87">
        <v>5221</v>
      </c>
      <c r="C871" s="83" t="s">
        <v>161</v>
      </c>
      <c r="D871" s="90">
        <v>0</v>
      </c>
      <c r="E871" s="72">
        <v>601</v>
      </c>
      <c r="F871" s="90">
        <v>601</v>
      </c>
      <c r="G871" s="102">
        <v>100</v>
      </c>
    </row>
    <row r="872" spans="1:7" s="21" customFormat="1">
      <c r="A872" s="91">
        <v>4379</v>
      </c>
      <c r="B872" s="87">
        <v>5222</v>
      </c>
      <c r="C872" s="83" t="s">
        <v>127</v>
      </c>
      <c r="D872" s="90">
        <v>0</v>
      </c>
      <c r="E872" s="72">
        <v>197</v>
      </c>
      <c r="F872" s="90">
        <v>197</v>
      </c>
      <c r="G872" s="102">
        <v>100</v>
      </c>
    </row>
    <row r="873" spans="1:7" s="21" customFormat="1">
      <c r="A873" s="91">
        <v>4379</v>
      </c>
      <c r="B873" s="87">
        <v>5223</v>
      </c>
      <c r="C873" s="83" t="s">
        <v>197</v>
      </c>
      <c r="D873" s="90">
        <v>0</v>
      </c>
      <c r="E873" s="72">
        <v>265.5</v>
      </c>
      <c r="F873" s="90">
        <v>265.5</v>
      </c>
      <c r="G873" s="102">
        <v>100</v>
      </c>
    </row>
    <row r="874" spans="1:7" s="21" customFormat="1">
      <c r="A874" s="91">
        <v>4379</v>
      </c>
      <c r="B874" s="87">
        <v>5229</v>
      </c>
      <c r="C874" s="83" t="s">
        <v>125</v>
      </c>
      <c r="D874" s="90">
        <v>1800</v>
      </c>
      <c r="E874" s="72">
        <v>0</v>
      </c>
      <c r="F874" s="90">
        <v>0</v>
      </c>
      <c r="G874" s="102">
        <v>0</v>
      </c>
    </row>
    <row r="875" spans="1:7" s="21" customFormat="1">
      <c r="A875" s="91">
        <v>4379</v>
      </c>
      <c r="B875" s="87">
        <v>5336</v>
      </c>
      <c r="C875" s="83" t="s">
        <v>193</v>
      </c>
      <c r="D875" s="90">
        <v>0</v>
      </c>
      <c r="E875" s="72">
        <v>6224.95</v>
      </c>
      <c r="F875" s="90">
        <v>6224.8594599999997</v>
      </c>
      <c r="G875" s="102">
        <v>99.998545530486183</v>
      </c>
    </row>
    <row r="876" spans="1:7">
      <c r="A876" s="103">
        <v>4379</v>
      </c>
      <c r="B876" s="88"/>
      <c r="C876" s="50" t="s">
        <v>153</v>
      </c>
      <c r="D876" s="74">
        <v>32800</v>
      </c>
      <c r="E876" s="79">
        <v>148766</v>
      </c>
      <c r="F876" s="74">
        <v>114608</v>
      </c>
      <c r="G876" s="104">
        <v>77</v>
      </c>
    </row>
    <row r="877" spans="1:7">
      <c r="A877" s="95"/>
      <c r="B877" s="18"/>
      <c r="C877" s="46"/>
      <c r="D877" s="54"/>
      <c r="E877" s="54"/>
      <c r="F877" s="54"/>
      <c r="G877" s="96"/>
    </row>
    <row r="878" spans="1:7" s="21" customFormat="1">
      <c r="A878" s="100">
        <v>4399</v>
      </c>
      <c r="B878" s="86">
        <v>5169</v>
      </c>
      <c r="C878" s="85" t="s">
        <v>163</v>
      </c>
      <c r="D878" s="89">
        <v>0</v>
      </c>
      <c r="E878" s="77">
        <v>600</v>
      </c>
      <c r="F878" s="89">
        <v>0</v>
      </c>
      <c r="G878" s="101">
        <v>0</v>
      </c>
    </row>
    <row r="879" spans="1:7" s="21" customFormat="1">
      <c r="A879" s="91">
        <v>4399</v>
      </c>
      <c r="B879" s="87">
        <v>5221</v>
      </c>
      <c r="C879" s="83" t="s">
        <v>161</v>
      </c>
      <c r="D879" s="90">
        <v>0</v>
      </c>
      <c r="E879" s="72">
        <v>1220.0999999999999</v>
      </c>
      <c r="F879" s="90">
        <v>1218.0559999999998</v>
      </c>
      <c r="G879" s="102">
        <v>99.832472748135388</v>
      </c>
    </row>
    <row r="880" spans="1:7" s="21" customFormat="1">
      <c r="A880" s="91">
        <v>4399</v>
      </c>
      <c r="B880" s="87">
        <v>5222</v>
      </c>
      <c r="C880" s="83" t="s">
        <v>127</v>
      </c>
      <c r="D880" s="90">
        <v>0</v>
      </c>
      <c r="E880" s="72">
        <v>1875.6</v>
      </c>
      <c r="F880" s="90">
        <v>1875.6</v>
      </c>
      <c r="G880" s="102">
        <v>100</v>
      </c>
    </row>
    <row r="881" spans="1:7" s="21" customFormat="1">
      <c r="A881" s="91">
        <v>4399</v>
      </c>
      <c r="B881" s="87">
        <v>5223</v>
      </c>
      <c r="C881" s="83" t="s">
        <v>197</v>
      </c>
      <c r="D881" s="90">
        <v>0</v>
      </c>
      <c r="E881" s="72">
        <v>1477</v>
      </c>
      <c r="F881" s="90">
        <v>1477</v>
      </c>
      <c r="G881" s="102">
        <v>100</v>
      </c>
    </row>
    <row r="882" spans="1:7" s="21" customFormat="1">
      <c r="A882" s="91">
        <v>4399</v>
      </c>
      <c r="B882" s="87">
        <v>5229</v>
      </c>
      <c r="C882" s="83" t="s">
        <v>125</v>
      </c>
      <c r="D882" s="90">
        <v>5300</v>
      </c>
      <c r="E882" s="72">
        <v>0</v>
      </c>
      <c r="F882" s="90">
        <v>0</v>
      </c>
      <c r="G882" s="102">
        <v>0</v>
      </c>
    </row>
    <row r="883" spans="1:7" s="21" customFormat="1">
      <c r="A883" s="91">
        <v>4399</v>
      </c>
      <c r="B883" s="87">
        <v>5321</v>
      </c>
      <c r="C883" s="83" t="s">
        <v>126</v>
      </c>
      <c r="D883" s="90">
        <v>0</v>
      </c>
      <c r="E883" s="72">
        <v>193.4</v>
      </c>
      <c r="F883" s="90">
        <v>193.4</v>
      </c>
      <c r="G883" s="102">
        <v>100</v>
      </c>
    </row>
    <row r="884" spans="1:7">
      <c r="A884" s="103">
        <v>4399</v>
      </c>
      <c r="B884" s="88"/>
      <c r="C884" s="50" t="s">
        <v>154</v>
      </c>
      <c r="D884" s="74">
        <v>5300</v>
      </c>
      <c r="E884" s="79">
        <v>5366</v>
      </c>
      <c r="F884" s="74">
        <v>4764</v>
      </c>
      <c r="G884" s="104">
        <v>88.8</v>
      </c>
    </row>
    <row r="885" spans="1:7">
      <c r="A885" s="95"/>
      <c r="B885" s="18"/>
      <c r="C885" s="46"/>
      <c r="D885" s="54"/>
      <c r="E885" s="54"/>
      <c r="F885" s="54"/>
      <c r="G885" s="96"/>
    </row>
    <row r="886" spans="1:7">
      <c r="A886" s="1217" t="s">
        <v>14</v>
      </c>
      <c r="B886" s="1218"/>
      <c r="C886" s="1218"/>
      <c r="D886" s="67">
        <v>258797</v>
      </c>
      <c r="E886" s="67">
        <v>681420</v>
      </c>
      <c r="F886" s="67">
        <v>581515</v>
      </c>
      <c r="G886" s="97">
        <v>85.3</v>
      </c>
    </row>
    <row r="887" spans="1:7">
      <c r="A887" s="98"/>
      <c r="B887" s="68"/>
      <c r="C887" s="69"/>
      <c r="D887" s="70"/>
      <c r="E887" s="70"/>
      <c r="F887" s="70"/>
      <c r="G887" s="109"/>
    </row>
    <row r="888" spans="1:7" s="21" customFormat="1">
      <c r="A888" s="100">
        <v>5212</v>
      </c>
      <c r="B888" s="86">
        <v>5137</v>
      </c>
      <c r="C888" s="85" t="s">
        <v>167</v>
      </c>
      <c r="D888" s="89">
        <v>950</v>
      </c>
      <c r="E888" s="77">
        <v>949.85</v>
      </c>
      <c r="F888" s="89">
        <v>949.85</v>
      </c>
      <c r="G888" s="101">
        <v>100</v>
      </c>
    </row>
    <row r="889" spans="1:7">
      <c r="A889" s="103">
        <v>5212</v>
      </c>
      <c r="B889" s="88"/>
      <c r="C889" s="78" t="s">
        <v>13</v>
      </c>
      <c r="D889" s="74">
        <v>950</v>
      </c>
      <c r="E889" s="79">
        <v>950</v>
      </c>
      <c r="F889" s="74">
        <v>950</v>
      </c>
      <c r="G889" s="104">
        <v>100</v>
      </c>
    </row>
    <row r="890" spans="1:7">
      <c r="A890" s="95"/>
      <c r="B890" s="18"/>
      <c r="C890" s="46"/>
      <c r="D890" s="54"/>
      <c r="E890" s="54"/>
      <c r="F890" s="54"/>
      <c r="G890" s="96"/>
    </row>
    <row r="891" spans="1:7" s="21" customFormat="1">
      <c r="A891" s="100">
        <v>5273</v>
      </c>
      <c r="B891" s="86">
        <v>5132</v>
      </c>
      <c r="C891" s="85" t="s">
        <v>216</v>
      </c>
      <c r="D891" s="89">
        <v>20</v>
      </c>
      <c r="E891" s="77">
        <v>42.37</v>
      </c>
      <c r="F891" s="89">
        <v>22.366</v>
      </c>
      <c r="G891" s="101">
        <v>52.787349539768705</v>
      </c>
    </row>
    <row r="892" spans="1:7" s="21" customFormat="1">
      <c r="A892" s="91">
        <v>5273</v>
      </c>
      <c r="B892" s="87">
        <v>5137</v>
      </c>
      <c r="C892" s="83" t="s">
        <v>167</v>
      </c>
      <c r="D892" s="90">
        <v>50</v>
      </c>
      <c r="E892" s="72">
        <v>0</v>
      </c>
      <c r="F892" s="90">
        <v>0</v>
      </c>
      <c r="G892" s="102">
        <v>0</v>
      </c>
    </row>
    <row r="893" spans="1:7" s="21" customFormat="1">
      <c r="A893" s="91">
        <v>5273</v>
      </c>
      <c r="B893" s="87">
        <v>5139</v>
      </c>
      <c r="C893" s="83" t="s">
        <v>168</v>
      </c>
      <c r="D893" s="90">
        <v>10</v>
      </c>
      <c r="E893" s="72">
        <v>0</v>
      </c>
      <c r="F893" s="90">
        <v>0</v>
      </c>
      <c r="G893" s="102">
        <v>0</v>
      </c>
    </row>
    <row r="894" spans="1:7" s="21" customFormat="1">
      <c r="A894" s="91">
        <v>5273</v>
      </c>
      <c r="B894" s="87">
        <v>5167</v>
      </c>
      <c r="C894" s="83" t="s">
        <v>178</v>
      </c>
      <c r="D894" s="90">
        <v>25</v>
      </c>
      <c r="E894" s="72">
        <v>0</v>
      </c>
      <c r="F894" s="90">
        <v>0</v>
      </c>
      <c r="G894" s="102">
        <v>0</v>
      </c>
    </row>
    <row r="895" spans="1:7" s="21" customFormat="1">
      <c r="A895" s="91">
        <v>5273</v>
      </c>
      <c r="B895" s="87">
        <v>5168</v>
      </c>
      <c r="C895" s="83" t="s">
        <v>179</v>
      </c>
      <c r="D895" s="90">
        <v>0</v>
      </c>
      <c r="E895" s="72">
        <v>866.14</v>
      </c>
      <c r="F895" s="90">
        <v>866.03445999999997</v>
      </c>
      <c r="G895" s="102">
        <v>99.987814902902528</v>
      </c>
    </row>
    <row r="896" spans="1:7" s="21" customFormat="1">
      <c r="A896" s="91">
        <v>5273</v>
      </c>
      <c r="B896" s="87">
        <v>5169</v>
      </c>
      <c r="C896" s="83" t="s">
        <v>163</v>
      </c>
      <c r="D896" s="90">
        <v>670</v>
      </c>
      <c r="E896" s="72">
        <v>0</v>
      </c>
      <c r="F896" s="90">
        <v>0</v>
      </c>
      <c r="G896" s="102">
        <v>0</v>
      </c>
    </row>
    <row r="897" spans="1:7" s="21" customFormat="1">
      <c r="A897" s="91">
        <v>5273</v>
      </c>
      <c r="B897" s="87">
        <v>5175</v>
      </c>
      <c r="C897" s="83" t="s">
        <v>170</v>
      </c>
      <c r="D897" s="90">
        <v>10</v>
      </c>
      <c r="E897" s="72">
        <v>10</v>
      </c>
      <c r="F897" s="90">
        <v>4.1479999999999997</v>
      </c>
      <c r="G897" s="102">
        <v>41.48</v>
      </c>
    </row>
    <row r="898" spans="1:7" s="21" customFormat="1">
      <c r="A898" s="91">
        <v>5273</v>
      </c>
      <c r="B898" s="87">
        <v>5321</v>
      </c>
      <c r="C898" s="83" t="s">
        <v>126</v>
      </c>
      <c r="D898" s="90">
        <v>2708</v>
      </c>
      <c r="E898" s="72">
        <v>2707.5</v>
      </c>
      <c r="F898" s="90">
        <v>2707.5</v>
      </c>
      <c r="G898" s="102">
        <v>100</v>
      </c>
    </row>
    <row r="899" spans="1:7">
      <c r="A899" s="103">
        <v>5273</v>
      </c>
      <c r="B899" s="88"/>
      <c r="C899" s="78" t="s">
        <v>74</v>
      </c>
      <c r="D899" s="74">
        <v>3493</v>
      </c>
      <c r="E899" s="79">
        <v>3626</v>
      </c>
      <c r="F899" s="74">
        <v>3600</v>
      </c>
      <c r="G899" s="104">
        <v>99.3</v>
      </c>
    </row>
    <row r="900" spans="1:7">
      <c r="A900" s="95"/>
      <c r="B900" s="18"/>
      <c r="C900" s="46"/>
      <c r="D900" s="54"/>
      <c r="E900" s="54"/>
      <c r="F900" s="54"/>
      <c r="G900" s="96"/>
    </row>
    <row r="901" spans="1:7" s="21" customFormat="1">
      <c r="A901" s="100">
        <v>5279</v>
      </c>
      <c r="B901" s="86">
        <v>5139</v>
      </c>
      <c r="C901" s="85" t="s">
        <v>168</v>
      </c>
      <c r="D901" s="89">
        <v>10</v>
      </c>
      <c r="E901" s="77">
        <v>10</v>
      </c>
      <c r="F901" s="89">
        <v>0</v>
      </c>
      <c r="G901" s="101">
        <v>0</v>
      </c>
    </row>
    <row r="902" spans="1:7" s="21" customFormat="1">
      <c r="A902" s="91">
        <v>5279</v>
      </c>
      <c r="B902" s="87">
        <v>5164</v>
      </c>
      <c r="C902" s="83" t="s">
        <v>169</v>
      </c>
      <c r="D902" s="90">
        <v>40</v>
      </c>
      <c r="E902" s="72">
        <v>40</v>
      </c>
      <c r="F902" s="90">
        <v>5</v>
      </c>
      <c r="G902" s="102">
        <v>12.5</v>
      </c>
    </row>
    <row r="903" spans="1:7" s="21" customFormat="1">
      <c r="A903" s="91">
        <v>5279</v>
      </c>
      <c r="B903" s="87">
        <v>5175</v>
      </c>
      <c r="C903" s="83" t="s">
        <v>170</v>
      </c>
      <c r="D903" s="90">
        <v>70</v>
      </c>
      <c r="E903" s="72">
        <v>119</v>
      </c>
      <c r="F903" s="90">
        <v>111.50700000000001</v>
      </c>
      <c r="G903" s="102">
        <v>93.703361344537811</v>
      </c>
    </row>
    <row r="904" spans="1:7" s="21" customFormat="1">
      <c r="A904" s="91">
        <v>5279</v>
      </c>
      <c r="B904" s="87">
        <v>5221</v>
      </c>
      <c r="C904" s="83" t="s">
        <v>161</v>
      </c>
      <c r="D904" s="90">
        <v>400</v>
      </c>
      <c r="E904" s="72">
        <v>300</v>
      </c>
      <c r="F904" s="90">
        <v>300</v>
      </c>
      <c r="G904" s="102">
        <v>100</v>
      </c>
    </row>
    <row r="905" spans="1:7" s="21" customFormat="1">
      <c r="A905" s="91">
        <v>5279</v>
      </c>
      <c r="B905" s="87">
        <v>5222</v>
      </c>
      <c r="C905" s="83" t="s">
        <v>127</v>
      </c>
      <c r="D905" s="90">
        <v>50</v>
      </c>
      <c r="E905" s="72">
        <v>190</v>
      </c>
      <c r="F905" s="90">
        <v>190</v>
      </c>
      <c r="G905" s="102">
        <v>100</v>
      </c>
    </row>
    <row r="906" spans="1:7" s="21" customFormat="1">
      <c r="A906" s="91">
        <v>5279</v>
      </c>
      <c r="B906" s="87">
        <v>5321</v>
      </c>
      <c r="C906" s="83" t="s">
        <v>126</v>
      </c>
      <c r="D906" s="90">
        <v>1738</v>
      </c>
      <c r="E906" s="72">
        <v>1048</v>
      </c>
      <c r="F906" s="90">
        <v>0</v>
      </c>
      <c r="G906" s="102">
        <v>0</v>
      </c>
    </row>
    <row r="907" spans="1:7">
      <c r="A907" s="103">
        <v>5279</v>
      </c>
      <c r="B907" s="88"/>
      <c r="C907" s="78" t="s">
        <v>12</v>
      </c>
      <c r="D907" s="74">
        <v>2308</v>
      </c>
      <c r="E907" s="79">
        <v>1707</v>
      </c>
      <c r="F907" s="74">
        <v>607</v>
      </c>
      <c r="G907" s="104">
        <v>35.6</v>
      </c>
    </row>
    <row r="908" spans="1:7">
      <c r="A908" s="95"/>
      <c r="B908" s="18"/>
      <c r="C908" s="46"/>
      <c r="D908" s="54"/>
      <c r="E908" s="54"/>
      <c r="F908" s="54"/>
      <c r="G908" s="96"/>
    </row>
    <row r="909" spans="1:7" s="21" customFormat="1">
      <c r="A909" s="100">
        <v>5311</v>
      </c>
      <c r="B909" s="86">
        <v>5319</v>
      </c>
      <c r="C909" s="85" t="s">
        <v>217</v>
      </c>
      <c r="D909" s="89">
        <v>1000</v>
      </c>
      <c r="E909" s="77">
        <v>900</v>
      </c>
      <c r="F909" s="89">
        <v>900</v>
      </c>
      <c r="G909" s="101">
        <v>100</v>
      </c>
    </row>
    <row r="910" spans="1:7">
      <c r="A910" s="103">
        <v>5311</v>
      </c>
      <c r="B910" s="88"/>
      <c r="C910" s="78" t="s">
        <v>11</v>
      </c>
      <c r="D910" s="74">
        <v>1000</v>
      </c>
      <c r="E910" s="79">
        <v>900</v>
      </c>
      <c r="F910" s="74">
        <v>900</v>
      </c>
      <c r="G910" s="104">
        <v>100</v>
      </c>
    </row>
    <row r="911" spans="1:7">
      <c r="A911" s="95"/>
      <c r="B911" s="18"/>
      <c r="C911" s="46"/>
      <c r="D911" s="54"/>
      <c r="E911" s="54"/>
      <c r="F911" s="54"/>
      <c r="G911" s="96"/>
    </row>
    <row r="912" spans="1:7" s="21" customFormat="1">
      <c r="A912" s="100">
        <v>5511</v>
      </c>
      <c r="B912" s="86">
        <v>5011</v>
      </c>
      <c r="C912" s="85" t="s">
        <v>171</v>
      </c>
      <c r="D912" s="89">
        <v>0</v>
      </c>
      <c r="E912" s="77">
        <v>225</v>
      </c>
      <c r="F912" s="89">
        <v>125.977</v>
      </c>
      <c r="G912" s="101">
        <v>55.989777777777782</v>
      </c>
    </row>
    <row r="913" spans="1:7" s="21" customFormat="1">
      <c r="A913" s="91">
        <v>5511</v>
      </c>
      <c r="B913" s="87">
        <v>5031</v>
      </c>
      <c r="C913" s="83" t="s">
        <v>173</v>
      </c>
      <c r="D913" s="90">
        <v>0</v>
      </c>
      <c r="E913" s="72">
        <v>56.25</v>
      </c>
      <c r="F913" s="90">
        <v>31.487999999999996</v>
      </c>
      <c r="G913" s="102">
        <v>55.978666666666655</v>
      </c>
    </row>
    <row r="914" spans="1:7" s="21" customFormat="1">
      <c r="A914" s="91">
        <v>5511</v>
      </c>
      <c r="B914" s="87">
        <v>5032</v>
      </c>
      <c r="C914" s="83" t="s">
        <v>174</v>
      </c>
      <c r="D914" s="90">
        <v>0</v>
      </c>
      <c r="E914" s="72">
        <v>20.25</v>
      </c>
      <c r="F914" s="90">
        <v>11.324</v>
      </c>
      <c r="G914" s="102">
        <v>55.920987654320989</v>
      </c>
    </row>
    <row r="915" spans="1:7" s="21" customFormat="1">
      <c r="A915" s="91">
        <v>5511</v>
      </c>
      <c r="B915" s="87">
        <v>5038</v>
      </c>
      <c r="C915" s="83" t="s">
        <v>175</v>
      </c>
      <c r="D915" s="90">
        <v>0</v>
      </c>
      <c r="E915" s="72">
        <v>0.96000000000000008</v>
      </c>
      <c r="F915" s="90">
        <v>0.51400000000000001</v>
      </c>
      <c r="G915" s="102">
        <v>53.541666666666664</v>
      </c>
    </row>
    <row r="916" spans="1:7" s="21" customFormat="1">
      <c r="A916" s="91">
        <v>5511</v>
      </c>
      <c r="B916" s="87">
        <v>5137</v>
      </c>
      <c r="C916" s="83" t="s">
        <v>167</v>
      </c>
      <c r="D916" s="90">
        <v>0</v>
      </c>
      <c r="E916" s="72">
        <v>1395.38</v>
      </c>
      <c r="F916" s="90">
        <v>1395.3720000000001</v>
      </c>
      <c r="G916" s="102">
        <v>99.99942667947083</v>
      </c>
    </row>
    <row r="917" spans="1:7" s="21" customFormat="1">
      <c r="A917" s="91">
        <v>5511</v>
      </c>
      <c r="B917" s="87">
        <v>5169</v>
      </c>
      <c r="C917" s="83" t="s">
        <v>163</v>
      </c>
      <c r="D917" s="90">
        <v>0</v>
      </c>
      <c r="E917" s="72">
        <v>600</v>
      </c>
      <c r="F917" s="90">
        <v>290.39999999999998</v>
      </c>
      <c r="G917" s="102">
        <v>48.4</v>
      </c>
    </row>
    <row r="918" spans="1:7" s="21" customFormat="1">
      <c r="A918" s="91">
        <v>5511</v>
      </c>
      <c r="B918" s="87">
        <v>5319</v>
      </c>
      <c r="C918" s="83" t="s">
        <v>217</v>
      </c>
      <c r="D918" s="90">
        <v>3100</v>
      </c>
      <c r="E918" s="72">
        <v>3100</v>
      </c>
      <c r="F918" s="90">
        <v>3100</v>
      </c>
      <c r="G918" s="102">
        <v>100</v>
      </c>
    </row>
    <row r="919" spans="1:7">
      <c r="A919" s="103">
        <v>5511</v>
      </c>
      <c r="B919" s="88"/>
      <c r="C919" s="78" t="s">
        <v>10</v>
      </c>
      <c r="D919" s="74">
        <v>3100</v>
      </c>
      <c r="E919" s="79">
        <v>5397</v>
      </c>
      <c r="F919" s="74">
        <v>4954</v>
      </c>
      <c r="G919" s="104">
        <v>91.8</v>
      </c>
    </row>
    <row r="920" spans="1:7">
      <c r="A920" s="95"/>
      <c r="B920" s="18"/>
      <c r="C920" s="46"/>
      <c r="D920" s="54"/>
      <c r="E920" s="54"/>
      <c r="F920" s="54"/>
      <c r="G920" s="96"/>
    </row>
    <row r="921" spans="1:7" s="21" customFormat="1">
      <c r="A921" s="100">
        <v>5512</v>
      </c>
      <c r="B921" s="86">
        <v>5137</v>
      </c>
      <c r="C921" s="85" t="s">
        <v>167</v>
      </c>
      <c r="D921" s="89">
        <v>2373</v>
      </c>
      <c r="E921" s="77">
        <v>3873</v>
      </c>
      <c r="F921" s="89">
        <v>3868.4332999999997</v>
      </c>
      <c r="G921" s="101">
        <v>99.882088820036145</v>
      </c>
    </row>
    <row r="922" spans="1:7" s="21" customFormat="1">
      <c r="A922" s="91">
        <v>5512</v>
      </c>
      <c r="B922" s="87">
        <v>5222</v>
      </c>
      <c r="C922" s="83" t="s">
        <v>127</v>
      </c>
      <c r="D922" s="90">
        <v>1500</v>
      </c>
      <c r="E922" s="72">
        <v>1620</v>
      </c>
      <c r="F922" s="90">
        <v>1620</v>
      </c>
      <c r="G922" s="102">
        <v>100</v>
      </c>
    </row>
    <row r="923" spans="1:7" s="21" customFormat="1">
      <c r="A923" s="91">
        <v>5512</v>
      </c>
      <c r="B923" s="87">
        <v>5321</v>
      </c>
      <c r="C923" s="83" t="s">
        <v>126</v>
      </c>
      <c r="D923" s="90">
        <v>0</v>
      </c>
      <c r="E923" s="72">
        <v>11112</v>
      </c>
      <c r="F923" s="90">
        <v>11091.347999999998</v>
      </c>
      <c r="G923" s="102">
        <v>99.814146868250518</v>
      </c>
    </row>
    <row r="924" spans="1:7">
      <c r="A924" s="103">
        <v>5512</v>
      </c>
      <c r="B924" s="88"/>
      <c r="C924" s="78" t="s">
        <v>9</v>
      </c>
      <c r="D924" s="74">
        <v>3873</v>
      </c>
      <c r="E924" s="79">
        <v>16605</v>
      </c>
      <c r="F924" s="74">
        <v>16579</v>
      </c>
      <c r="G924" s="104">
        <v>99.8</v>
      </c>
    </row>
    <row r="925" spans="1:7">
      <c r="A925" s="95"/>
      <c r="B925" s="18"/>
      <c r="C925" s="46"/>
      <c r="D925" s="54"/>
      <c r="E925" s="54"/>
      <c r="F925" s="54"/>
      <c r="G925" s="96"/>
    </row>
    <row r="926" spans="1:7" s="21" customFormat="1">
      <c r="A926" s="100">
        <v>5521</v>
      </c>
      <c r="B926" s="86">
        <v>5011</v>
      </c>
      <c r="C926" s="85" t="s">
        <v>171</v>
      </c>
      <c r="D926" s="89">
        <v>0</v>
      </c>
      <c r="E926" s="77">
        <v>419.5</v>
      </c>
      <c r="F926" s="89">
        <v>335.91899999999998</v>
      </c>
      <c r="G926" s="101">
        <v>80.076042908224082</v>
      </c>
    </row>
    <row r="927" spans="1:7" s="21" customFormat="1">
      <c r="A927" s="91">
        <v>5521</v>
      </c>
      <c r="B927" s="87">
        <v>5031</v>
      </c>
      <c r="C927" s="83" t="s">
        <v>173</v>
      </c>
      <c r="D927" s="90">
        <v>0</v>
      </c>
      <c r="E927" s="72">
        <v>104.87</v>
      </c>
      <c r="F927" s="90">
        <v>83.957999999999998</v>
      </c>
      <c r="G927" s="102">
        <v>80.059120816248679</v>
      </c>
    </row>
    <row r="928" spans="1:7" s="21" customFormat="1">
      <c r="A928" s="91">
        <v>5521</v>
      </c>
      <c r="B928" s="87">
        <v>5032</v>
      </c>
      <c r="C928" s="83" t="s">
        <v>174</v>
      </c>
      <c r="D928" s="90">
        <v>0</v>
      </c>
      <c r="E928" s="72">
        <v>37.769999999999996</v>
      </c>
      <c r="F928" s="90">
        <v>30.2</v>
      </c>
      <c r="G928" s="102">
        <v>79.957638337304743</v>
      </c>
    </row>
    <row r="929" spans="1:7" s="21" customFormat="1">
      <c r="A929" s="91">
        <v>5521</v>
      </c>
      <c r="B929" s="87">
        <v>5038</v>
      </c>
      <c r="C929" s="83" t="s">
        <v>175</v>
      </c>
      <c r="D929" s="90">
        <v>0</v>
      </c>
      <c r="E929" s="72">
        <v>1.7700000000000002</v>
      </c>
      <c r="F929" s="90">
        <v>1.3800000000000001</v>
      </c>
      <c r="G929" s="102">
        <v>77.966101694915253</v>
      </c>
    </row>
    <row r="930" spans="1:7" s="21" customFormat="1">
      <c r="A930" s="91">
        <v>5521</v>
      </c>
      <c r="B930" s="87">
        <v>5137</v>
      </c>
      <c r="C930" s="83" t="s">
        <v>167</v>
      </c>
      <c r="D930" s="90">
        <v>500</v>
      </c>
      <c r="E930" s="72">
        <v>500</v>
      </c>
      <c r="F930" s="90">
        <v>0</v>
      </c>
      <c r="G930" s="102">
        <v>0</v>
      </c>
    </row>
    <row r="931" spans="1:7" s="21" customFormat="1">
      <c r="A931" s="91">
        <v>5521</v>
      </c>
      <c r="B931" s="87">
        <v>5166</v>
      </c>
      <c r="C931" s="83" t="s">
        <v>164</v>
      </c>
      <c r="D931" s="90">
        <v>0</v>
      </c>
      <c r="E931" s="72">
        <v>50</v>
      </c>
      <c r="F931" s="90">
        <v>47.19</v>
      </c>
      <c r="G931" s="102">
        <v>94.38</v>
      </c>
    </row>
    <row r="932" spans="1:7" s="21" customFormat="1">
      <c r="A932" s="91">
        <v>5521</v>
      </c>
      <c r="B932" s="87">
        <v>5169</v>
      </c>
      <c r="C932" s="83" t="s">
        <v>163</v>
      </c>
      <c r="D932" s="90">
        <v>700</v>
      </c>
      <c r="E932" s="72">
        <v>807.3</v>
      </c>
      <c r="F932" s="90">
        <v>248.04999999999998</v>
      </c>
      <c r="G932" s="102">
        <v>30.725876378050295</v>
      </c>
    </row>
    <row r="933" spans="1:7" s="21" customFormat="1">
      <c r="A933" s="91">
        <v>5521</v>
      </c>
      <c r="B933" s="87">
        <v>5171</v>
      </c>
      <c r="C933" s="83" t="s">
        <v>180</v>
      </c>
      <c r="D933" s="90">
        <v>0</v>
      </c>
      <c r="E933" s="72">
        <v>188.4</v>
      </c>
      <c r="F933" s="90">
        <v>188.00398999999999</v>
      </c>
      <c r="G933" s="102">
        <v>99.789803609341817</v>
      </c>
    </row>
    <row r="934" spans="1:7">
      <c r="A934" s="103">
        <v>5521</v>
      </c>
      <c r="B934" s="88"/>
      <c r="C934" s="50" t="s">
        <v>155</v>
      </c>
      <c r="D934" s="74">
        <v>1200</v>
      </c>
      <c r="E934" s="79">
        <v>2110</v>
      </c>
      <c r="F934" s="74">
        <v>934</v>
      </c>
      <c r="G934" s="104">
        <v>44.3</v>
      </c>
    </row>
    <row r="935" spans="1:7">
      <c r="A935" s="95"/>
      <c r="B935" s="18"/>
      <c r="C935" s="46"/>
      <c r="D935" s="54"/>
      <c r="E935" s="54"/>
      <c r="F935" s="54"/>
      <c r="G935" s="96"/>
    </row>
    <row r="936" spans="1:7" s="21" customFormat="1">
      <c r="A936" s="100">
        <v>5591</v>
      </c>
      <c r="B936" s="86">
        <v>5164</v>
      </c>
      <c r="C936" s="85" t="s">
        <v>169</v>
      </c>
      <c r="D936" s="89">
        <v>20</v>
      </c>
      <c r="E936" s="77">
        <v>0</v>
      </c>
      <c r="F936" s="89">
        <v>0</v>
      </c>
      <c r="G936" s="101">
        <v>0</v>
      </c>
    </row>
    <row r="937" spans="1:7" s="21" customFormat="1">
      <c r="A937" s="91">
        <v>5591</v>
      </c>
      <c r="B937" s="87">
        <v>5175</v>
      </c>
      <c r="C937" s="83" t="s">
        <v>170</v>
      </c>
      <c r="D937" s="90">
        <v>80</v>
      </c>
      <c r="E937" s="72">
        <v>0</v>
      </c>
      <c r="F937" s="90">
        <v>0</v>
      </c>
      <c r="G937" s="102">
        <v>0</v>
      </c>
    </row>
    <row r="938" spans="1:7">
      <c r="A938" s="103">
        <v>5591</v>
      </c>
      <c r="B938" s="88"/>
      <c r="C938" s="50" t="s">
        <v>156</v>
      </c>
      <c r="D938" s="74">
        <v>100</v>
      </c>
      <c r="E938" s="79">
        <v>0</v>
      </c>
      <c r="F938" s="74">
        <v>0</v>
      </c>
      <c r="G938" s="104">
        <v>0</v>
      </c>
    </row>
    <row r="939" spans="1:7">
      <c r="A939" s="95"/>
      <c r="B939" s="18"/>
      <c r="C939" s="46"/>
      <c r="D939" s="54"/>
      <c r="E939" s="54"/>
      <c r="F939" s="54"/>
      <c r="G939" s="96"/>
    </row>
    <row r="940" spans="1:7" s="21" customFormat="1">
      <c r="A940" s="100">
        <v>5599</v>
      </c>
      <c r="B940" s="86">
        <v>5137</v>
      </c>
      <c r="C940" s="85" t="s">
        <v>167</v>
      </c>
      <c r="D940" s="89">
        <v>0</v>
      </c>
      <c r="E940" s="77">
        <v>8.44</v>
      </c>
      <c r="F940" s="89">
        <v>0</v>
      </c>
      <c r="G940" s="101">
        <v>0</v>
      </c>
    </row>
    <row r="941" spans="1:7" s="21" customFormat="1">
      <c r="A941" s="91">
        <v>5599</v>
      </c>
      <c r="B941" s="87">
        <v>5139</v>
      </c>
      <c r="C941" s="83" t="s">
        <v>168</v>
      </c>
      <c r="D941" s="90">
        <v>90</v>
      </c>
      <c r="E941" s="72">
        <v>90</v>
      </c>
      <c r="F941" s="90">
        <v>33.365000000000002</v>
      </c>
      <c r="G941" s="102">
        <v>37.072222222222223</v>
      </c>
    </row>
    <row r="942" spans="1:7" s="21" customFormat="1">
      <c r="A942" s="91">
        <v>5599</v>
      </c>
      <c r="B942" s="87">
        <v>5164</v>
      </c>
      <c r="C942" s="83" t="s">
        <v>169</v>
      </c>
      <c r="D942" s="90">
        <v>80</v>
      </c>
      <c r="E942" s="72">
        <v>80</v>
      </c>
      <c r="F942" s="90">
        <v>7.6050000000000004</v>
      </c>
      <c r="G942" s="102">
        <v>9.5062500000000014</v>
      </c>
    </row>
    <row r="943" spans="1:7" s="21" customFormat="1">
      <c r="A943" s="91">
        <v>5599</v>
      </c>
      <c r="B943" s="87">
        <v>5167</v>
      </c>
      <c r="C943" s="83" t="s">
        <v>178</v>
      </c>
      <c r="D943" s="90">
        <v>0</v>
      </c>
      <c r="E943" s="72">
        <v>51</v>
      </c>
      <c r="F943" s="90">
        <v>0</v>
      </c>
      <c r="G943" s="102">
        <v>0</v>
      </c>
    </row>
    <row r="944" spans="1:7" s="21" customFormat="1">
      <c r="A944" s="91">
        <v>5599</v>
      </c>
      <c r="B944" s="87">
        <v>5169</v>
      </c>
      <c r="C944" s="83" t="s">
        <v>163</v>
      </c>
      <c r="D944" s="90">
        <v>130</v>
      </c>
      <c r="E944" s="72">
        <v>80</v>
      </c>
      <c r="F944" s="90">
        <v>0</v>
      </c>
      <c r="G944" s="102">
        <v>0</v>
      </c>
    </row>
    <row r="945" spans="1:7" s="21" customFormat="1">
      <c r="A945" s="91">
        <v>5599</v>
      </c>
      <c r="B945" s="87">
        <v>5175</v>
      </c>
      <c r="C945" s="83" t="s">
        <v>170</v>
      </c>
      <c r="D945" s="90">
        <v>200</v>
      </c>
      <c r="E945" s="72">
        <v>154.63999999999999</v>
      </c>
      <c r="F945" s="90">
        <v>50.072000000000003</v>
      </c>
      <c r="G945" s="102">
        <v>32.379720641489918</v>
      </c>
    </row>
    <row r="946" spans="1:7">
      <c r="A946" s="103">
        <v>5599</v>
      </c>
      <c r="B946" s="88"/>
      <c r="C946" s="50" t="s">
        <v>157</v>
      </c>
      <c r="D946" s="74">
        <v>500</v>
      </c>
      <c r="E946" s="79">
        <v>464</v>
      </c>
      <c r="F946" s="74">
        <v>91</v>
      </c>
      <c r="G946" s="104">
        <v>19.600000000000001</v>
      </c>
    </row>
    <row r="947" spans="1:7">
      <c r="A947" s="95"/>
      <c r="B947" s="18"/>
      <c r="C947" s="46"/>
      <c r="D947" s="54"/>
      <c r="E947" s="54"/>
      <c r="F947" s="54"/>
      <c r="G947" s="96"/>
    </row>
    <row r="948" spans="1:7">
      <c r="A948" s="1217" t="s">
        <v>8</v>
      </c>
      <c r="B948" s="1218"/>
      <c r="C948" s="1218"/>
      <c r="D948" s="67">
        <v>16524</v>
      </c>
      <c r="E948" s="67">
        <v>31759</v>
      </c>
      <c r="F948" s="67">
        <v>28615</v>
      </c>
      <c r="G948" s="97">
        <v>90.1</v>
      </c>
    </row>
    <row r="949" spans="1:7">
      <c r="A949" s="98"/>
      <c r="B949" s="68"/>
      <c r="C949" s="69"/>
      <c r="D949" s="70"/>
      <c r="E949" s="70"/>
      <c r="F949" s="70"/>
      <c r="G949" s="109"/>
    </row>
    <row r="950" spans="1:7" s="21" customFormat="1">
      <c r="A950" s="100">
        <v>6113</v>
      </c>
      <c r="B950" s="86">
        <v>5019</v>
      </c>
      <c r="C950" s="85" t="s">
        <v>218</v>
      </c>
      <c r="D950" s="89">
        <v>630</v>
      </c>
      <c r="E950" s="77">
        <v>630</v>
      </c>
      <c r="F950" s="89">
        <v>532.37768000000005</v>
      </c>
      <c r="G950" s="101">
        <v>84.504393650793659</v>
      </c>
    </row>
    <row r="951" spans="1:7" s="21" customFormat="1">
      <c r="A951" s="91">
        <v>6113</v>
      </c>
      <c r="B951" s="87">
        <v>5021</v>
      </c>
      <c r="C951" s="83" t="s">
        <v>172</v>
      </c>
      <c r="D951" s="90">
        <v>620</v>
      </c>
      <c r="E951" s="72">
        <v>1620</v>
      </c>
      <c r="F951" s="90">
        <v>1291</v>
      </c>
      <c r="G951" s="102">
        <v>79.691358024691368</v>
      </c>
    </row>
    <row r="952" spans="1:7" s="21" customFormat="1">
      <c r="A952" s="91">
        <v>6113</v>
      </c>
      <c r="B952" s="87">
        <v>5023</v>
      </c>
      <c r="C952" s="83" t="s">
        <v>219</v>
      </c>
      <c r="D952" s="90">
        <v>21611</v>
      </c>
      <c r="E952" s="72">
        <v>21576</v>
      </c>
      <c r="F952" s="90">
        <v>21463.654000000002</v>
      </c>
      <c r="G952" s="102">
        <v>99.479301075268822</v>
      </c>
    </row>
    <row r="953" spans="1:7" s="21" customFormat="1">
      <c r="A953" s="91">
        <v>6113</v>
      </c>
      <c r="B953" s="87">
        <v>5029</v>
      </c>
      <c r="C953" s="83" t="s">
        <v>220</v>
      </c>
      <c r="D953" s="90">
        <v>576</v>
      </c>
      <c r="E953" s="72">
        <v>371</v>
      </c>
      <c r="F953" s="90">
        <v>327.42500000000001</v>
      </c>
      <c r="G953" s="102">
        <v>88.254716981132077</v>
      </c>
    </row>
    <row r="954" spans="1:7" s="21" customFormat="1">
      <c r="A954" s="91">
        <v>6113</v>
      </c>
      <c r="B954" s="87">
        <v>5031</v>
      </c>
      <c r="C954" s="83" t="s">
        <v>173</v>
      </c>
      <c r="D954" s="90">
        <v>1947</v>
      </c>
      <c r="E954" s="72">
        <v>2142</v>
      </c>
      <c r="F954" s="90">
        <v>2127.12</v>
      </c>
      <c r="G954" s="102">
        <v>99.305322128851543</v>
      </c>
    </row>
    <row r="955" spans="1:7" s="21" customFormat="1">
      <c r="A955" s="91">
        <v>6113</v>
      </c>
      <c r="B955" s="87">
        <v>5032</v>
      </c>
      <c r="C955" s="83" t="s">
        <v>174</v>
      </c>
      <c r="D955" s="90">
        <v>2100</v>
      </c>
      <c r="E955" s="72">
        <v>2135</v>
      </c>
      <c r="F955" s="90">
        <v>2126.723</v>
      </c>
      <c r="G955" s="102">
        <v>99.612318501170961</v>
      </c>
    </row>
    <row r="956" spans="1:7" s="21" customFormat="1">
      <c r="A956" s="91">
        <v>6113</v>
      </c>
      <c r="B956" s="87">
        <v>5039</v>
      </c>
      <c r="C956" s="83" t="s">
        <v>221</v>
      </c>
      <c r="D956" s="90">
        <v>215</v>
      </c>
      <c r="E956" s="72">
        <v>215</v>
      </c>
      <c r="F956" s="90">
        <v>181.04326</v>
      </c>
      <c r="G956" s="102">
        <v>84.206167441860472</v>
      </c>
    </row>
    <row r="957" spans="1:7" s="21" customFormat="1">
      <c r="A957" s="91">
        <v>6113</v>
      </c>
      <c r="B957" s="87">
        <v>5136</v>
      </c>
      <c r="C957" s="83" t="s">
        <v>166</v>
      </c>
      <c r="D957" s="90">
        <v>10</v>
      </c>
      <c r="E957" s="72">
        <v>200</v>
      </c>
      <c r="F957" s="90">
        <v>162.48400000000001</v>
      </c>
      <c r="G957" s="102">
        <v>81.242000000000004</v>
      </c>
    </row>
    <row r="958" spans="1:7" s="21" customFormat="1">
      <c r="A958" s="91">
        <v>6113</v>
      </c>
      <c r="B958" s="87">
        <v>5137</v>
      </c>
      <c r="C958" s="83" t="s">
        <v>167</v>
      </c>
      <c r="D958" s="90">
        <v>665</v>
      </c>
      <c r="E958" s="72">
        <v>300</v>
      </c>
      <c r="F958" s="90">
        <v>95.675229999999985</v>
      </c>
      <c r="G958" s="102">
        <v>31.891743333333327</v>
      </c>
    </row>
    <row r="959" spans="1:7" s="21" customFormat="1">
      <c r="A959" s="91">
        <v>6113</v>
      </c>
      <c r="B959" s="87">
        <v>5139</v>
      </c>
      <c r="C959" s="83" t="s">
        <v>168</v>
      </c>
      <c r="D959" s="90">
        <v>795</v>
      </c>
      <c r="E959" s="72">
        <v>425</v>
      </c>
      <c r="F959" s="90">
        <v>300.33438999999998</v>
      </c>
      <c r="G959" s="102">
        <v>70.666915294117643</v>
      </c>
    </row>
    <row r="960" spans="1:7" s="21" customFormat="1">
      <c r="A960" s="91">
        <v>6113</v>
      </c>
      <c r="B960" s="87">
        <v>5142</v>
      </c>
      <c r="C960" s="83" t="s">
        <v>222</v>
      </c>
      <c r="D960" s="90">
        <v>50</v>
      </c>
      <c r="E960" s="72">
        <v>50</v>
      </c>
      <c r="F960" s="90">
        <v>0</v>
      </c>
      <c r="G960" s="102">
        <v>0</v>
      </c>
    </row>
    <row r="961" spans="1:7" s="21" customFormat="1">
      <c r="A961" s="91">
        <v>6113</v>
      </c>
      <c r="B961" s="87">
        <v>5156</v>
      </c>
      <c r="C961" s="83" t="s">
        <v>194</v>
      </c>
      <c r="D961" s="90">
        <v>1000</v>
      </c>
      <c r="E961" s="72">
        <v>1000</v>
      </c>
      <c r="F961" s="90">
        <v>641.69560999999999</v>
      </c>
      <c r="G961" s="102">
        <v>64.169561000000002</v>
      </c>
    </row>
    <row r="962" spans="1:7" s="21" customFormat="1">
      <c r="A962" s="91">
        <v>6113</v>
      </c>
      <c r="B962" s="87">
        <v>5162</v>
      </c>
      <c r="C962" s="83" t="s">
        <v>196</v>
      </c>
      <c r="D962" s="90">
        <v>320</v>
      </c>
      <c r="E962" s="72">
        <v>320</v>
      </c>
      <c r="F962" s="90">
        <v>174.57535999999999</v>
      </c>
      <c r="G962" s="102">
        <v>54.554799999999993</v>
      </c>
    </row>
    <row r="963" spans="1:7" s="21" customFormat="1">
      <c r="A963" s="91">
        <v>6113</v>
      </c>
      <c r="B963" s="87">
        <v>5163</v>
      </c>
      <c r="C963" s="83" t="s">
        <v>177</v>
      </c>
      <c r="D963" s="90">
        <v>10</v>
      </c>
      <c r="E963" s="72">
        <v>10</v>
      </c>
      <c r="F963" s="90">
        <v>6</v>
      </c>
      <c r="G963" s="102">
        <v>60</v>
      </c>
    </row>
    <row r="964" spans="1:7" s="21" customFormat="1">
      <c r="A964" s="91">
        <v>6113</v>
      </c>
      <c r="B964" s="87">
        <v>5164</v>
      </c>
      <c r="C964" s="83" t="s">
        <v>169</v>
      </c>
      <c r="D964" s="90">
        <v>170</v>
      </c>
      <c r="E964" s="72">
        <v>170</v>
      </c>
      <c r="F964" s="90">
        <v>88.725999999999999</v>
      </c>
      <c r="G964" s="102">
        <v>52.191764705882349</v>
      </c>
    </row>
    <row r="965" spans="1:7" s="21" customFormat="1">
      <c r="A965" s="91">
        <v>6113</v>
      </c>
      <c r="B965" s="87">
        <v>5166</v>
      </c>
      <c r="C965" s="83" t="s">
        <v>164</v>
      </c>
      <c r="D965" s="90">
        <v>429</v>
      </c>
      <c r="E965" s="72">
        <v>429</v>
      </c>
      <c r="F965" s="90">
        <v>331.83600000000001</v>
      </c>
      <c r="G965" s="102">
        <v>77.351048951048952</v>
      </c>
    </row>
    <row r="966" spans="1:7" s="21" customFormat="1">
      <c r="A966" s="91">
        <v>6113</v>
      </c>
      <c r="B966" s="87">
        <v>5167</v>
      </c>
      <c r="C966" s="83" t="s">
        <v>178</v>
      </c>
      <c r="D966" s="90">
        <v>153</v>
      </c>
      <c r="E966" s="72">
        <v>158</v>
      </c>
      <c r="F966" s="90">
        <v>98.665499999999994</v>
      </c>
      <c r="G966" s="102">
        <v>62.446518987341769</v>
      </c>
    </row>
    <row r="967" spans="1:7" s="21" customFormat="1">
      <c r="A967" s="91">
        <v>6113</v>
      </c>
      <c r="B967" s="87">
        <v>5168</v>
      </c>
      <c r="C967" s="83" t="s">
        <v>179</v>
      </c>
      <c r="D967" s="90">
        <v>0</v>
      </c>
      <c r="E967" s="72">
        <v>110</v>
      </c>
      <c r="F967" s="90">
        <v>107.69</v>
      </c>
      <c r="G967" s="102">
        <v>97.899999999999991</v>
      </c>
    </row>
    <row r="968" spans="1:7" s="21" customFormat="1">
      <c r="A968" s="91">
        <v>6113</v>
      </c>
      <c r="B968" s="87">
        <v>5169</v>
      </c>
      <c r="C968" s="83" t="s">
        <v>163</v>
      </c>
      <c r="D968" s="90">
        <v>602</v>
      </c>
      <c r="E968" s="72">
        <v>844</v>
      </c>
      <c r="F968" s="90">
        <v>702.4622599999999</v>
      </c>
      <c r="G968" s="102">
        <v>83.230125592417053</v>
      </c>
    </row>
    <row r="969" spans="1:7" s="21" customFormat="1">
      <c r="A969" s="91">
        <v>6113</v>
      </c>
      <c r="B969" s="87">
        <v>5171</v>
      </c>
      <c r="C969" s="83" t="s">
        <v>180</v>
      </c>
      <c r="D969" s="90">
        <v>320</v>
      </c>
      <c r="E969" s="72">
        <v>774.21</v>
      </c>
      <c r="F969" s="90">
        <v>705.82807999999989</v>
      </c>
      <c r="G969" s="102">
        <v>91.167523023469073</v>
      </c>
    </row>
    <row r="970" spans="1:7" s="21" customFormat="1">
      <c r="A970" s="91">
        <v>6113</v>
      </c>
      <c r="B970" s="87">
        <v>5173</v>
      </c>
      <c r="C970" s="83" t="s">
        <v>181</v>
      </c>
      <c r="D970" s="90">
        <v>1150</v>
      </c>
      <c r="E970" s="72">
        <v>1353.1</v>
      </c>
      <c r="F970" s="90">
        <v>1279.2749300000007</v>
      </c>
      <c r="G970" s="102">
        <v>94.544004877688323</v>
      </c>
    </row>
    <row r="971" spans="1:7" s="21" customFormat="1">
      <c r="A971" s="91">
        <v>6113</v>
      </c>
      <c r="B971" s="87">
        <v>5175</v>
      </c>
      <c r="C971" s="83" t="s">
        <v>170</v>
      </c>
      <c r="D971" s="90">
        <v>1670</v>
      </c>
      <c r="E971" s="72">
        <v>2144.83</v>
      </c>
      <c r="F971" s="90">
        <v>1696.5337900000002</v>
      </c>
      <c r="G971" s="102">
        <v>79.098753281145832</v>
      </c>
    </row>
    <row r="972" spans="1:7" s="21" customFormat="1">
      <c r="A972" s="91">
        <v>6113</v>
      </c>
      <c r="B972" s="87">
        <v>5176</v>
      </c>
      <c r="C972" s="83" t="s">
        <v>214</v>
      </c>
      <c r="D972" s="90">
        <v>80</v>
      </c>
      <c r="E972" s="72">
        <v>70</v>
      </c>
      <c r="F972" s="90">
        <v>1.95</v>
      </c>
      <c r="G972" s="102">
        <v>2.7857142857142856</v>
      </c>
    </row>
    <row r="973" spans="1:7" s="21" customFormat="1">
      <c r="A973" s="91">
        <v>6113</v>
      </c>
      <c r="B973" s="87">
        <v>5179</v>
      </c>
      <c r="C973" s="83" t="s">
        <v>182</v>
      </c>
      <c r="D973" s="90">
        <v>215</v>
      </c>
      <c r="E973" s="72">
        <v>215</v>
      </c>
      <c r="F973" s="90">
        <v>47.316209999999998</v>
      </c>
      <c r="G973" s="102">
        <v>22.007539534883719</v>
      </c>
    </row>
    <row r="974" spans="1:7" s="21" customFormat="1">
      <c r="A974" s="91">
        <v>6113</v>
      </c>
      <c r="B974" s="87">
        <v>5194</v>
      </c>
      <c r="C974" s="83" t="s">
        <v>183</v>
      </c>
      <c r="D974" s="90">
        <v>130</v>
      </c>
      <c r="E974" s="72">
        <v>160</v>
      </c>
      <c r="F974" s="90">
        <v>116.717</v>
      </c>
      <c r="G974" s="102">
        <v>72.94812499999999</v>
      </c>
    </row>
    <row r="975" spans="1:7" s="21" customFormat="1">
      <c r="A975" s="91">
        <v>6113</v>
      </c>
      <c r="B975" s="87">
        <v>5229</v>
      </c>
      <c r="C975" s="83" t="s">
        <v>125</v>
      </c>
      <c r="D975" s="90">
        <v>1000</v>
      </c>
      <c r="E975" s="72">
        <v>700</v>
      </c>
      <c r="F975" s="90">
        <v>700</v>
      </c>
      <c r="G975" s="102">
        <v>100</v>
      </c>
    </row>
    <row r="976" spans="1:7" s="21" customFormat="1">
      <c r="A976" s="91">
        <v>6113</v>
      </c>
      <c r="B976" s="87">
        <v>5362</v>
      </c>
      <c r="C976" s="83" t="s">
        <v>187</v>
      </c>
      <c r="D976" s="90">
        <v>20</v>
      </c>
      <c r="E976" s="72">
        <v>20</v>
      </c>
      <c r="F976" s="90">
        <v>15</v>
      </c>
      <c r="G976" s="102">
        <v>75</v>
      </c>
    </row>
    <row r="977" spans="1:7" s="21" customFormat="1">
      <c r="A977" s="91">
        <v>6113</v>
      </c>
      <c r="B977" s="87">
        <v>5424</v>
      </c>
      <c r="C977" s="83" t="s">
        <v>199</v>
      </c>
      <c r="D977" s="90">
        <v>16</v>
      </c>
      <c r="E977" s="72">
        <v>16</v>
      </c>
      <c r="F977" s="90">
        <v>0</v>
      </c>
      <c r="G977" s="102">
        <v>0</v>
      </c>
    </row>
    <row r="978" spans="1:7" s="21" customFormat="1">
      <c r="A978" s="91">
        <v>6113</v>
      </c>
      <c r="B978" s="87">
        <v>5499</v>
      </c>
      <c r="C978" s="83" t="s">
        <v>215</v>
      </c>
      <c r="D978" s="90">
        <v>120</v>
      </c>
      <c r="E978" s="72">
        <v>120</v>
      </c>
      <c r="F978" s="90">
        <v>83.692000000000007</v>
      </c>
      <c r="G978" s="102">
        <v>69.743333333333339</v>
      </c>
    </row>
    <row r="979" spans="1:7" s="21" customFormat="1">
      <c r="A979" s="91">
        <v>6113</v>
      </c>
      <c r="B979" s="87">
        <v>5901</v>
      </c>
      <c r="C979" s="83" t="s">
        <v>223</v>
      </c>
      <c r="D979" s="90">
        <v>13000</v>
      </c>
      <c r="E979" s="72">
        <v>1182.3</v>
      </c>
      <c r="F979" s="90">
        <v>0</v>
      </c>
      <c r="G979" s="102">
        <v>0</v>
      </c>
    </row>
    <row r="980" spans="1:7">
      <c r="A980" s="103">
        <v>6113</v>
      </c>
      <c r="B980" s="88"/>
      <c r="C980" s="78" t="s">
        <v>7</v>
      </c>
      <c r="D980" s="74">
        <v>49624</v>
      </c>
      <c r="E980" s="79">
        <v>39460</v>
      </c>
      <c r="F980" s="74">
        <v>35407</v>
      </c>
      <c r="G980" s="104">
        <v>89.7</v>
      </c>
    </row>
    <row r="981" spans="1:7">
      <c r="A981" s="95"/>
      <c r="B981" s="18"/>
      <c r="C981" s="46"/>
      <c r="D981" s="54"/>
      <c r="E981" s="54"/>
      <c r="F981" s="54"/>
      <c r="G981" s="96"/>
    </row>
    <row r="982" spans="1:7" s="21" customFormat="1">
      <c r="A982" s="100">
        <v>6115</v>
      </c>
      <c r="B982" s="86">
        <v>5011</v>
      </c>
      <c r="C982" s="85" t="s">
        <v>171</v>
      </c>
      <c r="D982" s="89">
        <v>0</v>
      </c>
      <c r="E982" s="77">
        <v>68.2</v>
      </c>
      <c r="F982" s="89">
        <v>46.103000000000002</v>
      </c>
      <c r="G982" s="101">
        <v>67.599706744868044</v>
      </c>
    </row>
    <row r="983" spans="1:7" s="21" customFormat="1">
      <c r="A983" s="91">
        <v>6115</v>
      </c>
      <c r="B983" s="87">
        <v>5031</v>
      </c>
      <c r="C983" s="83" t="s">
        <v>173</v>
      </c>
      <c r="D983" s="90">
        <v>0</v>
      </c>
      <c r="E983" s="72">
        <v>17.149999999999999</v>
      </c>
      <c r="F983" s="90">
        <v>11.526</v>
      </c>
      <c r="G983" s="102">
        <v>67.206997084548121</v>
      </c>
    </row>
    <row r="984" spans="1:7" s="21" customFormat="1">
      <c r="A984" s="91">
        <v>6115</v>
      </c>
      <c r="B984" s="87">
        <v>5032</v>
      </c>
      <c r="C984" s="83" t="s">
        <v>174</v>
      </c>
      <c r="D984" s="90">
        <v>0</v>
      </c>
      <c r="E984" s="72">
        <v>6.15</v>
      </c>
      <c r="F984" s="90">
        <v>4.149</v>
      </c>
      <c r="G984" s="102">
        <v>67.463414634146332</v>
      </c>
    </row>
    <row r="985" spans="1:7" s="21" customFormat="1">
      <c r="A985" s="91">
        <v>6115</v>
      </c>
      <c r="B985" s="87">
        <v>5156</v>
      </c>
      <c r="C985" s="83" t="s">
        <v>194</v>
      </c>
      <c r="D985" s="90">
        <v>0</v>
      </c>
      <c r="E985" s="72">
        <v>4.5</v>
      </c>
      <c r="F985" s="90">
        <v>2.43669</v>
      </c>
      <c r="G985" s="102">
        <v>54.148666666666671</v>
      </c>
    </row>
    <row r="986" spans="1:7" s="21" customFormat="1">
      <c r="A986" s="91">
        <v>6115</v>
      </c>
      <c r="B986" s="87">
        <v>5173</v>
      </c>
      <c r="C986" s="83" t="s">
        <v>181</v>
      </c>
      <c r="D986" s="90">
        <v>0</v>
      </c>
      <c r="E986" s="72">
        <v>3.5</v>
      </c>
      <c r="F986" s="90">
        <v>1.085</v>
      </c>
      <c r="G986" s="102">
        <v>31</v>
      </c>
    </row>
    <row r="987" spans="1:7" s="21" customFormat="1">
      <c r="A987" s="91">
        <v>6115</v>
      </c>
      <c r="B987" s="87">
        <v>5175</v>
      </c>
      <c r="C987" s="83" t="s">
        <v>170</v>
      </c>
      <c r="D987" s="90">
        <v>0</v>
      </c>
      <c r="E987" s="72">
        <v>0.5</v>
      </c>
      <c r="F987" s="90">
        <v>0.40112000000000003</v>
      </c>
      <c r="G987" s="102">
        <v>80.224000000000004</v>
      </c>
    </row>
    <row r="988" spans="1:7">
      <c r="A988" s="103">
        <v>6115</v>
      </c>
      <c r="B988" s="88"/>
      <c r="C988" s="78" t="s">
        <v>158</v>
      </c>
      <c r="D988" s="74">
        <v>0</v>
      </c>
      <c r="E988" s="79">
        <v>101</v>
      </c>
      <c r="F988" s="74">
        <v>65</v>
      </c>
      <c r="G988" s="104">
        <v>64.400000000000006</v>
      </c>
    </row>
    <row r="989" spans="1:7">
      <c r="A989" s="95"/>
      <c r="B989" s="18"/>
      <c r="C989" s="46"/>
      <c r="D989" s="54"/>
      <c r="E989" s="54"/>
      <c r="F989" s="54"/>
      <c r="G989" s="96"/>
    </row>
    <row r="990" spans="1:7" s="21" customFormat="1">
      <c r="A990" s="100">
        <v>6117</v>
      </c>
      <c r="B990" s="86">
        <v>5011</v>
      </c>
      <c r="C990" s="85" t="s">
        <v>171</v>
      </c>
      <c r="D990" s="89">
        <v>0</v>
      </c>
      <c r="E990" s="77">
        <v>71.3</v>
      </c>
      <c r="F990" s="89">
        <v>29.498000000000001</v>
      </c>
      <c r="G990" s="101">
        <v>41.371669004207575</v>
      </c>
    </row>
    <row r="991" spans="1:7" s="21" customFormat="1">
      <c r="A991" s="91">
        <v>6117</v>
      </c>
      <c r="B991" s="87">
        <v>5031</v>
      </c>
      <c r="C991" s="83" t="s">
        <v>173</v>
      </c>
      <c r="D991" s="90">
        <v>0</v>
      </c>
      <c r="E991" s="72">
        <v>17.8</v>
      </c>
      <c r="F991" s="90">
        <v>7.3789999999999996</v>
      </c>
      <c r="G991" s="102">
        <v>41.455056179775276</v>
      </c>
    </row>
    <row r="992" spans="1:7" s="21" customFormat="1">
      <c r="A992" s="91">
        <v>6117</v>
      </c>
      <c r="B992" s="87">
        <v>5032</v>
      </c>
      <c r="C992" s="83" t="s">
        <v>174</v>
      </c>
      <c r="D992" s="90">
        <v>0</v>
      </c>
      <c r="E992" s="72">
        <v>6.4</v>
      </c>
      <c r="F992" s="90">
        <v>2.6549999999999998</v>
      </c>
      <c r="G992" s="102">
        <v>41.484374999999993</v>
      </c>
    </row>
    <row r="993" spans="1:7" s="21" customFormat="1">
      <c r="A993" s="91">
        <v>6117</v>
      </c>
      <c r="B993" s="87">
        <v>5156</v>
      </c>
      <c r="C993" s="83" t="s">
        <v>194</v>
      </c>
      <c r="D993" s="90">
        <v>0</v>
      </c>
      <c r="E993" s="72">
        <v>3.5</v>
      </c>
      <c r="F993" s="90">
        <v>2.37981</v>
      </c>
      <c r="G993" s="102">
        <v>67.994571428571433</v>
      </c>
    </row>
    <row r="994" spans="1:7" s="21" customFormat="1">
      <c r="A994" s="91">
        <v>6117</v>
      </c>
      <c r="B994" s="87">
        <v>5173</v>
      </c>
      <c r="C994" s="83" t="s">
        <v>181</v>
      </c>
      <c r="D994" s="90">
        <v>0</v>
      </c>
      <c r="E994" s="72">
        <v>1</v>
      </c>
      <c r="F994" s="90">
        <v>0.53600000000000003</v>
      </c>
      <c r="G994" s="102">
        <v>53.6</v>
      </c>
    </row>
    <row r="995" spans="1:7">
      <c r="A995" s="103">
        <v>6117</v>
      </c>
      <c r="B995" s="88"/>
      <c r="C995" s="78" t="s">
        <v>73</v>
      </c>
      <c r="D995" s="74">
        <v>0</v>
      </c>
      <c r="E995" s="79">
        <v>100</v>
      </c>
      <c r="F995" s="74">
        <v>42</v>
      </c>
      <c r="G995" s="104">
        <v>42</v>
      </c>
    </row>
    <row r="996" spans="1:7">
      <c r="A996" s="95"/>
      <c r="B996" s="18"/>
      <c r="C996" s="46"/>
      <c r="D996" s="54"/>
      <c r="E996" s="54"/>
      <c r="F996" s="54"/>
      <c r="G996" s="96"/>
    </row>
    <row r="997" spans="1:7" s="21" customFormat="1">
      <c r="A997" s="100">
        <v>6172</v>
      </c>
      <c r="B997" s="86">
        <v>5011</v>
      </c>
      <c r="C997" s="85" t="s">
        <v>171</v>
      </c>
      <c r="D997" s="89">
        <v>230000</v>
      </c>
      <c r="E997" s="77">
        <v>238152.08</v>
      </c>
      <c r="F997" s="89">
        <v>233382.16568999999</v>
      </c>
      <c r="G997" s="101">
        <v>97.997114150756104</v>
      </c>
    </row>
    <row r="998" spans="1:7" s="21" customFormat="1">
      <c r="A998" s="91">
        <v>6172</v>
      </c>
      <c r="B998" s="87">
        <v>5021</v>
      </c>
      <c r="C998" s="83" t="s">
        <v>172</v>
      </c>
      <c r="D998" s="90">
        <v>1300</v>
      </c>
      <c r="E998" s="72">
        <v>2330</v>
      </c>
      <c r="F998" s="90">
        <v>1103.934</v>
      </c>
      <c r="G998" s="102">
        <v>47.37914163090128</v>
      </c>
    </row>
    <row r="999" spans="1:7" s="21" customFormat="1">
      <c r="A999" s="91">
        <v>6172</v>
      </c>
      <c r="B999" s="87">
        <v>5024</v>
      </c>
      <c r="C999" s="83" t="s">
        <v>224</v>
      </c>
      <c r="D999" s="90">
        <v>0</v>
      </c>
      <c r="E999" s="72">
        <v>912</v>
      </c>
      <c r="F999" s="90">
        <v>421.43700000000001</v>
      </c>
      <c r="G999" s="102">
        <v>46.210197368421049</v>
      </c>
    </row>
    <row r="1000" spans="1:7" s="21" customFormat="1">
      <c r="A1000" s="91">
        <v>6172</v>
      </c>
      <c r="B1000" s="87">
        <v>5031</v>
      </c>
      <c r="C1000" s="83" t="s">
        <v>173</v>
      </c>
      <c r="D1000" s="90">
        <v>58355</v>
      </c>
      <c r="E1000" s="72">
        <v>60393.29</v>
      </c>
      <c r="F1000" s="90">
        <v>59222.074199999995</v>
      </c>
      <c r="G1000" s="102">
        <v>98.0606855496695</v>
      </c>
    </row>
    <row r="1001" spans="1:7" s="21" customFormat="1">
      <c r="A1001" s="91">
        <v>6172</v>
      </c>
      <c r="B1001" s="87">
        <v>5032</v>
      </c>
      <c r="C1001" s="83" t="s">
        <v>174</v>
      </c>
      <c r="D1001" s="90">
        <v>21008</v>
      </c>
      <c r="E1001" s="72">
        <v>21741.779999999995</v>
      </c>
      <c r="F1001" s="90">
        <v>21348.172190000001</v>
      </c>
      <c r="G1001" s="102">
        <v>98.189624722538852</v>
      </c>
    </row>
    <row r="1002" spans="1:7" s="21" customFormat="1">
      <c r="A1002" s="91">
        <v>6172</v>
      </c>
      <c r="B1002" s="87">
        <v>5038</v>
      </c>
      <c r="C1002" s="83" t="s">
        <v>175</v>
      </c>
      <c r="D1002" s="90">
        <v>981</v>
      </c>
      <c r="E1002" s="72">
        <v>1177.1099999999999</v>
      </c>
      <c r="F1002" s="90">
        <v>974.20321000000013</v>
      </c>
      <c r="G1002" s="102">
        <v>82.762291544545548</v>
      </c>
    </row>
    <row r="1003" spans="1:7" s="21" customFormat="1">
      <c r="A1003" s="91">
        <v>6172</v>
      </c>
      <c r="B1003" s="87">
        <v>5131</v>
      </c>
      <c r="C1003" s="83" t="s">
        <v>225</v>
      </c>
      <c r="D1003" s="90">
        <v>10</v>
      </c>
      <c r="E1003" s="72">
        <v>10</v>
      </c>
      <c r="F1003" s="90">
        <v>4.6559999999999997</v>
      </c>
      <c r="G1003" s="102">
        <v>46.559999999999995</v>
      </c>
    </row>
    <row r="1004" spans="1:7" s="21" customFormat="1">
      <c r="A1004" s="91">
        <v>6172</v>
      </c>
      <c r="B1004" s="87">
        <v>5132</v>
      </c>
      <c r="C1004" s="83" t="s">
        <v>216</v>
      </c>
      <c r="D1004" s="90">
        <v>120</v>
      </c>
      <c r="E1004" s="72">
        <v>83</v>
      </c>
      <c r="F1004" s="90">
        <v>63.43826</v>
      </c>
      <c r="G1004" s="102">
        <v>76.43163855421686</v>
      </c>
    </row>
    <row r="1005" spans="1:7" s="21" customFormat="1">
      <c r="A1005" s="91">
        <v>6172</v>
      </c>
      <c r="B1005" s="87">
        <v>5133</v>
      </c>
      <c r="C1005" s="83" t="s">
        <v>226</v>
      </c>
      <c r="D1005" s="90">
        <v>40</v>
      </c>
      <c r="E1005" s="72">
        <v>27.5</v>
      </c>
      <c r="F1005" s="90">
        <v>14.256</v>
      </c>
      <c r="G1005" s="102">
        <v>51.839999999999996</v>
      </c>
    </row>
    <row r="1006" spans="1:7" s="21" customFormat="1">
      <c r="A1006" s="91">
        <v>6172</v>
      </c>
      <c r="B1006" s="87">
        <v>5134</v>
      </c>
      <c r="C1006" s="83" t="s">
        <v>202</v>
      </c>
      <c r="D1006" s="90">
        <v>200</v>
      </c>
      <c r="E1006" s="72">
        <v>85</v>
      </c>
      <c r="F1006" s="90">
        <v>59.777699999999996</v>
      </c>
      <c r="G1006" s="102">
        <v>70.32670588235294</v>
      </c>
    </row>
    <row r="1007" spans="1:7" s="21" customFormat="1">
      <c r="A1007" s="91">
        <v>6172</v>
      </c>
      <c r="B1007" s="87">
        <v>5136</v>
      </c>
      <c r="C1007" s="83" t="s">
        <v>166</v>
      </c>
      <c r="D1007" s="90">
        <v>700</v>
      </c>
      <c r="E1007" s="72">
        <v>520</v>
      </c>
      <c r="F1007" s="90">
        <v>307.29489999999998</v>
      </c>
      <c r="G1007" s="102">
        <v>59.095173076923068</v>
      </c>
    </row>
    <row r="1008" spans="1:7" s="21" customFormat="1">
      <c r="A1008" s="91">
        <v>6172</v>
      </c>
      <c r="B1008" s="87">
        <v>5137</v>
      </c>
      <c r="C1008" s="83" t="s">
        <v>167</v>
      </c>
      <c r="D1008" s="90">
        <v>6410</v>
      </c>
      <c r="E1008" s="72">
        <v>7361.13</v>
      </c>
      <c r="F1008" s="90">
        <v>6636.6913299999997</v>
      </c>
      <c r="G1008" s="102">
        <v>90.15859426473925</v>
      </c>
    </row>
    <row r="1009" spans="1:7" s="21" customFormat="1">
      <c r="A1009" s="91">
        <v>6172</v>
      </c>
      <c r="B1009" s="87">
        <v>5139</v>
      </c>
      <c r="C1009" s="83" t="s">
        <v>168</v>
      </c>
      <c r="D1009" s="90">
        <v>4435</v>
      </c>
      <c r="E1009" s="72">
        <v>4201</v>
      </c>
      <c r="F1009" s="90">
        <v>3566.9987099999994</v>
      </c>
      <c r="G1009" s="102">
        <v>84.908324446560329</v>
      </c>
    </row>
    <row r="1010" spans="1:7" s="21" customFormat="1">
      <c r="A1010" s="91">
        <v>6172</v>
      </c>
      <c r="B1010" s="87">
        <v>5142</v>
      </c>
      <c r="C1010" s="83" t="s">
        <v>222</v>
      </c>
      <c r="D1010" s="90">
        <v>100</v>
      </c>
      <c r="E1010" s="72">
        <v>100</v>
      </c>
      <c r="F1010" s="90">
        <v>5.5255100000000006</v>
      </c>
      <c r="G1010" s="102">
        <v>5.5255100000000006</v>
      </c>
    </row>
    <row r="1011" spans="1:7" s="21" customFormat="1">
      <c r="A1011" s="91">
        <v>6172</v>
      </c>
      <c r="B1011" s="87">
        <v>5151</v>
      </c>
      <c r="C1011" s="83" t="s">
        <v>207</v>
      </c>
      <c r="D1011" s="90">
        <v>490</v>
      </c>
      <c r="E1011" s="72">
        <v>490</v>
      </c>
      <c r="F1011" s="90">
        <v>423.46800000000002</v>
      </c>
      <c r="G1011" s="102">
        <v>86.422040816326543</v>
      </c>
    </row>
    <row r="1012" spans="1:7" s="21" customFormat="1">
      <c r="A1012" s="91">
        <v>6172</v>
      </c>
      <c r="B1012" s="87">
        <v>5152</v>
      </c>
      <c r="C1012" s="83" t="s">
        <v>208</v>
      </c>
      <c r="D1012" s="90">
        <v>3340</v>
      </c>
      <c r="E1012" s="72">
        <v>2610</v>
      </c>
      <c r="F1012" s="90">
        <v>1530.32197</v>
      </c>
      <c r="G1012" s="102">
        <v>58.633025670498085</v>
      </c>
    </row>
    <row r="1013" spans="1:7" s="21" customFormat="1">
      <c r="A1013" s="91">
        <v>6172</v>
      </c>
      <c r="B1013" s="87">
        <v>5154</v>
      </c>
      <c r="C1013" s="83" t="s">
        <v>209</v>
      </c>
      <c r="D1013" s="90">
        <v>3930</v>
      </c>
      <c r="E1013" s="72">
        <v>3430</v>
      </c>
      <c r="F1013" s="90">
        <v>3088.4185400000001</v>
      </c>
      <c r="G1013" s="102">
        <v>90.04135685131196</v>
      </c>
    </row>
    <row r="1014" spans="1:7" s="21" customFormat="1">
      <c r="A1014" s="91">
        <v>6172</v>
      </c>
      <c r="B1014" s="87">
        <v>5156</v>
      </c>
      <c r="C1014" s="83" t="s">
        <v>194</v>
      </c>
      <c r="D1014" s="90">
        <v>1700</v>
      </c>
      <c r="E1014" s="72">
        <v>1700</v>
      </c>
      <c r="F1014" s="90">
        <v>1442.6058600000001</v>
      </c>
      <c r="G1014" s="102">
        <v>84.859168235294121</v>
      </c>
    </row>
    <row r="1015" spans="1:7" s="21" customFormat="1">
      <c r="A1015" s="91">
        <v>6172</v>
      </c>
      <c r="B1015" s="87">
        <v>5161</v>
      </c>
      <c r="C1015" s="83" t="s">
        <v>213</v>
      </c>
      <c r="D1015" s="90">
        <v>1505</v>
      </c>
      <c r="E1015" s="72">
        <v>1505</v>
      </c>
      <c r="F1015" s="90">
        <v>1484.4549</v>
      </c>
      <c r="G1015" s="102">
        <v>98.634877076411954</v>
      </c>
    </row>
    <row r="1016" spans="1:7" s="21" customFormat="1">
      <c r="A1016" s="91">
        <v>6172</v>
      </c>
      <c r="B1016" s="87">
        <v>5162</v>
      </c>
      <c r="C1016" s="83" t="s">
        <v>196</v>
      </c>
      <c r="D1016" s="90">
        <v>1132</v>
      </c>
      <c r="E1016" s="72">
        <v>1094.78</v>
      </c>
      <c r="F1016" s="90">
        <v>895.2645</v>
      </c>
      <c r="G1016" s="102">
        <v>81.775744898518425</v>
      </c>
    </row>
    <row r="1017" spans="1:7" s="21" customFormat="1">
      <c r="A1017" s="91">
        <v>6172</v>
      </c>
      <c r="B1017" s="87">
        <v>5163</v>
      </c>
      <c r="C1017" s="83" t="s">
        <v>177</v>
      </c>
      <c r="D1017" s="90">
        <v>60</v>
      </c>
      <c r="E1017" s="72">
        <v>61</v>
      </c>
      <c r="F1017" s="90">
        <v>44.936</v>
      </c>
      <c r="G1017" s="102">
        <v>73.665573770491804</v>
      </c>
    </row>
    <row r="1018" spans="1:7" s="21" customFormat="1">
      <c r="A1018" s="91">
        <v>6172</v>
      </c>
      <c r="B1018" s="87">
        <v>5164</v>
      </c>
      <c r="C1018" s="83" t="s">
        <v>169</v>
      </c>
      <c r="D1018" s="90">
        <v>81</v>
      </c>
      <c r="E1018" s="72">
        <v>398</v>
      </c>
      <c r="F1018" s="90">
        <v>285.96668</v>
      </c>
      <c r="G1018" s="102">
        <v>71.850924623115574</v>
      </c>
    </row>
    <row r="1019" spans="1:7" s="21" customFormat="1">
      <c r="A1019" s="91">
        <v>6172</v>
      </c>
      <c r="B1019" s="87">
        <v>5166</v>
      </c>
      <c r="C1019" s="83" t="s">
        <v>164</v>
      </c>
      <c r="D1019" s="90">
        <v>1925</v>
      </c>
      <c r="E1019" s="72">
        <v>5097.82</v>
      </c>
      <c r="F1019" s="90">
        <v>3220.4894800000002</v>
      </c>
      <c r="G1019" s="102">
        <v>63.173856275819873</v>
      </c>
    </row>
    <row r="1020" spans="1:7" s="21" customFormat="1">
      <c r="A1020" s="91">
        <v>6172</v>
      </c>
      <c r="B1020" s="87">
        <v>5167</v>
      </c>
      <c r="C1020" s="83" t="s">
        <v>178</v>
      </c>
      <c r="D1020" s="90">
        <v>3180</v>
      </c>
      <c r="E1020" s="72">
        <v>3584.41</v>
      </c>
      <c r="F1020" s="90">
        <v>2999.8380499999998</v>
      </c>
      <c r="G1020" s="102">
        <v>83.691264392187279</v>
      </c>
    </row>
    <row r="1021" spans="1:7" s="21" customFormat="1">
      <c r="A1021" s="91">
        <v>6172</v>
      </c>
      <c r="B1021" s="87">
        <v>5168</v>
      </c>
      <c r="C1021" s="83" t="s">
        <v>179</v>
      </c>
      <c r="D1021" s="90">
        <v>0</v>
      </c>
      <c r="E1021" s="72">
        <v>11598</v>
      </c>
      <c r="F1021" s="90">
        <v>10675.84374</v>
      </c>
      <c r="G1021" s="102">
        <v>92.049006207966883</v>
      </c>
    </row>
    <row r="1022" spans="1:7" s="21" customFormat="1">
      <c r="A1022" s="91">
        <v>6172</v>
      </c>
      <c r="B1022" s="87">
        <v>5169</v>
      </c>
      <c r="C1022" s="83" t="s">
        <v>163</v>
      </c>
      <c r="D1022" s="90">
        <v>34702</v>
      </c>
      <c r="E1022" s="72">
        <v>21871.269999999997</v>
      </c>
      <c r="F1022" s="90">
        <v>16411.902460000005</v>
      </c>
      <c r="G1022" s="102">
        <v>75.038634976386859</v>
      </c>
    </row>
    <row r="1023" spans="1:7" s="21" customFormat="1">
      <c r="A1023" s="91">
        <v>6172</v>
      </c>
      <c r="B1023" s="87">
        <v>5171</v>
      </c>
      <c r="C1023" s="83" t="s">
        <v>180</v>
      </c>
      <c r="D1023" s="90">
        <v>5491</v>
      </c>
      <c r="E1023" s="72">
        <v>4749.96</v>
      </c>
      <c r="F1023" s="90">
        <v>3614.2053599999999</v>
      </c>
      <c r="G1023" s="102">
        <v>76.089174645681226</v>
      </c>
    </row>
    <row r="1024" spans="1:7" s="21" customFormat="1">
      <c r="A1024" s="91">
        <v>6172</v>
      </c>
      <c r="B1024" s="87">
        <v>5172</v>
      </c>
      <c r="C1024" s="83" t="s">
        <v>195</v>
      </c>
      <c r="D1024" s="90">
        <v>437</v>
      </c>
      <c r="E1024" s="72">
        <v>987</v>
      </c>
      <c r="F1024" s="90">
        <v>592.31691000000001</v>
      </c>
      <c r="G1024" s="102">
        <v>60.01184498480243</v>
      </c>
    </row>
    <row r="1025" spans="1:7" s="21" customFormat="1">
      <c r="A1025" s="91">
        <v>6172</v>
      </c>
      <c r="B1025" s="87">
        <v>5173</v>
      </c>
      <c r="C1025" s="83" t="s">
        <v>181</v>
      </c>
      <c r="D1025" s="90">
        <v>4665</v>
      </c>
      <c r="E1025" s="72">
        <v>5033.34</v>
      </c>
      <c r="F1025" s="90">
        <v>3838.076840000002</v>
      </c>
      <c r="G1025" s="102">
        <v>76.253081254197056</v>
      </c>
    </row>
    <row r="1026" spans="1:7" s="21" customFormat="1">
      <c r="A1026" s="91">
        <v>6172</v>
      </c>
      <c r="B1026" s="87">
        <v>5175</v>
      </c>
      <c r="C1026" s="83" t="s">
        <v>170</v>
      </c>
      <c r="D1026" s="90">
        <v>430</v>
      </c>
      <c r="E1026" s="72">
        <v>900</v>
      </c>
      <c r="F1026" s="90">
        <v>484.03822000000002</v>
      </c>
      <c r="G1026" s="102">
        <v>53.782024444444446</v>
      </c>
    </row>
    <row r="1027" spans="1:7" s="21" customFormat="1">
      <c r="A1027" s="91">
        <v>6172</v>
      </c>
      <c r="B1027" s="87">
        <v>5176</v>
      </c>
      <c r="C1027" s="83" t="s">
        <v>214</v>
      </c>
      <c r="D1027" s="90">
        <v>300</v>
      </c>
      <c r="E1027" s="72">
        <v>345</v>
      </c>
      <c r="F1027" s="90">
        <v>214.45</v>
      </c>
      <c r="G1027" s="102">
        <v>62.159420289855071</v>
      </c>
    </row>
    <row r="1028" spans="1:7" s="21" customFormat="1">
      <c r="A1028" s="91">
        <v>6172</v>
      </c>
      <c r="B1028" s="87">
        <v>5179</v>
      </c>
      <c r="C1028" s="83" t="s">
        <v>182</v>
      </c>
      <c r="D1028" s="90">
        <v>2680</v>
      </c>
      <c r="E1028" s="72">
        <v>2650</v>
      </c>
      <c r="F1028" s="90">
        <v>2380.7207199999998</v>
      </c>
      <c r="G1028" s="102">
        <v>89.838517735849038</v>
      </c>
    </row>
    <row r="1029" spans="1:7" s="21" customFormat="1">
      <c r="A1029" s="91">
        <v>6172</v>
      </c>
      <c r="B1029" s="87">
        <v>5189</v>
      </c>
      <c r="C1029" s="83" t="s">
        <v>227</v>
      </c>
      <c r="D1029" s="90">
        <v>4</v>
      </c>
      <c r="E1029" s="72">
        <v>0</v>
      </c>
      <c r="F1029" s="90">
        <v>0</v>
      </c>
      <c r="G1029" s="102">
        <v>0</v>
      </c>
    </row>
    <row r="1030" spans="1:7" s="21" customFormat="1">
      <c r="A1030" s="91">
        <v>6172</v>
      </c>
      <c r="B1030" s="87">
        <v>5192</v>
      </c>
      <c r="C1030" s="83" t="s">
        <v>204</v>
      </c>
      <c r="D1030" s="90">
        <v>192</v>
      </c>
      <c r="E1030" s="72">
        <v>1261</v>
      </c>
      <c r="F1030" s="90">
        <v>258.19939999999997</v>
      </c>
      <c r="G1030" s="102">
        <v>20.475765265662172</v>
      </c>
    </row>
    <row r="1031" spans="1:7" s="21" customFormat="1">
      <c r="A1031" s="91">
        <v>6172</v>
      </c>
      <c r="B1031" s="87">
        <v>5194</v>
      </c>
      <c r="C1031" s="83" t="s">
        <v>183</v>
      </c>
      <c r="D1031" s="90">
        <v>15</v>
      </c>
      <c r="E1031" s="72">
        <v>0</v>
      </c>
      <c r="F1031" s="90">
        <v>0</v>
      </c>
      <c r="G1031" s="102">
        <v>0</v>
      </c>
    </row>
    <row r="1032" spans="1:7" s="21" customFormat="1">
      <c r="A1032" s="91">
        <v>6172</v>
      </c>
      <c r="B1032" s="87">
        <v>5195</v>
      </c>
      <c r="C1032" s="83" t="s">
        <v>228</v>
      </c>
      <c r="D1032" s="90">
        <v>1100</v>
      </c>
      <c r="E1032" s="72">
        <v>555.89</v>
      </c>
      <c r="F1032" s="90">
        <v>555.84199999999998</v>
      </c>
      <c r="G1032" s="102">
        <v>99.991365198150717</v>
      </c>
    </row>
    <row r="1033" spans="1:7" s="21" customFormat="1">
      <c r="A1033" s="91">
        <v>6172</v>
      </c>
      <c r="B1033" s="87">
        <v>5222</v>
      </c>
      <c r="C1033" s="83" t="s">
        <v>127</v>
      </c>
      <c r="D1033" s="90">
        <v>0</v>
      </c>
      <c r="E1033" s="72">
        <v>19</v>
      </c>
      <c r="F1033" s="90">
        <v>19</v>
      </c>
      <c r="G1033" s="102">
        <v>100</v>
      </c>
    </row>
    <row r="1034" spans="1:7" s="21" customFormat="1">
      <c r="A1034" s="91">
        <v>6172</v>
      </c>
      <c r="B1034" s="87">
        <v>5321</v>
      </c>
      <c r="C1034" s="83" t="s">
        <v>126</v>
      </c>
      <c r="D1034" s="90">
        <v>0</v>
      </c>
      <c r="E1034" s="72">
        <v>218.7</v>
      </c>
      <c r="F1034" s="90">
        <v>218.672</v>
      </c>
      <c r="G1034" s="102">
        <v>99.987197073616827</v>
      </c>
    </row>
    <row r="1035" spans="1:7" s="21" customFormat="1">
      <c r="A1035" s="91">
        <v>6172</v>
      </c>
      <c r="B1035" s="87">
        <v>5361</v>
      </c>
      <c r="C1035" s="83" t="s">
        <v>229</v>
      </c>
      <c r="D1035" s="90">
        <v>50</v>
      </c>
      <c r="E1035" s="72">
        <v>50</v>
      </c>
      <c r="F1035" s="90">
        <v>37</v>
      </c>
      <c r="G1035" s="102">
        <v>74</v>
      </c>
    </row>
    <row r="1036" spans="1:7" s="21" customFormat="1">
      <c r="A1036" s="91">
        <v>6172</v>
      </c>
      <c r="B1036" s="87">
        <v>5362</v>
      </c>
      <c r="C1036" s="83" t="s">
        <v>187</v>
      </c>
      <c r="D1036" s="90">
        <v>530</v>
      </c>
      <c r="E1036" s="72">
        <v>530</v>
      </c>
      <c r="F1036" s="90">
        <v>94.966999999999999</v>
      </c>
      <c r="G1036" s="102">
        <v>17.918301886792452</v>
      </c>
    </row>
    <row r="1037" spans="1:7" s="21" customFormat="1">
      <c r="A1037" s="91">
        <v>6172</v>
      </c>
      <c r="B1037" s="87">
        <v>5363</v>
      </c>
      <c r="C1037" s="83" t="s">
        <v>190</v>
      </c>
      <c r="D1037" s="90">
        <v>0</v>
      </c>
      <c r="E1037" s="72">
        <v>0.21</v>
      </c>
      <c r="F1037" s="90">
        <v>0.20300000000000001</v>
      </c>
      <c r="G1037" s="102">
        <v>96.666666666666686</v>
      </c>
    </row>
    <row r="1038" spans="1:7" s="21" customFormat="1">
      <c r="A1038" s="91">
        <v>6172</v>
      </c>
      <c r="B1038" s="87">
        <v>5424</v>
      </c>
      <c r="C1038" s="83" t="s">
        <v>199</v>
      </c>
      <c r="D1038" s="90">
        <v>2000</v>
      </c>
      <c r="E1038" s="72">
        <v>1080</v>
      </c>
      <c r="F1038" s="90">
        <v>695.173</v>
      </c>
      <c r="G1038" s="102">
        <v>64.367870370370369</v>
      </c>
    </row>
    <row r="1039" spans="1:7" s="21" customFormat="1">
      <c r="A1039" s="91">
        <v>6172</v>
      </c>
      <c r="B1039" s="87">
        <v>5499</v>
      </c>
      <c r="C1039" s="83" t="s">
        <v>215</v>
      </c>
      <c r="D1039" s="90">
        <v>5360</v>
      </c>
      <c r="E1039" s="72">
        <v>5541.32</v>
      </c>
      <c r="F1039" s="90">
        <v>5304.902</v>
      </c>
      <c r="G1039" s="102">
        <v>95.733543632203165</v>
      </c>
    </row>
    <row r="1040" spans="1:7" s="21" customFormat="1">
      <c r="A1040" s="91">
        <v>6172</v>
      </c>
      <c r="B1040" s="87">
        <v>5532</v>
      </c>
      <c r="C1040" s="83" t="s">
        <v>212</v>
      </c>
      <c r="D1040" s="90">
        <v>0</v>
      </c>
      <c r="E1040" s="72">
        <v>657.2</v>
      </c>
      <c r="F1040" s="90">
        <v>657.19020999999998</v>
      </c>
      <c r="G1040" s="102">
        <v>99.998510346926338</v>
      </c>
    </row>
    <row r="1041" spans="1:7">
      <c r="A1041" s="103">
        <v>6172</v>
      </c>
      <c r="B1041" s="88"/>
      <c r="C1041" s="78" t="s">
        <v>6</v>
      </c>
      <c r="D1041" s="74">
        <v>398958</v>
      </c>
      <c r="E1041" s="79">
        <v>415112</v>
      </c>
      <c r="F1041" s="74">
        <v>388576</v>
      </c>
      <c r="G1041" s="104">
        <v>93.6</v>
      </c>
    </row>
    <row r="1042" spans="1:7">
      <c r="A1042" s="95"/>
      <c r="B1042" s="18"/>
      <c r="C1042" s="46"/>
      <c r="D1042" s="54"/>
      <c r="E1042" s="54"/>
      <c r="F1042" s="54"/>
      <c r="G1042" s="96"/>
    </row>
    <row r="1043" spans="1:7" s="21" customFormat="1">
      <c r="A1043" s="100">
        <v>6174</v>
      </c>
      <c r="B1043" s="86">
        <v>5325</v>
      </c>
      <c r="C1043" s="85" t="s">
        <v>230</v>
      </c>
      <c r="D1043" s="89">
        <v>9470</v>
      </c>
      <c r="E1043" s="77">
        <v>9470</v>
      </c>
      <c r="F1043" s="89">
        <v>9470</v>
      </c>
      <c r="G1043" s="101">
        <v>100</v>
      </c>
    </row>
    <row r="1044" spans="1:7">
      <c r="A1044" s="103">
        <v>6174</v>
      </c>
      <c r="B1044" s="88"/>
      <c r="C1044" s="78" t="s">
        <v>5</v>
      </c>
      <c r="D1044" s="74">
        <v>9470</v>
      </c>
      <c r="E1044" s="79">
        <v>9470</v>
      </c>
      <c r="F1044" s="74">
        <v>9470</v>
      </c>
      <c r="G1044" s="104">
        <v>100</v>
      </c>
    </row>
    <row r="1045" spans="1:7">
      <c r="A1045" s="95"/>
      <c r="B1045" s="18"/>
      <c r="C1045" s="46"/>
      <c r="D1045" s="54"/>
      <c r="E1045" s="54"/>
      <c r="F1045" s="54"/>
      <c r="G1045" s="96"/>
    </row>
    <row r="1046" spans="1:7" s="21" customFormat="1">
      <c r="A1046" s="100">
        <v>6222</v>
      </c>
      <c r="B1046" s="86">
        <v>5531</v>
      </c>
      <c r="C1046" s="85" t="s">
        <v>231</v>
      </c>
      <c r="D1046" s="89">
        <v>0</v>
      </c>
      <c r="E1046" s="77">
        <v>50</v>
      </c>
      <c r="F1046" s="89">
        <v>50</v>
      </c>
      <c r="G1046" s="101">
        <v>100</v>
      </c>
    </row>
    <row r="1047" spans="1:7">
      <c r="A1047" s="103">
        <v>6222</v>
      </c>
      <c r="B1047" s="88"/>
      <c r="C1047" s="78" t="s">
        <v>72</v>
      </c>
      <c r="D1047" s="74">
        <v>0</v>
      </c>
      <c r="E1047" s="79">
        <v>50</v>
      </c>
      <c r="F1047" s="74">
        <v>50</v>
      </c>
      <c r="G1047" s="104">
        <v>100</v>
      </c>
    </row>
    <row r="1048" spans="1:7">
      <c r="A1048" s="95"/>
      <c r="B1048" s="18"/>
      <c r="C1048" s="46"/>
      <c r="D1048" s="54"/>
      <c r="E1048" s="54"/>
      <c r="F1048" s="54"/>
      <c r="G1048" s="96"/>
    </row>
    <row r="1049" spans="1:7" s="21" customFormat="1">
      <c r="A1049" s="100">
        <v>6223</v>
      </c>
      <c r="B1049" s="86">
        <v>5136</v>
      </c>
      <c r="C1049" s="85" t="s">
        <v>166</v>
      </c>
      <c r="D1049" s="89">
        <v>20</v>
      </c>
      <c r="E1049" s="77">
        <v>0</v>
      </c>
      <c r="F1049" s="89">
        <v>0</v>
      </c>
      <c r="G1049" s="101">
        <v>0</v>
      </c>
    </row>
    <row r="1050" spans="1:7" s="21" customFormat="1">
      <c r="A1050" s="91">
        <v>6223</v>
      </c>
      <c r="B1050" s="87">
        <v>5137</v>
      </c>
      <c r="C1050" s="83" t="s">
        <v>167</v>
      </c>
      <c r="D1050" s="90">
        <v>15</v>
      </c>
      <c r="E1050" s="72">
        <v>0</v>
      </c>
      <c r="F1050" s="90">
        <v>0</v>
      </c>
      <c r="G1050" s="102">
        <v>0</v>
      </c>
    </row>
    <row r="1051" spans="1:7" s="21" customFormat="1">
      <c r="A1051" s="91">
        <v>6223</v>
      </c>
      <c r="B1051" s="87">
        <v>5139</v>
      </c>
      <c r="C1051" s="83" t="s">
        <v>168</v>
      </c>
      <c r="D1051" s="90">
        <v>15</v>
      </c>
      <c r="E1051" s="72">
        <v>15</v>
      </c>
      <c r="F1051" s="90">
        <v>2.0655000000000001</v>
      </c>
      <c r="G1051" s="102">
        <v>13.770000000000001</v>
      </c>
    </row>
    <row r="1052" spans="1:7" s="21" customFormat="1">
      <c r="A1052" s="91">
        <v>6223</v>
      </c>
      <c r="B1052" s="87">
        <v>5164</v>
      </c>
      <c r="C1052" s="83" t="s">
        <v>169</v>
      </c>
      <c r="D1052" s="90">
        <v>110</v>
      </c>
      <c r="E1052" s="72">
        <v>60</v>
      </c>
      <c r="F1052" s="90">
        <v>38.015999999999998</v>
      </c>
      <c r="G1052" s="102">
        <v>63.359999999999992</v>
      </c>
    </row>
    <row r="1053" spans="1:7" s="21" customFormat="1">
      <c r="A1053" s="91">
        <v>6223</v>
      </c>
      <c r="B1053" s="87">
        <v>5166</v>
      </c>
      <c r="C1053" s="83" t="s">
        <v>164</v>
      </c>
      <c r="D1053" s="90">
        <v>1200</v>
      </c>
      <c r="E1053" s="72">
        <v>1220</v>
      </c>
      <c r="F1053" s="90">
        <v>519.25927999999999</v>
      </c>
      <c r="G1053" s="102">
        <v>42.562236065573771</v>
      </c>
    </row>
    <row r="1054" spans="1:7" s="21" customFormat="1">
      <c r="A1054" s="91">
        <v>6223</v>
      </c>
      <c r="B1054" s="87">
        <v>5169</v>
      </c>
      <c r="C1054" s="83" t="s">
        <v>163</v>
      </c>
      <c r="D1054" s="90">
        <v>230</v>
      </c>
      <c r="E1054" s="72">
        <v>160</v>
      </c>
      <c r="F1054" s="90">
        <v>69.504000000000005</v>
      </c>
      <c r="G1054" s="102">
        <v>43.44</v>
      </c>
    </row>
    <row r="1055" spans="1:7" s="21" customFormat="1">
      <c r="A1055" s="91">
        <v>6223</v>
      </c>
      <c r="B1055" s="87">
        <v>5175</v>
      </c>
      <c r="C1055" s="83" t="s">
        <v>170</v>
      </c>
      <c r="D1055" s="90">
        <v>400</v>
      </c>
      <c r="E1055" s="72">
        <v>100</v>
      </c>
      <c r="F1055" s="90">
        <v>76.639499999999998</v>
      </c>
      <c r="G1055" s="102">
        <v>76.639499999999998</v>
      </c>
    </row>
    <row r="1056" spans="1:7" s="21" customFormat="1">
      <c r="A1056" s="91">
        <v>6223</v>
      </c>
      <c r="B1056" s="87">
        <v>5194</v>
      </c>
      <c r="C1056" s="83" t="s">
        <v>183</v>
      </c>
      <c r="D1056" s="90">
        <v>10</v>
      </c>
      <c r="E1056" s="72">
        <v>10</v>
      </c>
      <c r="F1056" s="90">
        <v>5</v>
      </c>
      <c r="G1056" s="102">
        <v>50</v>
      </c>
    </row>
    <row r="1057" spans="1:7">
      <c r="A1057" s="103">
        <v>6223</v>
      </c>
      <c r="B1057" s="88"/>
      <c r="C1057" s="78" t="s">
        <v>71</v>
      </c>
      <c r="D1057" s="74">
        <v>2000</v>
      </c>
      <c r="E1057" s="79">
        <v>1565</v>
      </c>
      <c r="F1057" s="74">
        <v>711</v>
      </c>
      <c r="G1057" s="104">
        <v>45.4</v>
      </c>
    </row>
    <row r="1058" spans="1:7">
      <c r="A1058" s="95"/>
      <c r="B1058" s="18"/>
      <c r="C1058" s="46"/>
      <c r="D1058" s="54"/>
      <c r="E1058" s="54"/>
      <c r="F1058" s="54"/>
      <c r="G1058" s="96"/>
    </row>
    <row r="1059" spans="1:7" s="21" customFormat="1">
      <c r="A1059" s="100">
        <v>6310</v>
      </c>
      <c r="B1059" s="86">
        <v>5141</v>
      </c>
      <c r="C1059" s="85" t="s">
        <v>206</v>
      </c>
      <c r="D1059" s="89">
        <v>58480</v>
      </c>
      <c r="E1059" s="77">
        <v>52824</v>
      </c>
      <c r="F1059" s="89">
        <v>27753.710210000001</v>
      </c>
      <c r="G1059" s="101">
        <v>52.539963293200067</v>
      </c>
    </row>
    <row r="1060" spans="1:7" s="21" customFormat="1">
      <c r="A1060" s="91">
        <v>6310</v>
      </c>
      <c r="B1060" s="87">
        <v>5146</v>
      </c>
      <c r="C1060" s="83" t="s">
        <v>232</v>
      </c>
      <c r="D1060" s="90">
        <v>6520</v>
      </c>
      <c r="E1060" s="72">
        <v>0</v>
      </c>
      <c r="F1060" s="90">
        <v>0</v>
      </c>
      <c r="G1060" s="102">
        <v>0</v>
      </c>
    </row>
    <row r="1061" spans="1:7" s="21" customFormat="1">
      <c r="A1061" s="91">
        <v>6310</v>
      </c>
      <c r="B1061" s="87">
        <v>5147</v>
      </c>
      <c r="C1061" s="83" t="s">
        <v>233</v>
      </c>
      <c r="D1061" s="90">
        <v>0</v>
      </c>
      <c r="E1061" s="72">
        <v>7100</v>
      </c>
      <c r="F1061" s="90">
        <v>7071.2055499999997</v>
      </c>
      <c r="G1061" s="102">
        <v>99.59444436619718</v>
      </c>
    </row>
    <row r="1062" spans="1:7" s="21" customFormat="1">
      <c r="A1062" s="91">
        <v>6310</v>
      </c>
      <c r="B1062" s="87">
        <v>5163</v>
      </c>
      <c r="C1062" s="83" t="s">
        <v>177</v>
      </c>
      <c r="D1062" s="90">
        <v>504</v>
      </c>
      <c r="E1062" s="72">
        <v>430.79999999999995</v>
      </c>
      <c r="F1062" s="90">
        <v>216.02731</v>
      </c>
      <c r="G1062" s="102">
        <v>50.145615134633246</v>
      </c>
    </row>
    <row r="1063" spans="1:7" s="21" customFormat="1">
      <c r="A1063" s="91">
        <v>6310</v>
      </c>
      <c r="B1063" s="87">
        <v>5909</v>
      </c>
      <c r="C1063" s="83" t="s">
        <v>192</v>
      </c>
      <c r="D1063" s="90">
        <v>0</v>
      </c>
      <c r="E1063" s="72">
        <v>2</v>
      </c>
      <c r="F1063" s="90">
        <v>0.13191</v>
      </c>
      <c r="G1063" s="102">
        <v>6.5955000000000004</v>
      </c>
    </row>
    <row r="1064" spans="1:7">
      <c r="A1064" s="103">
        <v>6310</v>
      </c>
      <c r="B1064" s="88"/>
      <c r="C1064" s="78" t="s">
        <v>70</v>
      </c>
      <c r="D1064" s="74">
        <v>65504</v>
      </c>
      <c r="E1064" s="79">
        <v>60357</v>
      </c>
      <c r="F1064" s="74">
        <v>35041</v>
      </c>
      <c r="G1064" s="104">
        <v>58.1</v>
      </c>
    </row>
    <row r="1065" spans="1:7">
      <c r="A1065" s="95"/>
      <c r="B1065" s="18"/>
      <c r="C1065" s="46"/>
      <c r="D1065" s="54"/>
      <c r="E1065" s="54"/>
      <c r="F1065" s="54"/>
      <c r="G1065" s="96"/>
    </row>
    <row r="1066" spans="1:7" s="21" customFormat="1">
      <c r="A1066" s="100">
        <v>6320</v>
      </c>
      <c r="B1066" s="86">
        <v>5163</v>
      </c>
      <c r="C1066" s="85" t="s">
        <v>177</v>
      </c>
      <c r="D1066" s="89">
        <v>33350</v>
      </c>
      <c r="E1066" s="77">
        <v>33878.11</v>
      </c>
      <c r="F1066" s="89">
        <v>29965.200499999999</v>
      </c>
      <c r="G1066" s="101">
        <v>88.4500360262128</v>
      </c>
    </row>
    <row r="1067" spans="1:7">
      <c r="A1067" s="103">
        <v>6320</v>
      </c>
      <c r="B1067" s="88"/>
      <c r="C1067" s="78" t="s">
        <v>69</v>
      </c>
      <c r="D1067" s="74">
        <v>33350</v>
      </c>
      <c r="E1067" s="79">
        <v>33878</v>
      </c>
      <c r="F1067" s="74">
        <v>29965</v>
      </c>
      <c r="G1067" s="104">
        <v>88.4</v>
      </c>
    </row>
    <row r="1068" spans="1:7">
      <c r="A1068" s="95"/>
      <c r="B1068" s="18"/>
      <c r="C1068" s="46"/>
      <c r="D1068" s="54"/>
      <c r="E1068" s="54"/>
      <c r="F1068" s="54"/>
      <c r="G1068" s="96"/>
    </row>
    <row r="1069" spans="1:7" s="21" customFormat="1">
      <c r="A1069" s="100">
        <v>6399</v>
      </c>
      <c r="B1069" s="86">
        <v>5362</v>
      </c>
      <c r="C1069" s="85" t="s">
        <v>187</v>
      </c>
      <c r="D1069" s="89">
        <v>27551</v>
      </c>
      <c r="E1069" s="77">
        <v>34478.100000000006</v>
      </c>
      <c r="F1069" s="89">
        <v>9178.395300000002</v>
      </c>
      <c r="G1069" s="101">
        <v>26.620942859380303</v>
      </c>
    </row>
    <row r="1070" spans="1:7">
      <c r="A1070" s="103">
        <v>6399</v>
      </c>
      <c r="B1070" s="88"/>
      <c r="C1070" s="78" t="s">
        <v>68</v>
      </c>
      <c r="D1070" s="74">
        <v>27551</v>
      </c>
      <c r="E1070" s="79">
        <v>34478</v>
      </c>
      <c r="F1070" s="74">
        <v>9178</v>
      </c>
      <c r="G1070" s="104">
        <v>26.6</v>
      </c>
    </row>
    <row r="1071" spans="1:7">
      <c r="A1071" s="95"/>
      <c r="B1071" s="18"/>
      <c r="C1071" s="46"/>
      <c r="D1071" s="54"/>
      <c r="E1071" s="54"/>
      <c r="F1071" s="54"/>
      <c r="G1071" s="96"/>
    </row>
    <row r="1072" spans="1:7" s="21" customFormat="1" ht="25.5">
      <c r="A1072" s="100">
        <v>6402</v>
      </c>
      <c r="B1072" s="86">
        <v>5364</v>
      </c>
      <c r="C1072" s="85" t="s">
        <v>234</v>
      </c>
      <c r="D1072" s="89">
        <v>0</v>
      </c>
      <c r="E1072" s="77">
        <v>128840.21000000004</v>
      </c>
      <c r="F1072" s="89">
        <v>115988.16064999999</v>
      </c>
      <c r="G1072" s="101">
        <v>90.02481496265797</v>
      </c>
    </row>
    <row r="1073" spans="1:8" s="21" customFormat="1">
      <c r="A1073" s="91">
        <v>6402</v>
      </c>
      <c r="B1073" s="87">
        <v>5366</v>
      </c>
      <c r="C1073" s="83" t="s">
        <v>235</v>
      </c>
      <c r="D1073" s="90">
        <v>0</v>
      </c>
      <c r="E1073" s="72">
        <v>182.89999999999998</v>
      </c>
      <c r="F1073" s="90">
        <v>182.53749999999997</v>
      </c>
      <c r="G1073" s="102">
        <v>99.801804264625474</v>
      </c>
    </row>
    <row r="1074" spans="1:8" s="21" customFormat="1" ht="25.5">
      <c r="A1074" s="91">
        <v>6402</v>
      </c>
      <c r="B1074" s="87">
        <v>5368</v>
      </c>
      <c r="C1074" s="83" t="s">
        <v>236</v>
      </c>
      <c r="D1074" s="90">
        <v>0</v>
      </c>
      <c r="E1074" s="72">
        <v>20691.82</v>
      </c>
      <c r="F1074" s="90">
        <v>14589.231160000001</v>
      </c>
      <c r="G1074" s="102">
        <v>70.507239865802049</v>
      </c>
    </row>
    <row r="1075" spans="1:8">
      <c r="A1075" s="103">
        <v>6402</v>
      </c>
      <c r="B1075" s="88"/>
      <c r="C1075" s="78" t="s">
        <v>67</v>
      </c>
      <c r="D1075" s="74">
        <v>0</v>
      </c>
      <c r="E1075" s="79">
        <v>149715</v>
      </c>
      <c r="F1075" s="74">
        <v>130760</v>
      </c>
      <c r="G1075" s="104">
        <v>87.3</v>
      </c>
    </row>
    <row r="1076" spans="1:8">
      <c r="A1076" s="95"/>
      <c r="B1076" s="18"/>
      <c r="C1076" s="46"/>
      <c r="D1076" s="54"/>
      <c r="E1076" s="54"/>
      <c r="F1076" s="54"/>
      <c r="G1076" s="96"/>
    </row>
    <row r="1077" spans="1:8" s="21" customFormat="1" ht="25.5">
      <c r="A1077" s="100">
        <v>6409</v>
      </c>
      <c r="B1077" s="86">
        <v>5364</v>
      </c>
      <c r="C1077" s="85" t="s">
        <v>234</v>
      </c>
      <c r="D1077" s="89">
        <v>0</v>
      </c>
      <c r="E1077" s="77">
        <v>120.58000000000001</v>
      </c>
      <c r="F1077" s="89">
        <v>46.085439999999991</v>
      </c>
      <c r="G1077" s="101">
        <v>38.219804279316627</v>
      </c>
    </row>
    <row r="1078" spans="1:8" s="21" customFormat="1">
      <c r="A1078" s="91">
        <v>6409</v>
      </c>
      <c r="B1078" s="87">
        <v>5901</v>
      </c>
      <c r="C1078" s="83" t="s">
        <v>223</v>
      </c>
      <c r="D1078" s="90">
        <v>50000</v>
      </c>
      <c r="E1078" s="72">
        <v>244738.26</v>
      </c>
      <c r="F1078" s="90">
        <v>0</v>
      </c>
      <c r="G1078" s="102">
        <v>0</v>
      </c>
    </row>
    <row r="1079" spans="1:8" s="21" customFormat="1">
      <c r="A1079" s="91">
        <v>6409</v>
      </c>
      <c r="B1079" s="87">
        <v>5909</v>
      </c>
      <c r="C1079" s="83" t="s">
        <v>192</v>
      </c>
      <c r="D1079" s="90">
        <v>0</v>
      </c>
      <c r="E1079" s="72">
        <v>123.05000000000001</v>
      </c>
      <c r="F1079" s="90">
        <v>123.02824000000001</v>
      </c>
      <c r="G1079" s="102">
        <v>99.982316131653803</v>
      </c>
    </row>
    <row r="1080" spans="1:8">
      <c r="A1080" s="103">
        <v>6409</v>
      </c>
      <c r="B1080" s="88"/>
      <c r="C1080" s="50" t="s">
        <v>159</v>
      </c>
      <c r="D1080" s="74">
        <v>50000</v>
      </c>
      <c r="E1080" s="79">
        <v>244982</v>
      </c>
      <c r="F1080" s="74">
        <v>169</v>
      </c>
      <c r="G1080" s="104">
        <v>0.1</v>
      </c>
    </row>
    <row r="1081" spans="1:8">
      <c r="A1081" s="95"/>
      <c r="B1081" s="18"/>
      <c r="C1081" s="46"/>
      <c r="D1081" s="54"/>
      <c r="E1081" s="54"/>
      <c r="F1081" s="54"/>
      <c r="G1081" s="96"/>
    </row>
    <row r="1082" spans="1:8" s="1" customFormat="1">
      <c r="A1082" s="1217" t="s">
        <v>4</v>
      </c>
      <c r="B1082" s="1218"/>
      <c r="C1082" s="1218"/>
      <c r="D1082" s="67">
        <v>636457</v>
      </c>
      <c r="E1082" s="67">
        <v>989268</v>
      </c>
      <c r="F1082" s="67">
        <v>639434</v>
      </c>
      <c r="G1082" s="97">
        <v>64.599999999999994</v>
      </c>
      <c r="H1082"/>
    </row>
    <row r="1083" spans="1:8" s="1" customFormat="1">
      <c r="A1083" s="110"/>
      <c r="B1083" s="9"/>
      <c r="C1083" s="47"/>
      <c r="D1083" s="8"/>
      <c r="E1083" s="8"/>
      <c r="F1083" s="8"/>
      <c r="G1083" s="111"/>
      <c r="H1083"/>
    </row>
    <row r="1084" spans="1:8" s="1" customFormat="1">
      <c r="A1084" s="95">
        <v>6330</v>
      </c>
      <c r="B1084" s="6" t="s">
        <v>66</v>
      </c>
      <c r="C1084" s="45" t="s">
        <v>65</v>
      </c>
      <c r="D1084" s="5">
        <v>0</v>
      </c>
      <c r="E1084" s="5">
        <v>0</v>
      </c>
      <c r="F1084" s="5">
        <v>9090</v>
      </c>
      <c r="G1084" s="112">
        <v>0</v>
      </c>
      <c r="H1084"/>
    </row>
    <row r="1085" spans="1:8" s="1" customFormat="1">
      <c r="A1085" s="95">
        <v>6330</v>
      </c>
      <c r="B1085" s="6" t="s">
        <v>64</v>
      </c>
      <c r="C1085" s="45" t="s">
        <v>61</v>
      </c>
      <c r="D1085" s="5">
        <v>0</v>
      </c>
      <c r="E1085" s="5">
        <v>0</v>
      </c>
      <c r="F1085" s="5">
        <v>10982248</v>
      </c>
      <c r="G1085" s="112">
        <v>0</v>
      </c>
      <c r="H1085"/>
    </row>
    <row r="1086" spans="1:8" s="1" customFormat="1">
      <c r="A1086" s="95">
        <v>6330</v>
      </c>
      <c r="B1086" s="6" t="s">
        <v>63</v>
      </c>
      <c r="C1086" s="45" t="s">
        <v>62</v>
      </c>
      <c r="D1086" s="5">
        <v>0</v>
      </c>
      <c r="E1086" s="5">
        <v>0</v>
      </c>
      <c r="F1086" s="5">
        <v>53072</v>
      </c>
      <c r="G1086" s="112">
        <v>0</v>
      </c>
      <c r="H1086"/>
    </row>
    <row r="1087" spans="1:8" s="1" customFormat="1" ht="13.5" thickBot="1">
      <c r="A1087" s="1224" t="s">
        <v>61</v>
      </c>
      <c r="B1087" s="1225"/>
      <c r="C1087" s="1226"/>
      <c r="D1087" s="113">
        <v>0</v>
      </c>
      <c r="E1087" s="113">
        <v>0</v>
      </c>
      <c r="F1087" s="113">
        <v>11044409</v>
      </c>
      <c r="G1087" s="114">
        <v>0</v>
      </c>
      <c r="H1087"/>
    </row>
    <row r="1090" spans="1:8" s="1" customFormat="1" ht="15.75" thickBot="1">
      <c r="A1090" s="17" t="s">
        <v>60</v>
      </c>
      <c r="B1090" s="16"/>
      <c r="C1090" s="53"/>
      <c r="D1090" s="15"/>
      <c r="E1090" s="15"/>
      <c r="F1090" s="15"/>
      <c r="G1090" s="14" t="s">
        <v>59</v>
      </c>
      <c r="H1090"/>
    </row>
    <row r="1091" spans="1:8" s="1" customFormat="1" ht="39" customHeight="1" thickBot="1">
      <c r="A1091" s="13" t="s">
        <v>58</v>
      </c>
      <c r="B1091" s="13" t="s">
        <v>57</v>
      </c>
      <c r="C1091" s="13" t="s">
        <v>56</v>
      </c>
      <c r="D1091" s="12" t="s">
        <v>55</v>
      </c>
      <c r="E1091" s="12" t="s">
        <v>54</v>
      </c>
      <c r="F1091" s="12" t="s">
        <v>53</v>
      </c>
      <c r="G1091" s="11" t="s">
        <v>52</v>
      </c>
      <c r="H1091" s="20"/>
    </row>
    <row r="1092" spans="1:8" s="21" customFormat="1">
      <c r="A1092" s="91">
        <v>1037</v>
      </c>
      <c r="B1092" s="80">
        <v>6319</v>
      </c>
      <c r="C1092" s="81" t="s">
        <v>237</v>
      </c>
      <c r="D1092" s="82">
        <v>0</v>
      </c>
      <c r="E1092" s="82">
        <v>719</v>
      </c>
      <c r="F1092" s="82">
        <v>719.00199999999995</v>
      </c>
      <c r="G1092" s="92">
        <v>100.00027816411684</v>
      </c>
    </row>
    <row r="1093" spans="1:8" s="1" customFormat="1">
      <c r="A1093" s="93">
        <v>1037</v>
      </c>
      <c r="B1093" s="7"/>
      <c r="C1093" s="51" t="s">
        <v>51</v>
      </c>
      <c r="D1093" s="4">
        <v>0</v>
      </c>
      <c r="E1093" s="4">
        <v>719</v>
      </c>
      <c r="F1093" s="4">
        <v>719</v>
      </c>
      <c r="G1093" s="94">
        <v>100</v>
      </c>
      <c r="H1093"/>
    </row>
    <row r="1094" spans="1:8" s="1" customFormat="1">
      <c r="A1094" s="95"/>
      <c r="B1094" s="18"/>
      <c r="C1094" s="46"/>
      <c r="D1094" s="54"/>
      <c r="E1094" s="54"/>
      <c r="F1094" s="54"/>
      <c r="G1094" s="96"/>
      <c r="H1094"/>
    </row>
    <row r="1095" spans="1:8" s="1" customFormat="1">
      <c r="A1095" s="1217" t="s">
        <v>50</v>
      </c>
      <c r="B1095" s="1218"/>
      <c r="C1095" s="1218"/>
      <c r="D1095" s="67">
        <v>0</v>
      </c>
      <c r="E1095" s="67">
        <v>719</v>
      </c>
      <c r="F1095" s="67">
        <v>719</v>
      </c>
      <c r="G1095" s="97">
        <v>100</v>
      </c>
      <c r="H1095"/>
    </row>
    <row r="1096" spans="1:8" s="1" customFormat="1">
      <c r="A1096" s="98"/>
      <c r="B1096" s="68"/>
      <c r="C1096" s="69"/>
      <c r="D1096" s="75"/>
      <c r="E1096" s="75"/>
      <c r="F1096" s="75"/>
      <c r="G1096" s="99"/>
      <c r="H1096"/>
    </row>
    <row r="1097" spans="1:8" s="21" customFormat="1">
      <c r="A1097" s="100">
        <v>2143</v>
      </c>
      <c r="B1097" s="86">
        <v>6111</v>
      </c>
      <c r="C1097" s="76" t="s">
        <v>238</v>
      </c>
      <c r="D1097" s="89">
        <v>0</v>
      </c>
      <c r="E1097" s="77">
        <v>1305.1600000000001</v>
      </c>
      <c r="F1097" s="89">
        <v>1305.1423</v>
      </c>
      <c r="G1097" s="101">
        <v>99.998643844432848</v>
      </c>
    </row>
    <row r="1098" spans="1:8" s="21" customFormat="1">
      <c r="A1098" s="91">
        <v>2143</v>
      </c>
      <c r="B1098" s="87">
        <v>6112</v>
      </c>
      <c r="C1098" s="71" t="s">
        <v>239</v>
      </c>
      <c r="D1098" s="90">
        <v>0</v>
      </c>
      <c r="E1098" s="72">
        <v>300</v>
      </c>
      <c r="F1098" s="90">
        <v>0</v>
      </c>
      <c r="G1098" s="102">
        <v>0</v>
      </c>
    </row>
    <row r="1099" spans="1:8" s="21" customFormat="1">
      <c r="A1099" s="91">
        <v>2143</v>
      </c>
      <c r="B1099" s="87">
        <v>6119</v>
      </c>
      <c r="C1099" s="71" t="s">
        <v>240</v>
      </c>
      <c r="D1099" s="90">
        <v>114</v>
      </c>
      <c r="E1099" s="72">
        <v>743.2</v>
      </c>
      <c r="F1099" s="90">
        <v>742.94</v>
      </c>
      <c r="G1099" s="102">
        <v>99.965016146393964</v>
      </c>
    </row>
    <row r="1100" spans="1:8" s="21" customFormat="1">
      <c r="A1100" s="91">
        <v>2143</v>
      </c>
      <c r="B1100" s="87">
        <v>6121</v>
      </c>
      <c r="C1100" s="71" t="s">
        <v>241</v>
      </c>
      <c r="D1100" s="90">
        <v>0</v>
      </c>
      <c r="E1100" s="72">
        <v>537.79999999999995</v>
      </c>
      <c r="F1100" s="90">
        <v>44.752000000000002</v>
      </c>
      <c r="G1100" s="102">
        <v>8.3213090368166611</v>
      </c>
    </row>
    <row r="1101" spans="1:8" s="21" customFormat="1">
      <c r="A1101" s="91">
        <v>2143</v>
      </c>
      <c r="B1101" s="87">
        <v>6122</v>
      </c>
      <c r="C1101" s="71" t="s">
        <v>242</v>
      </c>
      <c r="D1101" s="90">
        <v>0</v>
      </c>
      <c r="E1101" s="72">
        <v>5612.79</v>
      </c>
      <c r="F1101" s="90">
        <v>5612.7560000000003</v>
      </c>
      <c r="G1101" s="102">
        <v>99.999394240653942</v>
      </c>
    </row>
    <row r="1102" spans="1:8" s="21" customFormat="1">
      <c r="A1102" s="91">
        <v>2143</v>
      </c>
      <c r="B1102" s="87">
        <v>6125</v>
      </c>
      <c r="C1102" s="71" t="s">
        <v>243</v>
      </c>
      <c r="D1102" s="90">
        <v>0</v>
      </c>
      <c r="E1102" s="72">
        <v>3727.66</v>
      </c>
      <c r="F1102" s="90">
        <v>3719.9852800000003</v>
      </c>
      <c r="G1102" s="102">
        <v>99.794114270078296</v>
      </c>
    </row>
    <row r="1103" spans="1:8" s="21" customFormat="1">
      <c r="A1103" s="91">
        <v>2143</v>
      </c>
      <c r="B1103" s="87">
        <v>6202</v>
      </c>
      <c r="C1103" s="71" t="s">
        <v>244</v>
      </c>
      <c r="D1103" s="90">
        <v>0</v>
      </c>
      <c r="E1103" s="72">
        <v>1000</v>
      </c>
      <c r="F1103" s="90">
        <v>1000</v>
      </c>
      <c r="G1103" s="102">
        <v>100</v>
      </c>
    </row>
    <row r="1104" spans="1:8" s="21" customFormat="1">
      <c r="A1104" s="91">
        <v>2143</v>
      </c>
      <c r="B1104" s="87">
        <v>6312</v>
      </c>
      <c r="C1104" s="71" t="s">
        <v>245</v>
      </c>
      <c r="D1104" s="90">
        <v>0</v>
      </c>
      <c r="E1104" s="72">
        <v>1416.9</v>
      </c>
      <c r="F1104" s="90">
        <v>708.45</v>
      </c>
      <c r="G1104" s="102">
        <v>50</v>
      </c>
    </row>
    <row r="1105" spans="1:7" s="21" customFormat="1">
      <c r="A1105" s="91">
        <v>2143</v>
      </c>
      <c r="B1105" s="87">
        <v>6313</v>
      </c>
      <c r="C1105" s="71" t="s">
        <v>246</v>
      </c>
      <c r="D1105" s="90">
        <v>0</v>
      </c>
      <c r="E1105" s="72">
        <v>478.7</v>
      </c>
      <c r="F1105" s="90">
        <v>345.9</v>
      </c>
      <c r="G1105" s="102">
        <v>72.258199289743047</v>
      </c>
    </row>
    <row r="1106" spans="1:7" s="21" customFormat="1">
      <c r="A1106" s="91">
        <v>2143</v>
      </c>
      <c r="B1106" s="87">
        <v>6319</v>
      </c>
      <c r="C1106" s="71" t="s">
        <v>237</v>
      </c>
      <c r="D1106" s="90">
        <v>0</v>
      </c>
      <c r="E1106" s="72">
        <v>112</v>
      </c>
      <c r="F1106" s="90">
        <v>56</v>
      </c>
      <c r="G1106" s="102">
        <v>50</v>
      </c>
    </row>
    <row r="1107" spans="1:7" s="21" customFormat="1">
      <c r="A1107" s="91">
        <v>2143</v>
      </c>
      <c r="B1107" s="87">
        <v>6321</v>
      </c>
      <c r="C1107" s="71" t="s">
        <v>247</v>
      </c>
      <c r="D1107" s="90">
        <v>0</v>
      </c>
      <c r="E1107" s="72">
        <v>275.5</v>
      </c>
      <c r="F1107" s="90">
        <v>45.36</v>
      </c>
      <c r="G1107" s="102">
        <v>16.464609800362975</v>
      </c>
    </row>
    <row r="1108" spans="1:7" s="21" customFormat="1">
      <c r="A1108" s="91">
        <v>2143</v>
      </c>
      <c r="B1108" s="87">
        <v>6322</v>
      </c>
      <c r="C1108" s="71" t="s">
        <v>248</v>
      </c>
      <c r="D1108" s="90">
        <v>0</v>
      </c>
      <c r="E1108" s="72">
        <v>483.7</v>
      </c>
      <c r="F1108" s="90">
        <v>201.28399999999999</v>
      </c>
      <c r="G1108" s="102">
        <v>41.613396733512509</v>
      </c>
    </row>
    <row r="1109" spans="1:7" s="21" customFormat="1">
      <c r="A1109" s="91">
        <v>2143</v>
      </c>
      <c r="B1109" s="87">
        <v>6329</v>
      </c>
      <c r="C1109" s="71" t="s">
        <v>249</v>
      </c>
      <c r="D1109" s="90">
        <v>0</v>
      </c>
      <c r="E1109" s="72">
        <v>3600</v>
      </c>
      <c r="F1109" s="90">
        <v>300</v>
      </c>
      <c r="G1109" s="102">
        <v>8.3333333333333321</v>
      </c>
    </row>
    <row r="1110" spans="1:7" s="21" customFormat="1">
      <c r="A1110" s="91">
        <v>2143</v>
      </c>
      <c r="B1110" s="87">
        <v>6341</v>
      </c>
      <c r="C1110" s="71" t="s">
        <v>250</v>
      </c>
      <c r="D1110" s="90">
        <v>3000</v>
      </c>
      <c r="E1110" s="72">
        <v>1592.3899999999999</v>
      </c>
      <c r="F1110" s="90">
        <v>449.43399999999997</v>
      </c>
      <c r="G1110" s="102">
        <v>28.22386475674929</v>
      </c>
    </row>
    <row r="1111" spans="1:7" s="21" customFormat="1">
      <c r="A1111" s="91">
        <v>2143</v>
      </c>
      <c r="B1111" s="87">
        <v>6349</v>
      </c>
      <c r="C1111" s="71" t="s">
        <v>251</v>
      </c>
      <c r="D1111" s="90">
        <v>0</v>
      </c>
      <c r="E1111" s="72">
        <v>307.84000000000003</v>
      </c>
      <c r="F1111" s="90">
        <v>307.83949999999999</v>
      </c>
      <c r="G1111" s="102">
        <v>99.999837577962552</v>
      </c>
    </row>
    <row r="1112" spans="1:7" s="21" customFormat="1">
      <c r="A1112" s="91">
        <v>2143</v>
      </c>
      <c r="B1112" s="87">
        <v>6359</v>
      </c>
      <c r="C1112" s="71" t="s">
        <v>252</v>
      </c>
      <c r="D1112" s="90">
        <v>0</v>
      </c>
      <c r="E1112" s="72">
        <v>275</v>
      </c>
      <c r="F1112" s="90">
        <v>60</v>
      </c>
      <c r="G1112" s="102">
        <v>21.818181818181817</v>
      </c>
    </row>
    <row r="1113" spans="1:7">
      <c r="A1113" s="103">
        <v>2143</v>
      </c>
      <c r="B1113" s="88"/>
      <c r="C1113" s="78" t="s">
        <v>49</v>
      </c>
      <c r="D1113" s="74">
        <v>3114</v>
      </c>
      <c r="E1113" s="79">
        <v>21770</v>
      </c>
      <c r="F1113" s="74">
        <v>14899</v>
      </c>
      <c r="G1113" s="104">
        <v>68.400000000000006</v>
      </c>
    </row>
    <row r="1114" spans="1:7">
      <c r="A1114" s="95"/>
      <c r="B1114" s="18"/>
      <c r="C1114" s="46"/>
      <c r="D1114" s="54"/>
      <c r="E1114" s="54"/>
      <c r="F1114" s="54"/>
      <c r="G1114" s="96"/>
    </row>
    <row r="1115" spans="1:7" s="21" customFormat="1">
      <c r="A1115" s="100">
        <v>2212</v>
      </c>
      <c r="B1115" s="86">
        <v>6121</v>
      </c>
      <c r="C1115" s="76" t="s">
        <v>241</v>
      </c>
      <c r="D1115" s="89">
        <v>1441049</v>
      </c>
      <c r="E1115" s="77">
        <v>1001790.0699999997</v>
      </c>
      <c r="F1115" s="89">
        <v>818957.13961999991</v>
      </c>
      <c r="G1115" s="101">
        <v>81.749376854973235</v>
      </c>
    </row>
    <row r="1116" spans="1:7" s="21" customFormat="1">
      <c r="A1116" s="91">
        <v>2212</v>
      </c>
      <c r="B1116" s="87">
        <v>6122</v>
      </c>
      <c r="C1116" s="71" t="s">
        <v>242</v>
      </c>
      <c r="D1116" s="90">
        <v>0</v>
      </c>
      <c r="E1116" s="72">
        <v>15.56</v>
      </c>
      <c r="F1116" s="90">
        <v>15.5566</v>
      </c>
      <c r="G1116" s="102">
        <v>99.97814910025707</v>
      </c>
    </row>
    <row r="1117" spans="1:7" s="21" customFormat="1">
      <c r="A1117" s="91">
        <v>2212</v>
      </c>
      <c r="B1117" s="87">
        <v>6351</v>
      </c>
      <c r="C1117" s="71" t="s">
        <v>253</v>
      </c>
      <c r="D1117" s="90">
        <v>28000</v>
      </c>
      <c r="E1117" s="72">
        <v>35525</v>
      </c>
      <c r="F1117" s="90">
        <v>31525</v>
      </c>
      <c r="G1117" s="102">
        <v>88.740323715693165</v>
      </c>
    </row>
    <row r="1118" spans="1:7" s="21" customFormat="1">
      <c r="A1118" s="91">
        <v>2212</v>
      </c>
      <c r="B1118" s="87">
        <v>6356</v>
      </c>
      <c r="C1118" s="71" t="s">
        <v>254</v>
      </c>
      <c r="D1118" s="90">
        <v>0</v>
      </c>
      <c r="E1118" s="72">
        <v>462.72999999999996</v>
      </c>
      <c r="F1118" s="90">
        <v>25.897020000000001</v>
      </c>
      <c r="G1118" s="102">
        <v>5.5965725152896946</v>
      </c>
    </row>
    <row r="1119" spans="1:7">
      <c r="A1119" s="103">
        <v>2212</v>
      </c>
      <c r="B1119" s="88"/>
      <c r="C1119" s="78" t="s">
        <v>48</v>
      </c>
      <c r="D1119" s="74">
        <v>1469049</v>
      </c>
      <c r="E1119" s="79">
        <v>1037794</v>
      </c>
      <c r="F1119" s="74">
        <v>850524</v>
      </c>
      <c r="G1119" s="104">
        <v>82</v>
      </c>
    </row>
    <row r="1120" spans="1:7">
      <c r="A1120" s="95"/>
      <c r="B1120" s="18"/>
      <c r="C1120" s="46"/>
      <c r="D1120" s="54"/>
      <c r="E1120" s="54"/>
      <c r="F1120" s="54"/>
      <c r="G1120" s="96"/>
    </row>
    <row r="1121" spans="1:7" s="21" customFormat="1">
      <c r="A1121" s="100">
        <v>2219</v>
      </c>
      <c r="B1121" s="86">
        <v>6341</v>
      </c>
      <c r="C1121" s="76" t="s">
        <v>250</v>
      </c>
      <c r="D1121" s="89">
        <v>0</v>
      </c>
      <c r="E1121" s="77">
        <v>1181.5999999999999</v>
      </c>
      <c r="F1121" s="89">
        <v>681.59926999999993</v>
      </c>
      <c r="G1121" s="101">
        <v>57.684433818551121</v>
      </c>
    </row>
    <row r="1122" spans="1:7">
      <c r="A1122" s="103">
        <v>2219</v>
      </c>
      <c r="B1122" s="88"/>
      <c r="C1122" s="78" t="s">
        <v>47</v>
      </c>
      <c r="D1122" s="74">
        <v>0</v>
      </c>
      <c r="E1122" s="79">
        <v>1182</v>
      </c>
      <c r="F1122" s="74">
        <v>682</v>
      </c>
      <c r="G1122" s="104">
        <v>57.7</v>
      </c>
    </row>
    <row r="1123" spans="1:7">
      <c r="A1123" s="95"/>
      <c r="B1123" s="18"/>
      <c r="C1123" s="46"/>
      <c r="D1123" s="54"/>
      <c r="E1123" s="54"/>
      <c r="F1123" s="54"/>
      <c r="G1123" s="96"/>
    </row>
    <row r="1124" spans="1:7" s="21" customFormat="1">
      <c r="A1124" s="100">
        <v>2251</v>
      </c>
      <c r="B1124" s="86">
        <v>6121</v>
      </c>
      <c r="C1124" s="76" t="s">
        <v>241</v>
      </c>
      <c r="D1124" s="89">
        <v>512198</v>
      </c>
      <c r="E1124" s="77">
        <v>465650.36</v>
      </c>
      <c r="F1124" s="89">
        <v>401874.37865999993</v>
      </c>
      <c r="G1124" s="101">
        <v>86.303890897883107</v>
      </c>
    </row>
    <row r="1125" spans="1:7" s="21" customFormat="1">
      <c r="A1125" s="91">
        <v>2251</v>
      </c>
      <c r="B1125" s="87">
        <v>6122</v>
      </c>
      <c r="C1125" s="71" t="s">
        <v>242</v>
      </c>
      <c r="D1125" s="90">
        <v>0</v>
      </c>
      <c r="E1125" s="72">
        <v>400.00000000000006</v>
      </c>
      <c r="F1125" s="90">
        <v>0</v>
      </c>
      <c r="G1125" s="102">
        <v>0</v>
      </c>
    </row>
    <row r="1126" spans="1:7" s="21" customFormat="1">
      <c r="A1126" s="91">
        <v>2251</v>
      </c>
      <c r="B1126" s="87">
        <v>6130</v>
      </c>
      <c r="C1126" s="71" t="s">
        <v>255</v>
      </c>
      <c r="D1126" s="90">
        <v>500</v>
      </c>
      <c r="E1126" s="72">
        <v>53.8</v>
      </c>
      <c r="F1126" s="90">
        <v>0</v>
      </c>
      <c r="G1126" s="102">
        <v>0</v>
      </c>
    </row>
    <row r="1127" spans="1:7" s="21" customFormat="1">
      <c r="A1127" s="91">
        <v>2251</v>
      </c>
      <c r="B1127" s="87">
        <v>6201</v>
      </c>
      <c r="C1127" s="71" t="s">
        <v>256</v>
      </c>
      <c r="D1127" s="90">
        <v>17258</v>
      </c>
      <c r="E1127" s="72">
        <v>17258</v>
      </c>
      <c r="F1127" s="90">
        <v>17258</v>
      </c>
      <c r="G1127" s="102">
        <v>100</v>
      </c>
    </row>
    <row r="1128" spans="1:7" s="21" customFormat="1">
      <c r="A1128" s="91">
        <v>2251</v>
      </c>
      <c r="B1128" s="87">
        <v>6313</v>
      </c>
      <c r="C1128" s="71" t="s">
        <v>246</v>
      </c>
      <c r="D1128" s="90">
        <v>3820</v>
      </c>
      <c r="E1128" s="72">
        <v>3820</v>
      </c>
      <c r="F1128" s="90">
        <v>3820</v>
      </c>
      <c r="G1128" s="102">
        <v>100</v>
      </c>
    </row>
    <row r="1129" spans="1:7">
      <c r="A1129" s="103">
        <v>2251</v>
      </c>
      <c r="B1129" s="88"/>
      <c r="C1129" s="78" t="s">
        <v>46</v>
      </c>
      <c r="D1129" s="74">
        <v>533776</v>
      </c>
      <c r="E1129" s="79">
        <v>487182</v>
      </c>
      <c r="F1129" s="74">
        <v>422952</v>
      </c>
      <c r="G1129" s="104">
        <v>86.8</v>
      </c>
    </row>
    <row r="1130" spans="1:7">
      <c r="A1130" s="95"/>
      <c r="B1130" s="18"/>
      <c r="C1130" s="46"/>
      <c r="D1130" s="54"/>
      <c r="E1130" s="54"/>
      <c r="F1130" s="54"/>
      <c r="G1130" s="96"/>
    </row>
    <row r="1131" spans="1:7" s="21" customFormat="1">
      <c r="A1131" s="100">
        <v>2299</v>
      </c>
      <c r="B1131" s="86">
        <v>6119</v>
      </c>
      <c r="C1131" s="76" t="s">
        <v>240</v>
      </c>
      <c r="D1131" s="89">
        <v>1000</v>
      </c>
      <c r="E1131" s="77">
        <v>0</v>
      </c>
      <c r="F1131" s="89">
        <v>0</v>
      </c>
      <c r="G1131" s="101">
        <v>0</v>
      </c>
    </row>
    <row r="1132" spans="1:7" s="21" customFormat="1">
      <c r="A1132" s="91">
        <v>2299</v>
      </c>
      <c r="B1132" s="87">
        <v>6313</v>
      </c>
      <c r="C1132" s="71" t="s">
        <v>246</v>
      </c>
      <c r="D1132" s="90">
        <v>1500</v>
      </c>
      <c r="E1132" s="72">
        <v>3680</v>
      </c>
      <c r="F1132" s="90">
        <v>612</v>
      </c>
      <c r="G1132" s="102">
        <v>16.630434782608695</v>
      </c>
    </row>
    <row r="1133" spans="1:7" s="21" customFormat="1">
      <c r="A1133" s="91">
        <v>2299</v>
      </c>
      <c r="B1133" s="87">
        <v>6341</v>
      </c>
      <c r="C1133" s="71" t="s">
        <v>250</v>
      </c>
      <c r="D1133" s="90">
        <v>0</v>
      </c>
      <c r="E1133" s="72">
        <v>250</v>
      </c>
      <c r="F1133" s="90">
        <v>250</v>
      </c>
      <c r="G1133" s="102">
        <v>100</v>
      </c>
    </row>
    <row r="1134" spans="1:7" s="21" customFormat="1">
      <c r="A1134" s="91">
        <v>2299</v>
      </c>
      <c r="B1134" s="87">
        <v>6413</v>
      </c>
      <c r="C1134" s="71" t="s">
        <v>257</v>
      </c>
      <c r="D1134" s="90">
        <v>2300</v>
      </c>
      <c r="E1134" s="72">
        <v>2300</v>
      </c>
      <c r="F1134" s="90">
        <v>856.8</v>
      </c>
      <c r="G1134" s="102">
        <v>37.252173913043471</v>
      </c>
    </row>
    <row r="1135" spans="1:7">
      <c r="A1135" s="103">
        <v>2299</v>
      </c>
      <c r="B1135" s="88"/>
      <c r="C1135" s="78" t="s">
        <v>45</v>
      </c>
      <c r="D1135" s="74">
        <v>4800</v>
      </c>
      <c r="E1135" s="79">
        <v>6230</v>
      </c>
      <c r="F1135" s="74">
        <v>1719</v>
      </c>
      <c r="G1135" s="104">
        <v>27.6</v>
      </c>
    </row>
    <row r="1136" spans="1:7">
      <c r="A1136" s="95"/>
      <c r="B1136" s="18"/>
      <c r="C1136" s="46"/>
      <c r="D1136" s="54"/>
      <c r="E1136" s="54"/>
      <c r="F1136" s="54"/>
      <c r="G1136" s="96"/>
    </row>
    <row r="1137" spans="1:7" s="21" customFormat="1">
      <c r="A1137" s="100">
        <v>2399</v>
      </c>
      <c r="B1137" s="86">
        <v>6341</v>
      </c>
      <c r="C1137" s="76" t="s">
        <v>250</v>
      </c>
      <c r="D1137" s="89">
        <v>15000</v>
      </c>
      <c r="E1137" s="77">
        <v>22970.25</v>
      </c>
      <c r="F1137" s="89">
        <v>13372.511770000001</v>
      </c>
      <c r="G1137" s="101">
        <v>58.216657502639293</v>
      </c>
    </row>
    <row r="1138" spans="1:7">
      <c r="A1138" s="103">
        <v>2399</v>
      </c>
      <c r="B1138" s="88"/>
      <c r="C1138" s="78" t="s">
        <v>44</v>
      </c>
      <c r="D1138" s="74">
        <v>15000</v>
      </c>
      <c r="E1138" s="79">
        <v>22970</v>
      </c>
      <c r="F1138" s="74">
        <v>13373</v>
      </c>
      <c r="G1138" s="104">
        <v>58.2</v>
      </c>
    </row>
    <row r="1139" spans="1:7">
      <c r="A1139" s="95"/>
      <c r="B1139" s="18"/>
      <c r="C1139" s="46"/>
      <c r="D1139" s="54"/>
      <c r="E1139" s="54"/>
      <c r="F1139" s="54"/>
      <c r="G1139" s="96"/>
    </row>
    <row r="1140" spans="1:7">
      <c r="A1140" s="1217" t="s">
        <v>43</v>
      </c>
      <c r="B1140" s="1218"/>
      <c r="C1140" s="1218"/>
      <c r="D1140" s="67">
        <v>2025739</v>
      </c>
      <c r="E1140" s="67">
        <v>1577128</v>
      </c>
      <c r="F1140" s="67">
        <v>1304149</v>
      </c>
      <c r="G1140" s="97">
        <v>82.7</v>
      </c>
    </row>
    <row r="1141" spans="1:7">
      <c r="A1141" s="98"/>
      <c r="B1141" s="68"/>
      <c r="C1141" s="69"/>
      <c r="D1141" s="75"/>
      <c r="E1141" s="75"/>
      <c r="F1141" s="75"/>
      <c r="G1141" s="99"/>
    </row>
    <row r="1142" spans="1:7" s="21" customFormat="1">
      <c r="A1142" s="100">
        <v>3112</v>
      </c>
      <c r="B1142" s="86">
        <v>6351</v>
      </c>
      <c r="C1142" s="76" t="s">
        <v>253</v>
      </c>
      <c r="D1142" s="89">
        <v>0</v>
      </c>
      <c r="E1142" s="77">
        <v>1039</v>
      </c>
      <c r="F1142" s="89">
        <v>1039</v>
      </c>
      <c r="G1142" s="101">
        <v>100</v>
      </c>
    </row>
    <row r="1143" spans="1:7">
      <c r="A1143" s="103">
        <v>3112</v>
      </c>
      <c r="B1143" s="88"/>
      <c r="C1143" s="78" t="s">
        <v>42</v>
      </c>
      <c r="D1143" s="74">
        <v>0</v>
      </c>
      <c r="E1143" s="79">
        <v>1039</v>
      </c>
      <c r="F1143" s="74">
        <v>1039</v>
      </c>
      <c r="G1143" s="104">
        <v>100</v>
      </c>
    </row>
    <row r="1144" spans="1:7">
      <c r="A1144" s="95"/>
      <c r="B1144" s="18"/>
      <c r="C1144" s="46"/>
      <c r="D1144" s="54"/>
      <c r="E1144" s="54"/>
      <c r="F1144" s="54"/>
      <c r="G1144" s="96"/>
    </row>
    <row r="1145" spans="1:7" s="21" customFormat="1">
      <c r="A1145" s="100">
        <v>3114</v>
      </c>
      <c r="B1145" s="86">
        <v>6121</v>
      </c>
      <c r="C1145" s="76" t="s">
        <v>241</v>
      </c>
      <c r="D1145" s="89">
        <v>6215</v>
      </c>
      <c r="E1145" s="77">
        <v>6564</v>
      </c>
      <c r="F1145" s="89">
        <v>193.60000000000002</v>
      </c>
      <c r="G1145" s="101">
        <v>2.9494210847044489</v>
      </c>
    </row>
    <row r="1146" spans="1:7" s="21" customFormat="1">
      <c r="A1146" s="91">
        <v>3114</v>
      </c>
      <c r="B1146" s="87">
        <v>6351</v>
      </c>
      <c r="C1146" s="71" t="s">
        <v>253</v>
      </c>
      <c r="D1146" s="90">
        <v>2400</v>
      </c>
      <c r="E1146" s="72">
        <v>7893.1299999999992</v>
      </c>
      <c r="F1146" s="90">
        <v>7862.6296200000006</v>
      </c>
      <c r="G1146" s="102">
        <v>99.613583204634935</v>
      </c>
    </row>
    <row r="1147" spans="1:7">
      <c r="A1147" s="103">
        <v>3114</v>
      </c>
      <c r="B1147" s="88"/>
      <c r="C1147" s="78" t="s">
        <v>41</v>
      </c>
      <c r="D1147" s="74">
        <v>8615</v>
      </c>
      <c r="E1147" s="79">
        <v>14457</v>
      </c>
      <c r="F1147" s="74">
        <v>8057</v>
      </c>
      <c r="G1147" s="104">
        <v>55.7</v>
      </c>
    </row>
    <row r="1148" spans="1:7">
      <c r="A1148" s="95"/>
      <c r="B1148" s="18"/>
      <c r="C1148" s="46"/>
      <c r="D1148" s="54"/>
      <c r="E1148" s="54"/>
      <c r="F1148" s="54"/>
      <c r="G1148" s="96"/>
    </row>
    <row r="1149" spans="1:7" s="21" customFormat="1">
      <c r="A1149" s="100">
        <v>3121</v>
      </c>
      <c r="B1149" s="86">
        <v>6111</v>
      </c>
      <c r="C1149" s="76" t="s">
        <v>238</v>
      </c>
      <c r="D1149" s="89">
        <v>0</v>
      </c>
      <c r="E1149" s="77">
        <v>2480</v>
      </c>
      <c r="F1149" s="89">
        <v>38.239879999999999</v>
      </c>
      <c r="G1149" s="101">
        <v>1.5419306451612902</v>
      </c>
    </row>
    <row r="1150" spans="1:7" s="21" customFormat="1">
      <c r="A1150" s="91">
        <v>3121</v>
      </c>
      <c r="B1150" s="87">
        <v>6121</v>
      </c>
      <c r="C1150" s="71" t="s">
        <v>241</v>
      </c>
      <c r="D1150" s="90">
        <v>161011</v>
      </c>
      <c r="E1150" s="72">
        <v>82990.3</v>
      </c>
      <c r="F1150" s="90">
        <v>21429.236219999999</v>
      </c>
      <c r="G1150" s="102">
        <v>25.821374570281101</v>
      </c>
    </row>
    <row r="1151" spans="1:7" s="21" customFormat="1">
      <c r="A1151" s="91">
        <v>3121</v>
      </c>
      <c r="B1151" s="87">
        <v>6122</v>
      </c>
      <c r="C1151" s="71" t="s">
        <v>242</v>
      </c>
      <c r="D1151" s="90">
        <v>19700</v>
      </c>
      <c r="E1151" s="72">
        <v>6154.12</v>
      </c>
      <c r="F1151" s="90">
        <v>0</v>
      </c>
      <c r="G1151" s="102">
        <v>0</v>
      </c>
    </row>
    <row r="1152" spans="1:7" s="21" customFormat="1">
      <c r="A1152" s="91">
        <v>3121</v>
      </c>
      <c r="B1152" s="87">
        <v>6351</v>
      </c>
      <c r="C1152" s="71" t="s">
        <v>253</v>
      </c>
      <c r="D1152" s="90">
        <v>12200</v>
      </c>
      <c r="E1152" s="72">
        <v>25797.79</v>
      </c>
      <c r="F1152" s="90">
        <v>25481.055979999997</v>
      </c>
      <c r="G1152" s="102">
        <v>98.772243591408397</v>
      </c>
    </row>
    <row r="1153" spans="1:7">
      <c r="A1153" s="103">
        <v>3121</v>
      </c>
      <c r="B1153" s="88"/>
      <c r="C1153" s="78" t="s">
        <v>40</v>
      </c>
      <c r="D1153" s="74">
        <v>192911</v>
      </c>
      <c r="E1153" s="79">
        <v>117422</v>
      </c>
      <c r="F1153" s="74">
        <v>46948</v>
      </c>
      <c r="G1153" s="104">
        <v>40</v>
      </c>
    </row>
    <row r="1154" spans="1:7">
      <c r="A1154" s="95"/>
      <c r="B1154" s="18"/>
      <c r="C1154" s="46"/>
      <c r="D1154" s="54"/>
      <c r="E1154" s="54"/>
      <c r="F1154" s="54"/>
      <c r="G1154" s="96"/>
    </row>
    <row r="1155" spans="1:7" s="21" customFormat="1">
      <c r="A1155" s="100">
        <v>3122</v>
      </c>
      <c r="B1155" s="86">
        <v>6111</v>
      </c>
      <c r="C1155" s="76" t="s">
        <v>238</v>
      </c>
      <c r="D1155" s="89">
        <v>0</v>
      </c>
      <c r="E1155" s="77">
        <v>851</v>
      </c>
      <c r="F1155" s="89">
        <v>13.15582</v>
      </c>
      <c r="G1155" s="101">
        <v>1.5459247943595771</v>
      </c>
    </row>
    <row r="1156" spans="1:7" s="21" customFormat="1">
      <c r="A1156" s="91">
        <v>3122</v>
      </c>
      <c r="B1156" s="87">
        <v>6119</v>
      </c>
      <c r="C1156" s="71" t="s">
        <v>240</v>
      </c>
      <c r="D1156" s="90">
        <v>0</v>
      </c>
      <c r="E1156" s="72">
        <v>226</v>
      </c>
      <c r="F1156" s="90">
        <v>225.74969999999999</v>
      </c>
      <c r="G1156" s="102">
        <v>99.889247787610614</v>
      </c>
    </row>
    <row r="1157" spans="1:7" s="21" customFormat="1">
      <c r="A1157" s="91">
        <v>3122</v>
      </c>
      <c r="B1157" s="87">
        <v>6121</v>
      </c>
      <c r="C1157" s="71" t="s">
        <v>241</v>
      </c>
      <c r="D1157" s="90">
        <v>58009</v>
      </c>
      <c r="E1157" s="72">
        <v>48463.270000000011</v>
      </c>
      <c r="F1157" s="90">
        <v>20203.537430000004</v>
      </c>
      <c r="G1157" s="102">
        <v>41.688349609921076</v>
      </c>
    </row>
    <row r="1158" spans="1:7" s="21" customFormat="1">
      <c r="A1158" s="91">
        <v>3122</v>
      </c>
      <c r="B1158" s="87">
        <v>6122</v>
      </c>
      <c r="C1158" s="71" t="s">
        <v>242</v>
      </c>
      <c r="D1158" s="90">
        <v>21894</v>
      </c>
      <c r="E1158" s="72">
        <v>16095.760000000002</v>
      </c>
      <c r="F1158" s="90">
        <v>13620.629330000002</v>
      </c>
      <c r="G1158" s="102">
        <v>84.622467842462854</v>
      </c>
    </row>
    <row r="1159" spans="1:7" s="21" customFormat="1">
      <c r="A1159" s="91">
        <v>3122</v>
      </c>
      <c r="B1159" s="87">
        <v>6125</v>
      </c>
      <c r="C1159" s="71" t="s">
        <v>243</v>
      </c>
      <c r="D1159" s="90">
        <v>0</v>
      </c>
      <c r="E1159" s="72">
        <v>4985</v>
      </c>
      <c r="F1159" s="90">
        <v>4984.1040000000003</v>
      </c>
      <c r="G1159" s="102">
        <v>99.982026078234711</v>
      </c>
    </row>
    <row r="1160" spans="1:7" s="21" customFormat="1">
      <c r="A1160" s="91">
        <v>3122</v>
      </c>
      <c r="B1160" s="87">
        <v>6351</v>
      </c>
      <c r="C1160" s="71" t="s">
        <v>253</v>
      </c>
      <c r="D1160" s="90">
        <v>4700</v>
      </c>
      <c r="E1160" s="72">
        <v>18465.18</v>
      </c>
      <c r="F1160" s="90">
        <v>16987.719430000001</v>
      </c>
      <c r="G1160" s="102">
        <v>91.998666842132053</v>
      </c>
    </row>
    <row r="1161" spans="1:7" s="21" customFormat="1">
      <c r="A1161" s="91">
        <v>3122</v>
      </c>
      <c r="B1161" s="87">
        <v>6451</v>
      </c>
      <c r="C1161" s="71" t="s">
        <v>258</v>
      </c>
      <c r="D1161" s="90">
        <v>0</v>
      </c>
      <c r="E1161" s="72">
        <v>4805.62</v>
      </c>
      <c r="F1161" s="90">
        <v>4805.6060000000007</v>
      </c>
      <c r="G1161" s="102">
        <v>99.99970867442704</v>
      </c>
    </row>
    <row r="1162" spans="1:7">
      <c r="A1162" s="103">
        <v>3122</v>
      </c>
      <c r="B1162" s="88"/>
      <c r="C1162" s="78" t="s">
        <v>39</v>
      </c>
      <c r="D1162" s="74">
        <v>84603</v>
      </c>
      <c r="E1162" s="79">
        <v>93892</v>
      </c>
      <c r="F1162" s="74">
        <v>60842</v>
      </c>
      <c r="G1162" s="104">
        <v>64.8</v>
      </c>
    </row>
    <row r="1163" spans="1:7">
      <c r="A1163" s="95"/>
      <c r="B1163" s="18"/>
      <c r="C1163" s="46"/>
      <c r="D1163" s="54"/>
      <c r="E1163" s="54"/>
      <c r="F1163" s="54"/>
      <c r="G1163" s="96"/>
    </row>
    <row r="1164" spans="1:7" s="21" customFormat="1">
      <c r="A1164" s="100">
        <v>3123</v>
      </c>
      <c r="B1164" s="86">
        <v>6121</v>
      </c>
      <c r="C1164" s="76" t="s">
        <v>241</v>
      </c>
      <c r="D1164" s="89">
        <v>78044</v>
      </c>
      <c r="E1164" s="77">
        <v>65770.69</v>
      </c>
      <c r="F1164" s="89">
        <v>23093.867029999998</v>
      </c>
      <c r="G1164" s="101">
        <v>35.112702983654266</v>
      </c>
    </row>
    <row r="1165" spans="1:7" s="21" customFormat="1">
      <c r="A1165" s="91">
        <v>3123</v>
      </c>
      <c r="B1165" s="87">
        <v>6122</v>
      </c>
      <c r="C1165" s="71" t="s">
        <v>242</v>
      </c>
      <c r="D1165" s="90">
        <v>2177</v>
      </c>
      <c r="E1165" s="72">
        <v>9923.9700000000012</v>
      </c>
      <c r="F1165" s="90">
        <v>5579.5210299999999</v>
      </c>
      <c r="G1165" s="102">
        <v>56.222671269663238</v>
      </c>
    </row>
    <row r="1166" spans="1:7" s="21" customFormat="1">
      <c r="A1166" s="91">
        <v>3123</v>
      </c>
      <c r="B1166" s="87">
        <v>6351</v>
      </c>
      <c r="C1166" s="71" t="s">
        <v>253</v>
      </c>
      <c r="D1166" s="90">
        <v>7260</v>
      </c>
      <c r="E1166" s="72">
        <v>14710.64</v>
      </c>
      <c r="F1166" s="90">
        <v>10756.686970000001</v>
      </c>
      <c r="G1166" s="102">
        <v>73.121815026402672</v>
      </c>
    </row>
    <row r="1167" spans="1:7">
      <c r="A1167" s="103">
        <v>3123</v>
      </c>
      <c r="B1167" s="88"/>
      <c r="C1167" s="78" t="s">
        <v>38</v>
      </c>
      <c r="D1167" s="74">
        <v>87481</v>
      </c>
      <c r="E1167" s="79">
        <v>90406</v>
      </c>
      <c r="F1167" s="74">
        <v>39431</v>
      </c>
      <c r="G1167" s="104">
        <v>43.6</v>
      </c>
    </row>
    <row r="1168" spans="1:7">
      <c r="A1168" s="95"/>
      <c r="B1168" s="18"/>
      <c r="C1168" s="46"/>
      <c r="D1168" s="54"/>
      <c r="E1168" s="54"/>
      <c r="F1168" s="54"/>
      <c r="G1168" s="96"/>
    </row>
    <row r="1169" spans="1:7" s="21" customFormat="1">
      <c r="A1169" s="100">
        <v>3124</v>
      </c>
      <c r="B1169" s="86">
        <v>6121</v>
      </c>
      <c r="C1169" s="76" t="s">
        <v>241</v>
      </c>
      <c r="D1169" s="89">
        <v>12431</v>
      </c>
      <c r="E1169" s="77">
        <v>10522.060000000001</v>
      </c>
      <c r="F1169" s="89">
        <v>2975.2240000000002</v>
      </c>
      <c r="G1169" s="101">
        <v>28.276060011062469</v>
      </c>
    </row>
    <row r="1170" spans="1:7" s="21" customFormat="1">
      <c r="A1170" s="91">
        <v>3124</v>
      </c>
      <c r="B1170" s="87">
        <v>6351</v>
      </c>
      <c r="C1170" s="71" t="s">
        <v>253</v>
      </c>
      <c r="D1170" s="90">
        <v>2700</v>
      </c>
      <c r="E1170" s="72">
        <v>6975.8</v>
      </c>
      <c r="F1170" s="90">
        <v>6975.5629799999997</v>
      </c>
      <c r="G1170" s="102">
        <v>99.99660225350496</v>
      </c>
    </row>
    <row r="1171" spans="1:7">
      <c r="A1171" s="103">
        <v>3124</v>
      </c>
      <c r="B1171" s="88"/>
      <c r="C1171" s="78" t="s">
        <v>37</v>
      </c>
      <c r="D1171" s="74">
        <v>15131</v>
      </c>
      <c r="E1171" s="79">
        <v>17498</v>
      </c>
      <c r="F1171" s="74">
        <v>9951</v>
      </c>
      <c r="G1171" s="104">
        <v>56.9</v>
      </c>
    </row>
    <row r="1172" spans="1:7">
      <c r="A1172" s="95"/>
      <c r="B1172" s="18"/>
      <c r="C1172" s="46"/>
      <c r="D1172" s="54"/>
      <c r="E1172" s="54"/>
      <c r="F1172" s="54"/>
      <c r="G1172" s="96"/>
    </row>
    <row r="1173" spans="1:7" s="21" customFormat="1">
      <c r="A1173" s="100">
        <v>3142</v>
      </c>
      <c r="B1173" s="86">
        <v>6351</v>
      </c>
      <c r="C1173" s="76" t="s">
        <v>253</v>
      </c>
      <c r="D1173" s="89">
        <v>0</v>
      </c>
      <c r="E1173" s="77">
        <v>454</v>
      </c>
      <c r="F1173" s="89">
        <v>454</v>
      </c>
      <c r="G1173" s="101">
        <v>100</v>
      </c>
    </row>
    <row r="1174" spans="1:7">
      <c r="A1174" s="103">
        <v>3142</v>
      </c>
      <c r="B1174" s="88"/>
      <c r="C1174" s="78" t="s">
        <v>36</v>
      </c>
      <c r="D1174" s="74">
        <v>0</v>
      </c>
      <c r="E1174" s="79">
        <v>454</v>
      </c>
      <c r="F1174" s="74">
        <v>454</v>
      </c>
      <c r="G1174" s="104">
        <v>100</v>
      </c>
    </row>
    <row r="1175" spans="1:7">
      <c r="A1175" s="95"/>
      <c r="B1175" s="18"/>
      <c r="C1175" s="46"/>
      <c r="D1175" s="54"/>
      <c r="E1175" s="54"/>
      <c r="F1175" s="54"/>
      <c r="G1175" s="96"/>
    </row>
    <row r="1176" spans="1:7" s="21" customFormat="1">
      <c r="A1176" s="100">
        <v>3146</v>
      </c>
      <c r="B1176" s="86">
        <v>6121</v>
      </c>
      <c r="C1176" s="76" t="s">
        <v>241</v>
      </c>
      <c r="D1176" s="89">
        <v>723</v>
      </c>
      <c r="E1176" s="77">
        <v>707</v>
      </c>
      <c r="F1176" s="89">
        <v>364.42174999999997</v>
      </c>
      <c r="G1176" s="101">
        <v>51.544801980198017</v>
      </c>
    </row>
    <row r="1177" spans="1:7" s="21" customFormat="1">
      <c r="A1177" s="91">
        <v>3146</v>
      </c>
      <c r="B1177" s="87">
        <v>6122</v>
      </c>
      <c r="C1177" s="71" t="s">
        <v>242</v>
      </c>
      <c r="D1177" s="90">
        <v>1897</v>
      </c>
      <c r="E1177" s="72">
        <v>1531.5</v>
      </c>
      <c r="F1177" s="90">
        <v>790.94817999999998</v>
      </c>
      <c r="G1177" s="102">
        <v>51.645326803787142</v>
      </c>
    </row>
    <row r="1178" spans="1:7" s="21" customFormat="1">
      <c r="A1178" s="91">
        <v>3146</v>
      </c>
      <c r="B1178" s="87">
        <v>6125</v>
      </c>
      <c r="C1178" s="71" t="s">
        <v>243</v>
      </c>
      <c r="D1178" s="90">
        <v>0</v>
      </c>
      <c r="E1178" s="72">
        <v>920.1</v>
      </c>
      <c r="F1178" s="90">
        <v>867.43720000000008</v>
      </c>
      <c r="G1178" s="102">
        <v>94.276404738615369</v>
      </c>
    </row>
    <row r="1179" spans="1:7" s="21" customFormat="1">
      <c r="A1179" s="91">
        <v>3146</v>
      </c>
      <c r="B1179" s="87">
        <v>6129</v>
      </c>
      <c r="C1179" s="71" t="s">
        <v>259</v>
      </c>
      <c r="D1179" s="90">
        <v>0</v>
      </c>
      <c r="E1179" s="72">
        <v>335.87</v>
      </c>
      <c r="F1179" s="90">
        <v>335.86</v>
      </c>
      <c r="G1179" s="102">
        <v>99.997022657575855</v>
      </c>
    </row>
    <row r="1180" spans="1:7">
      <c r="A1180" s="103">
        <v>3146</v>
      </c>
      <c r="B1180" s="88"/>
      <c r="C1180" s="50" t="s">
        <v>134</v>
      </c>
      <c r="D1180" s="74">
        <v>2620</v>
      </c>
      <c r="E1180" s="79">
        <v>3495</v>
      </c>
      <c r="F1180" s="74">
        <v>2358</v>
      </c>
      <c r="G1180" s="104">
        <v>67.5</v>
      </c>
    </row>
    <row r="1181" spans="1:7">
      <c r="A1181" s="95"/>
      <c r="B1181" s="18"/>
      <c r="C1181" s="46"/>
      <c r="D1181" s="54"/>
      <c r="E1181" s="54"/>
      <c r="F1181" s="54"/>
      <c r="G1181" s="96"/>
    </row>
    <row r="1182" spans="1:7" s="21" customFormat="1">
      <c r="A1182" s="100">
        <v>3231</v>
      </c>
      <c r="B1182" s="86">
        <v>6121</v>
      </c>
      <c r="C1182" s="76" t="s">
        <v>241</v>
      </c>
      <c r="D1182" s="89">
        <v>12075</v>
      </c>
      <c r="E1182" s="77">
        <v>10663.12</v>
      </c>
      <c r="F1182" s="89">
        <v>4918.2216200000003</v>
      </c>
      <c r="G1182" s="101">
        <v>46.123663805715395</v>
      </c>
    </row>
    <row r="1183" spans="1:7" s="21" customFormat="1">
      <c r="A1183" s="91">
        <v>3231</v>
      </c>
      <c r="B1183" s="87">
        <v>6122</v>
      </c>
      <c r="C1183" s="71" t="s">
        <v>242</v>
      </c>
      <c r="D1183" s="90">
        <v>0</v>
      </c>
      <c r="E1183" s="72">
        <v>93.6</v>
      </c>
      <c r="F1183" s="90">
        <v>0</v>
      </c>
      <c r="G1183" s="102">
        <v>0</v>
      </c>
    </row>
    <row r="1184" spans="1:7" s="21" customFormat="1">
      <c r="A1184" s="91">
        <v>3231</v>
      </c>
      <c r="B1184" s="87">
        <v>6351</v>
      </c>
      <c r="C1184" s="71" t="s">
        <v>253</v>
      </c>
      <c r="D1184" s="90">
        <v>2160</v>
      </c>
      <c r="E1184" s="72">
        <v>2373.92</v>
      </c>
      <c r="F1184" s="90">
        <v>2288.4973500000001</v>
      </c>
      <c r="G1184" s="102">
        <v>96.401620526386736</v>
      </c>
    </row>
    <row r="1185" spans="1:7">
      <c r="A1185" s="103">
        <v>3231</v>
      </c>
      <c r="B1185" s="88"/>
      <c r="C1185" s="78" t="s">
        <v>35</v>
      </c>
      <c r="D1185" s="74">
        <v>14235</v>
      </c>
      <c r="E1185" s="79">
        <v>13131</v>
      </c>
      <c r="F1185" s="74">
        <v>7206</v>
      </c>
      <c r="G1185" s="104">
        <v>54.9</v>
      </c>
    </row>
    <row r="1186" spans="1:7">
      <c r="A1186" s="95"/>
      <c r="B1186" s="18"/>
      <c r="C1186" s="46"/>
      <c r="D1186" s="54"/>
      <c r="E1186" s="54"/>
      <c r="F1186" s="54"/>
      <c r="G1186" s="96"/>
    </row>
    <row r="1187" spans="1:7" s="21" customFormat="1">
      <c r="A1187" s="100">
        <v>3299</v>
      </c>
      <c r="B1187" s="86">
        <v>6121</v>
      </c>
      <c r="C1187" s="76" t="s">
        <v>241</v>
      </c>
      <c r="D1187" s="89">
        <v>0</v>
      </c>
      <c r="E1187" s="77">
        <v>11.67</v>
      </c>
      <c r="F1187" s="89">
        <v>0</v>
      </c>
      <c r="G1187" s="101">
        <v>0</v>
      </c>
    </row>
    <row r="1188" spans="1:7" s="21" customFormat="1">
      <c r="A1188" s="91">
        <v>3299</v>
      </c>
      <c r="B1188" s="87">
        <v>6122</v>
      </c>
      <c r="C1188" s="71" t="s">
        <v>242</v>
      </c>
      <c r="D1188" s="90">
        <v>10492</v>
      </c>
      <c r="E1188" s="72">
        <v>7826.32</v>
      </c>
      <c r="F1188" s="90">
        <v>18.775169999999999</v>
      </c>
      <c r="G1188" s="102">
        <v>0.23989780637643238</v>
      </c>
    </row>
    <row r="1189" spans="1:7" s="21" customFormat="1">
      <c r="A1189" s="91">
        <v>3299</v>
      </c>
      <c r="B1189" s="87">
        <v>6313</v>
      </c>
      <c r="C1189" s="71" t="s">
        <v>246</v>
      </c>
      <c r="D1189" s="90">
        <v>0</v>
      </c>
      <c r="E1189" s="72">
        <v>2759.8300000000004</v>
      </c>
      <c r="F1189" s="90">
        <v>1517.6218699999999</v>
      </c>
      <c r="G1189" s="102">
        <v>54.98968668360007</v>
      </c>
    </row>
    <row r="1190" spans="1:7" s="21" customFormat="1">
      <c r="A1190" s="91">
        <v>3299</v>
      </c>
      <c r="B1190" s="87">
        <v>6322</v>
      </c>
      <c r="C1190" s="71" t="s">
        <v>248</v>
      </c>
      <c r="D1190" s="90">
        <v>0</v>
      </c>
      <c r="E1190" s="72">
        <v>891.0200000000001</v>
      </c>
      <c r="F1190" s="90">
        <v>490.25</v>
      </c>
      <c r="G1190" s="102">
        <v>55.021211645080911</v>
      </c>
    </row>
    <row r="1191" spans="1:7" s="21" customFormat="1">
      <c r="A1191" s="91">
        <v>3299</v>
      </c>
      <c r="B1191" s="87">
        <v>6323</v>
      </c>
      <c r="C1191" s="71" t="s">
        <v>260</v>
      </c>
      <c r="D1191" s="90">
        <v>0</v>
      </c>
      <c r="E1191" s="72">
        <v>200</v>
      </c>
      <c r="F1191" s="90">
        <v>0</v>
      </c>
      <c r="G1191" s="102">
        <v>0</v>
      </c>
    </row>
    <row r="1192" spans="1:7" s="21" customFormat="1">
      <c r="A1192" s="91">
        <v>3299</v>
      </c>
      <c r="B1192" s="87">
        <v>6329</v>
      </c>
      <c r="C1192" s="71" t="s">
        <v>249</v>
      </c>
      <c r="D1192" s="90">
        <v>0</v>
      </c>
      <c r="E1192" s="72">
        <v>98</v>
      </c>
      <c r="F1192" s="90">
        <v>0</v>
      </c>
      <c r="G1192" s="102">
        <v>0</v>
      </c>
    </row>
    <row r="1193" spans="1:7" s="21" customFormat="1">
      <c r="A1193" s="91">
        <v>3299</v>
      </c>
      <c r="B1193" s="87">
        <v>6341</v>
      </c>
      <c r="C1193" s="71" t="s">
        <v>250</v>
      </c>
      <c r="D1193" s="90">
        <v>0</v>
      </c>
      <c r="E1193" s="72">
        <v>3050.0000000000005</v>
      </c>
      <c r="F1193" s="90">
        <v>1432.9090000000001</v>
      </c>
      <c r="G1193" s="102">
        <v>46.980622950819665</v>
      </c>
    </row>
    <row r="1194" spans="1:7" s="21" customFormat="1">
      <c r="A1194" s="91">
        <v>3299</v>
      </c>
      <c r="B1194" s="87">
        <v>6351</v>
      </c>
      <c r="C1194" s="71" t="s">
        <v>253</v>
      </c>
      <c r="D1194" s="90">
        <v>0</v>
      </c>
      <c r="E1194" s="72">
        <v>186.68</v>
      </c>
      <c r="F1194" s="90">
        <v>130</v>
      </c>
      <c r="G1194" s="102">
        <v>69.637883008356539</v>
      </c>
    </row>
    <row r="1195" spans="1:7" s="21" customFormat="1">
      <c r="A1195" s="91">
        <v>3299</v>
      </c>
      <c r="B1195" s="87">
        <v>6352</v>
      </c>
      <c r="C1195" s="71" t="s">
        <v>261</v>
      </c>
      <c r="D1195" s="90">
        <v>0</v>
      </c>
      <c r="E1195" s="72">
        <v>1090.0899999999999</v>
      </c>
      <c r="F1195" s="90">
        <v>749.65300000000002</v>
      </c>
      <c r="G1195" s="102">
        <v>68.769826344613747</v>
      </c>
    </row>
    <row r="1196" spans="1:7" s="21" customFormat="1">
      <c r="A1196" s="91">
        <v>3299</v>
      </c>
      <c r="B1196" s="87">
        <v>6356</v>
      </c>
      <c r="C1196" s="71" t="s">
        <v>254</v>
      </c>
      <c r="D1196" s="90">
        <v>0</v>
      </c>
      <c r="E1196" s="72">
        <v>45444.810000000005</v>
      </c>
      <c r="F1196" s="90">
        <v>42468.181089999998</v>
      </c>
      <c r="G1196" s="102">
        <v>93.450013521896096</v>
      </c>
    </row>
    <row r="1197" spans="1:7" s="21" customFormat="1">
      <c r="A1197" s="91">
        <v>3299</v>
      </c>
      <c r="B1197" s="87">
        <v>6359</v>
      </c>
      <c r="C1197" s="71" t="s">
        <v>252</v>
      </c>
      <c r="D1197" s="90">
        <v>0</v>
      </c>
      <c r="E1197" s="72">
        <v>200</v>
      </c>
      <c r="F1197" s="90">
        <v>0</v>
      </c>
      <c r="G1197" s="102">
        <v>0</v>
      </c>
    </row>
    <row r="1198" spans="1:7" s="21" customFormat="1">
      <c r="A1198" s="91">
        <v>3299</v>
      </c>
      <c r="B1198" s="87">
        <v>6451</v>
      </c>
      <c r="C1198" s="71" t="s">
        <v>258</v>
      </c>
      <c r="D1198" s="90">
        <v>0</v>
      </c>
      <c r="E1198" s="72">
        <v>9397</v>
      </c>
      <c r="F1198" s="90">
        <v>3959.4761699999999</v>
      </c>
      <c r="G1198" s="102">
        <v>42.1355344258806</v>
      </c>
    </row>
    <row r="1199" spans="1:7">
      <c r="A1199" s="103">
        <v>3299</v>
      </c>
      <c r="B1199" s="88"/>
      <c r="C1199" s="78" t="s">
        <v>34</v>
      </c>
      <c r="D1199" s="74">
        <v>10492</v>
      </c>
      <c r="E1199" s="79">
        <v>71156</v>
      </c>
      <c r="F1199" s="74">
        <v>50767</v>
      </c>
      <c r="G1199" s="104">
        <v>71.3</v>
      </c>
    </row>
    <row r="1200" spans="1:7">
      <c r="A1200" s="95"/>
      <c r="B1200" s="18"/>
      <c r="C1200" s="46"/>
      <c r="D1200" s="54"/>
      <c r="E1200" s="54"/>
      <c r="F1200" s="54"/>
      <c r="G1200" s="96"/>
    </row>
    <row r="1201" spans="1:7" s="21" customFormat="1">
      <c r="A1201" s="100">
        <v>3311</v>
      </c>
      <c r="B1201" s="86">
        <v>6121</v>
      </c>
      <c r="C1201" s="76" t="s">
        <v>241</v>
      </c>
      <c r="D1201" s="89">
        <v>0</v>
      </c>
      <c r="E1201" s="77">
        <v>22692.959999999999</v>
      </c>
      <c r="F1201" s="89">
        <v>1003.8651</v>
      </c>
      <c r="G1201" s="101">
        <v>4.4236851428813164</v>
      </c>
    </row>
    <row r="1202" spans="1:7" s="21" customFormat="1">
      <c r="A1202" s="91">
        <v>3311</v>
      </c>
      <c r="B1202" s="87">
        <v>6351</v>
      </c>
      <c r="C1202" s="71" t="s">
        <v>253</v>
      </c>
      <c r="D1202" s="90">
        <v>0</v>
      </c>
      <c r="E1202" s="72">
        <v>50</v>
      </c>
      <c r="F1202" s="90">
        <v>0</v>
      </c>
      <c r="G1202" s="102">
        <v>0</v>
      </c>
    </row>
    <row r="1203" spans="1:7">
      <c r="A1203" s="103">
        <v>3311</v>
      </c>
      <c r="B1203" s="88"/>
      <c r="C1203" s="78" t="s">
        <v>33</v>
      </c>
      <c r="D1203" s="74">
        <v>0</v>
      </c>
      <c r="E1203" s="79">
        <v>22743</v>
      </c>
      <c r="F1203" s="74">
        <v>1004</v>
      </c>
      <c r="G1203" s="104">
        <v>4.4000000000000004</v>
      </c>
    </row>
    <row r="1204" spans="1:7">
      <c r="A1204" s="95"/>
      <c r="B1204" s="18"/>
      <c r="C1204" s="46"/>
      <c r="D1204" s="54"/>
      <c r="E1204" s="54"/>
      <c r="F1204" s="54"/>
      <c r="G1204" s="96"/>
    </row>
    <row r="1205" spans="1:7" s="21" customFormat="1">
      <c r="A1205" s="100">
        <v>3315</v>
      </c>
      <c r="B1205" s="86">
        <v>6121</v>
      </c>
      <c r="C1205" s="76" t="s">
        <v>241</v>
      </c>
      <c r="D1205" s="89">
        <v>0</v>
      </c>
      <c r="E1205" s="77">
        <v>6121.55</v>
      </c>
      <c r="F1205" s="89">
        <v>2122.8240000000001</v>
      </c>
      <c r="G1205" s="101">
        <v>34.677883869281473</v>
      </c>
    </row>
    <row r="1206" spans="1:7" s="21" customFormat="1">
      <c r="A1206" s="91">
        <v>3315</v>
      </c>
      <c r="B1206" s="87">
        <v>6351</v>
      </c>
      <c r="C1206" s="71" t="s">
        <v>253</v>
      </c>
      <c r="D1206" s="90">
        <v>0</v>
      </c>
      <c r="E1206" s="72">
        <v>2924.24</v>
      </c>
      <c r="F1206" s="90">
        <v>2924.2359999999999</v>
      </c>
      <c r="G1206" s="102">
        <v>99.999863212321841</v>
      </c>
    </row>
    <row r="1207" spans="1:7">
      <c r="A1207" s="103">
        <v>3315</v>
      </c>
      <c r="B1207" s="88"/>
      <c r="C1207" s="78" t="s">
        <v>32</v>
      </c>
      <c r="D1207" s="74">
        <v>0</v>
      </c>
      <c r="E1207" s="79">
        <v>9046</v>
      </c>
      <c r="F1207" s="74">
        <v>5047</v>
      </c>
      <c r="G1207" s="104">
        <v>55.8</v>
      </c>
    </row>
    <row r="1208" spans="1:7">
      <c r="A1208" s="95"/>
      <c r="B1208" s="18"/>
      <c r="C1208" s="46"/>
      <c r="D1208" s="54"/>
      <c r="E1208" s="54"/>
      <c r="F1208" s="54"/>
      <c r="G1208" s="96"/>
    </row>
    <row r="1209" spans="1:7" s="21" customFormat="1">
      <c r="A1209" s="100">
        <v>3326</v>
      </c>
      <c r="B1209" s="86">
        <v>6121</v>
      </c>
      <c r="C1209" s="76" t="s">
        <v>241</v>
      </c>
      <c r="D1209" s="89">
        <v>17596</v>
      </c>
      <c r="E1209" s="77">
        <v>6648.05</v>
      </c>
      <c r="F1209" s="89">
        <v>1493.5920000000001</v>
      </c>
      <c r="G1209" s="101">
        <v>22.466618030851151</v>
      </c>
    </row>
    <row r="1210" spans="1:7">
      <c r="A1210" s="103">
        <v>3326</v>
      </c>
      <c r="B1210" s="88"/>
      <c r="C1210" s="50" t="s">
        <v>137</v>
      </c>
      <c r="D1210" s="74">
        <v>17596</v>
      </c>
      <c r="E1210" s="79">
        <v>6648</v>
      </c>
      <c r="F1210" s="74">
        <v>1494</v>
      </c>
      <c r="G1210" s="104">
        <v>22.5</v>
      </c>
    </row>
    <row r="1211" spans="1:7">
      <c r="A1211" s="95"/>
      <c r="B1211" s="18"/>
      <c r="C1211" s="46"/>
      <c r="D1211" s="54"/>
      <c r="E1211" s="54"/>
      <c r="F1211" s="54"/>
      <c r="G1211" s="96"/>
    </row>
    <row r="1212" spans="1:7" s="21" customFormat="1">
      <c r="A1212" s="100">
        <v>3521</v>
      </c>
      <c r="B1212" s="86">
        <v>6359</v>
      </c>
      <c r="C1212" s="76" t="s">
        <v>252</v>
      </c>
      <c r="D1212" s="89">
        <v>0</v>
      </c>
      <c r="E1212" s="77">
        <v>300</v>
      </c>
      <c r="F1212" s="89">
        <v>300</v>
      </c>
      <c r="G1212" s="101">
        <v>100</v>
      </c>
    </row>
    <row r="1213" spans="1:7">
      <c r="A1213" s="103">
        <v>3521</v>
      </c>
      <c r="B1213" s="88"/>
      <c r="C1213" s="78" t="s">
        <v>31</v>
      </c>
      <c r="D1213" s="74">
        <v>0</v>
      </c>
      <c r="E1213" s="79">
        <v>300</v>
      </c>
      <c r="F1213" s="74">
        <v>300</v>
      </c>
      <c r="G1213" s="104">
        <v>100</v>
      </c>
    </row>
    <row r="1214" spans="1:7">
      <c r="A1214" s="95"/>
      <c r="B1214" s="18"/>
      <c r="C1214" s="46"/>
      <c r="D1214" s="54"/>
      <c r="E1214" s="54"/>
      <c r="F1214" s="54"/>
      <c r="G1214" s="96"/>
    </row>
    <row r="1215" spans="1:7" s="21" customFormat="1">
      <c r="A1215" s="100">
        <v>3522</v>
      </c>
      <c r="B1215" s="86">
        <v>6111</v>
      </c>
      <c r="C1215" s="76" t="s">
        <v>238</v>
      </c>
      <c r="D1215" s="89">
        <v>2400</v>
      </c>
      <c r="E1215" s="77">
        <v>2400</v>
      </c>
      <c r="F1215" s="89">
        <v>2375.2591299999999</v>
      </c>
      <c r="G1215" s="101">
        <v>98.969130416666658</v>
      </c>
    </row>
    <row r="1216" spans="1:7" s="21" customFormat="1">
      <c r="A1216" s="91">
        <v>3522</v>
      </c>
      <c r="B1216" s="87">
        <v>6121</v>
      </c>
      <c r="C1216" s="71" t="s">
        <v>241</v>
      </c>
      <c r="D1216" s="90">
        <v>354525</v>
      </c>
      <c r="E1216" s="72">
        <v>333282.89000000013</v>
      </c>
      <c r="F1216" s="90">
        <v>272992.34741999989</v>
      </c>
      <c r="G1216" s="102">
        <v>81.910099681384722</v>
      </c>
    </row>
    <row r="1217" spans="1:7" s="21" customFormat="1">
      <c r="A1217" s="91">
        <v>3522</v>
      </c>
      <c r="B1217" s="87">
        <v>6122</v>
      </c>
      <c r="C1217" s="71" t="s">
        <v>242</v>
      </c>
      <c r="D1217" s="90">
        <v>13630</v>
      </c>
      <c r="E1217" s="72">
        <v>46979.670000000006</v>
      </c>
      <c r="F1217" s="90">
        <v>30491.852219999997</v>
      </c>
      <c r="G1217" s="102">
        <v>64.904355905437384</v>
      </c>
    </row>
    <row r="1218" spans="1:7" s="21" customFormat="1">
      <c r="A1218" s="91">
        <v>3522</v>
      </c>
      <c r="B1218" s="87">
        <v>6125</v>
      </c>
      <c r="C1218" s="71" t="s">
        <v>243</v>
      </c>
      <c r="D1218" s="90">
        <v>3050</v>
      </c>
      <c r="E1218" s="72">
        <v>3095</v>
      </c>
      <c r="F1218" s="90">
        <v>3057.1540800000002</v>
      </c>
      <c r="G1218" s="102">
        <v>98.777191599353813</v>
      </c>
    </row>
    <row r="1219" spans="1:7" s="21" customFormat="1">
      <c r="A1219" s="91">
        <v>3522</v>
      </c>
      <c r="B1219" s="87">
        <v>6201</v>
      </c>
      <c r="C1219" s="71" t="s">
        <v>256</v>
      </c>
      <c r="D1219" s="90">
        <v>8700</v>
      </c>
      <c r="E1219" s="72">
        <v>8700</v>
      </c>
      <c r="F1219" s="90">
        <v>8700</v>
      </c>
      <c r="G1219" s="102">
        <v>100</v>
      </c>
    </row>
    <row r="1220" spans="1:7" s="21" customFormat="1">
      <c r="A1220" s="91">
        <v>3522</v>
      </c>
      <c r="B1220" s="87">
        <v>6351</v>
      </c>
      <c r="C1220" s="71" t="s">
        <v>253</v>
      </c>
      <c r="D1220" s="90">
        <v>18845</v>
      </c>
      <c r="E1220" s="72">
        <v>115511.69</v>
      </c>
      <c r="F1220" s="90">
        <v>62137.027159999983</v>
      </c>
      <c r="G1220" s="102">
        <v>53.792847425225951</v>
      </c>
    </row>
    <row r="1221" spans="1:7" s="21" customFormat="1">
      <c r="A1221" s="91">
        <v>3522</v>
      </c>
      <c r="B1221" s="87">
        <v>6356</v>
      </c>
      <c r="C1221" s="71" t="s">
        <v>254</v>
      </c>
      <c r="D1221" s="90">
        <v>0</v>
      </c>
      <c r="E1221" s="72">
        <v>31730.73</v>
      </c>
      <c r="F1221" s="90">
        <v>31730.722900000001</v>
      </c>
      <c r="G1221" s="102">
        <v>99.999977624214765</v>
      </c>
    </row>
    <row r="1222" spans="1:7">
      <c r="A1222" s="103">
        <v>3522</v>
      </c>
      <c r="B1222" s="88"/>
      <c r="C1222" s="78" t="s">
        <v>30</v>
      </c>
      <c r="D1222" s="74">
        <v>401150</v>
      </c>
      <c r="E1222" s="79">
        <v>541701</v>
      </c>
      <c r="F1222" s="74">
        <v>411484</v>
      </c>
      <c r="G1222" s="104">
        <v>76</v>
      </c>
    </row>
    <row r="1223" spans="1:7">
      <c r="A1223" s="95"/>
      <c r="B1223" s="18"/>
      <c r="C1223" s="46"/>
      <c r="D1223" s="54"/>
      <c r="E1223" s="54"/>
      <c r="F1223" s="54"/>
      <c r="G1223" s="96"/>
    </row>
    <row r="1224" spans="1:7" s="21" customFormat="1">
      <c r="A1224" s="100">
        <v>3523</v>
      </c>
      <c r="B1224" s="86">
        <v>6351</v>
      </c>
      <c r="C1224" s="76" t="s">
        <v>253</v>
      </c>
      <c r="D1224" s="89">
        <v>0</v>
      </c>
      <c r="E1224" s="77">
        <v>1900</v>
      </c>
      <c r="F1224" s="89">
        <v>90</v>
      </c>
      <c r="G1224" s="101">
        <v>4.7368421052631584</v>
      </c>
    </row>
    <row r="1225" spans="1:7">
      <c r="A1225" s="103">
        <v>3523</v>
      </c>
      <c r="B1225" s="88"/>
      <c r="C1225" s="78" t="s">
        <v>29</v>
      </c>
      <c r="D1225" s="74">
        <v>0</v>
      </c>
      <c r="E1225" s="79">
        <v>1900</v>
      </c>
      <c r="F1225" s="74">
        <v>90</v>
      </c>
      <c r="G1225" s="104">
        <v>4.7</v>
      </c>
    </row>
    <row r="1226" spans="1:7">
      <c r="A1226" s="95"/>
      <c r="B1226" s="18"/>
      <c r="C1226" s="46"/>
      <c r="D1226" s="54"/>
      <c r="E1226" s="54"/>
      <c r="F1226" s="54"/>
      <c r="G1226" s="96"/>
    </row>
    <row r="1227" spans="1:7" s="21" customFormat="1">
      <c r="A1227" s="100">
        <v>3533</v>
      </c>
      <c r="B1227" s="86">
        <v>6111</v>
      </c>
      <c r="C1227" s="76" t="s">
        <v>238</v>
      </c>
      <c r="D1227" s="89">
        <v>8800</v>
      </c>
      <c r="E1227" s="77">
        <v>200</v>
      </c>
      <c r="F1227" s="89">
        <v>0</v>
      </c>
      <c r="G1227" s="101">
        <v>0</v>
      </c>
    </row>
    <row r="1228" spans="1:7" s="21" customFormat="1">
      <c r="A1228" s="91">
        <v>3533</v>
      </c>
      <c r="B1228" s="87">
        <v>6122</v>
      </c>
      <c r="C1228" s="71" t="s">
        <v>242</v>
      </c>
      <c r="D1228" s="90">
        <v>22663</v>
      </c>
      <c r="E1228" s="72">
        <v>500</v>
      </c>
      <c r="F1228" s="90">
        <v>0</v>
      </c>
      <c r="G1228" s="102">
        <v>0</v>
      </c>
    </row>
    <row r="1229" spans="1:7" s="21" customFormat="1">
      <c r="A1229" s="91">
        <v>3533</v>
      </c>
      <c r="B1229" s="87">
        <v>6123</v>
      </c>
      <c r="C1229" s="71" t="s">
        <v>262</v>
      </c>
      <c r="D1229" s="90">
        <v>0</v>
      </c>
      <c r="E1229" s="72">
        <v>1050</v>
      </c>
      <c r="F1229" s="90">
        <v>0</v>
      </c>
      <c r="G1229" s="102">
        <v>0</v>
      </c>
    </row>
    <row r="1230" spans="1:7">
      <c r="A1230" s="103">
        <v>3533</v>
      </c>
      <c r="B1230" s="88"/>
      <c r="C1230" s="78" t="s">
        <v>28</v>
      </c>
      <c r="D1230" s="74">
        <v>31463</v>
      </c>
      <c r="E1230" s="79">
        <v>1750</v>
      </c>
      <c r="F1230" s="74">
        <v>0</v>
      </c>
      <c r="G1230" s="104">
        <v>0</v>
      </c>
    </row>
    <row r="1231" spans="1:7">
      <c r="A1231" s="95"/>
      <c r="B1231" s="18"/>
      <c r="C1231" s="46"/>
      <c r="D1231" s="54"/>
      <c r="E1231" s="54"/>
      <c r="F1231" s="54"/>
      <c r="G1231" s="96"/>
    </row>
    <row r="1232" spans="1:7" s="21" customFormat="1">
      <c r="A1232" s="100">
        <v>3599</v>
      </c>
      <c r="B1232" s="86">
        <v>6111</v>
      </c>
      <c r="C1232" s="76" t="s">
        <v>238</v>
      </c>
      <c r="D1232" s="89">
        <v>0</v>
      </c>
      <c r="E1232" s="77">
        <v>3364.4</v>
      </c>
      <c r="F1232" s="89">
        <v>3364.4009999999998</v>
      </c>
      <c r="G1232" s="101">
        <v>100.00002972298181</v>
      </c>
    </row>
    <row r="1233" spans="1:7" s="21" customFormat="1">
      <c r="A1233" s="91">
        <v>3599</v>
      </c>
      <c r="B1233" s="87">
        <v>6321</v>
      </c>
      <c r="C1233" s="71" t="s">
        <v>247</v>
      </c>
      <c r="D1233" s="90">
        <v>0</v>
      </c>
      <c r="E1233" s="72">
        <v>40</v>
      </c>
      <c r="F1233" s="90">
        <v>40</v>
      </c>
      <c r="G1233" s="102">
        <v>100</v>
      </c>
    </row>
    <row r="1234" spans="1:7">
      <c r="A1234" s="103">
        <v>3599</v>
      </c>
      <c r="B1234" s="88"/>
      <c r="C1234" s="78" t="s">
        <v>27</v>
      </c>
      <c r="D1234" s="74">
        <v>0</v>
      </c>
      <c r="E1234" s="79">
        <v>3404</v>
      </c>
      <c r="F1234" s="74">
        <v>3404</v>
      </c>
      <c r="G1234" s="104">
        <v>100</v>
      </c>
    </row>
    <row r="1235" spans="1:7">
      <c r="A1235" s="95"/>
      <c r="B1235" s="18"/>
      <c r="C1235" s="46"/>
      <c r="D1235" s="54"/>
      <c r="E1235" s="54"/>
      <c r="F1235" s="54"/>
      <c r="G1235" s="96"/>
    </row>
    <row r="1236" spans="1:7" s="21" customFormat="1">
      <c r="A1236" s="100">
        <v>3635</v>
      </c>
      <c r="B1236" s="86">
        <v>6119</v>
      </c>
      <c r="C1236" s="76" t="s">
        <v>240</v>
      </c>
      <c r="D1236" s="89">
        <v>1000</v>
      </c>
      <c r="E1236" s="77">
        <v>447.7</v>
      </c>
      <c r="F1236" s="89">
        <v>0</v>
      </c>
      <c r="G1236" s="101">
        <v>0</v>
      </c>
    </row>
    <row r="1237" spans="1:7">
      <c r="A1237" s="103">
        <v>3635</v>
      </c>
      <c r="B1237" s="88"/>
      <c r="C1237" s="78" t="s">
        <v>26</v>
      </c>
      <c r="D1237" s="74">
        <v>1000</v>
      </c>
      <c r="E1237" s="79">
        <v>448</v>
      </c>
      <c r="F1237" s="74">
        <v>0</v>
      </c>
      <c r="G1237" s="104">
        <v>0</v>
      </c>
    </row>
    <row r="1238" spans="1:7">
      <c r="A1238" s="95"/>
      <c r="B1238" s="18"/>
      <c r="C1238" s="46"/>
      <c r="D1238" s="54"/>
      <c r="E1238" s="54"/>
      <c r="F1238" s="54"/>
      <c r="G1238" s="96"/>
    </row>
    <row r="1239" spans="1:7" s="21" customFormat="1">
      <c r="A1239" s="100">
        <v>3636</v>
      </c>
      <c r="B1239" s="86">
        <v>6313</v>
      </c>
      <c r="C1239" s="76" t="s">
        <v>246</v>
      </c>
      <c r="D1239" s="89">
        <v>0</v>
      </c>
      <c r="E1239" s="77">
        <v>246.7</v>
      </c>
      <c r="F1239" s="89">
        <v>166.678</v>
      </c>
      <c r="G1239" s="101">
        <v>67.56303202269963</v>
      </c>
    </row>
    <row r="1240" spans="1:7" s="21" customFormat="1">
      <c r="A1240" s="91">
        <v>3636</v>
      </c>
      <c r="B1240" s="87">
        <v>6321</v>
      </c>
      <c r="C1240" s="71" t="s">
        <v>247</v>
      </c>
      <c r="D1240" s="90">
        <v>0</v>
      </c>
      <c r="E1240" s="72">
        <v>121</v>
      </c>
      <c r="F1240" s="90">
        <v>60.5</v>
      </c>
      <c r="G1240" s="102">
        <v>50</v>
      </c>
    </row>
    <row r="1241" spans="1:7" s="21" customFormat="1">
      <c r="A1241" s="91">
        <v>3636</v>
      </c>
      <c r="B1241" s="87">
        <v>6322</v>
      </c>
      <c r="C1241" s="71" t="s">
        <v>248</v>
      </c>
      <c r="D1241" s="90">
        <v>0</v>
      </c>
      <c r="E1241" s="72">
        <v>190</v>
      </c>
      <c r="F1241" s="90">
        <v>145</v>
      </c>
      <c r="G1241" s="102">
        <v>76.31578947368422</v>
      </c>
    </row>
    <row r="1242" spans="1:7" s="21" customFormat="1">
      <c r="A1242" s="91">
        <v>3636</v>
      </c>
      <c r="B1242" s="87">
        <v>6341</v>
      </c>
      <c r="C1242" s="71" t="s">
        <v>250</v>
      </c>
      <c r="D1242" s="90">
        <v>6000</v>
      </c>
      <c r="E1242" s="72">
        <v>39761.580000000009</v>
      </c>
      <c r="F1242" s="90">
        <v>25064.054750000007</v>
      </c>
      <c r="G1242" s="102">
        <v>63.035862131233223</v>
      </c>
    </row>
    <row r="1243" spans="1:7" s="21" customFormat="1">
      <c r="A1243" s="91">
        <v>3636</v>
      </c>
      <c r="B1243" s="87">
        <v>6349</v>
      </c>
      <c r="C1243" s="71" t="s">
        <v>251</v>
      </c>
      <c r="D1243" s="90">
        <v>0</v>
      </c>
      <c r="E1243" s="72">
        <v>8324.59</v>
      </c>
      <c r="F1243" s="90">
        <v>8324.594000000001</v>
      </c>
      <c r="G1243" s="102">
        <v>100.00004805041452</v>
      </c>
    </row>
    <row r="1244" spans="1:7" s="21" customFormat="1">
      <c r="A1244" s="91">
        <v>3636</v>
      </c>
      <c r="B1244" s="87">
        <v>6352</v>
      </c>
      <c r="C1244" s="71" t="s">
        <v>261</v>
      </c>
      <c r="D1244" s="90">
        <v>0</v>
      </c>
      <c r="E1244" s="72">
        <v>1915.7000000000003</v>
      </c>
      <c r="F1244" s="90">
        <v>1263.1500000000001</v>
      </c>
      <c r="G1244" s="102">
        <v>65.936733308973217</v>
      </c>
    </row>
    <row r="1245" spans="1:7" s="21" customFormat="1">
      <c r="A1245" s="91">
        <v>3636</v>
      </c>
      <c r="B1245" s="87">
        <v>6354</v>
      </c>
      <c r="C1245" s="71" t="s">
        <v>263</v>
      </c>
      <c r="D1245" s="90">
        <v>0</v>
      </c>
      <c r="E1245" s="72">
        <v>460</v>
      </c>
      <c r="F1245" s="90">
        <v>275</v>
      </c>
      <c r="G1245" s="102">
        <v>59.782608695652172</v>
      </c>
    </row>
    <row r="1246" spans="1:7" s="21" customFormat="1">
      <c r="A1246" s="91">
        <v>3636</v>
      </c>
      <c r="B1246" s="87">
        <v>6359</v>
      </c>
      <c r="C1246" s="71" t="s">
        <v>252</v>
      </c>
      <c r="D1246" s="90">
        <v>0</v>
      </c>
      <c r="E1246" s="72">
        <v>657.5</v>
      </c>
      <c r="F1246" s="90">
        <v>382.5</v>
      </c>
      <c r="G1246" s="102">
        <v>58.174904942965775</v>
      </c>
    </row>
    <row r="1247" spans="1:7">
      <c r="A1247" s="103">
        <v>3636</v>
      </c>
      <c r="B1247" s="88"/>
      <c r="C1247" s="78" t="s">
        <v>25</v>
      </c>
      <c r="D1247" s="74">
        <v>6000</v>
      </c>
      <c r="E1247" s="79">
        <v>51679</v>
      </c>
      <c r="F1247" s="74">
        <v>35683</v>
      </c>
      <c r="G1247" s="104">
        <v>69</v>
      </c>
    </row>
    <row r="1248" spans="1:7">
      <c r="A1248" s="95"/>
      <c r="B1248" s="18"/>
      <c r="C1248" s="46"/>
      <c r="D1248" s="54"/>
      <c r="E1248" s="54"/>
      <c r="F1248" s="54"/>
      <c r="G1248" s="96"/>
    </row>
    <row r="1249" spans="1:7" s="21" customFormat="1">
      <c r="A1249" s="100">
        <v>3639</v>
      </c>
      <c r="B1249" s="86">
        <v>6111</v>
      </c>
      <c r="C1249" s="76" t="s">
        <v>238</v>
      </c>
      <c r="D1249" s="89">
        <v>0</v>
      </c>
      <c r="E1249" s="77">
        <v>2596</v>
      </c>
      <c r="F1249" s="89">
        <v>0</v>
      </c>
      <c r="G1249" s="101">
        <v>0</v>
      </c>
    </row>
    <row r="1250" spans="1:7" s="21" customFormat="1">
      <c r="A1250" s="91">
        <v>3639</v>
      </c>
      <c r="B1250" s="87">
        <v>6119</v>
      </c>
      <c r="C1250" s="71" t="s">
        <v>240</v>
      </c>
      <c r="D1250" s="90">
        <v>0</v>
      </c>
      <c r="E1250" s="72">
        <v>650</v>
      </c>
      <c r="F1250" s="90">
        <v>0</v>
      </c>
      <c r="G1250" s="102">
        <v>0</v>
      </c>
    </row>
    <row r="1251" spans="1:7" s="21" customFormat="1">
      <c r="A1251" s="91">
        <v>3639</v>
      </c>
      <c r="B1251" s="87">
        <v>6121</v>
      </c>
      <c r="C1251" s="71" t="s">
        <v>241</v>
      </c>
      <c r="D1251" s="90">
        <v>9211</v>
      </c>
      <c r="E1251" s="72">
        <v>120526.30999999998</v>
      </c>
      <c r="F1251" s="90">
        <v>9234.8530200000005</v>
      </c>
      <c r="G1251" s="102">
        <v>7.6621054938129287</v>
      </c>
    </row>
    <row r="1252" spans="1:7" s="21" customFormat="1">
      <c r="A1252" s="91">
        <v>3639</v>
      </c>
      <c r="B1252" s="87">
        <v>6122</v>
      </c>
      <c r="C1252" s="71" t="s">
        <v>242</v>
      </c>
      <c r="D1252" s="90">
        <v>775</v>
      </c>
      <c r="E1252" s="72">
        <v>1191</v>
      </c>
      <c r="F1252" s="90">
        <v>774.76498000000004</v>
      </c>
      <c r="G1252" s="102">
        <v>65.051635600335857</v>
      </c>
    </row>
    <row r="1253" spans="1:7" s="21" customFormat="1">
      <c r="A1253" s="91">
        <v>3639</v>
      </c>
      <c r="B1253" s="87">
        <v>6130</v>
      </c>
      <c r="C1253" s="71" t="s">
        <v>255</v>
      </c>
      <c r="D1253" s="90">
        <v>30450</v>
      </c>
      <c r="E1253" s="72">
        <v>39364</v>
      </c>
      <c r="F1253" s="90">
        <v>39261.11</v>
      </c>
      <c r="G1253" s="102">
        <v>99.738619042780215</v>
      </c>
    </row>
    <row r="1254" spans="1:7" s="21" customFormat="1">
      <c r="A1254" s="91">
        <v>3639</v>
      </c>
      <c r="B1254" s="87">
        <v>6313</v>
      </c>
      <c r="C1254" s="71" t="s">
        <v>246</v>
      </c>
      <c r="D1254" s="90">
        <v>0</v>
      </c>
      <c r="E1254" s="72">
        <v>310</v>
      </c>
      <c r="F1254" s="90">
        <v>0</v>
      </c>
      <c r="G1254" s="102">
        <v>0</v>
      </c>
    </row>
    <row r="1255" spans="1:7" s="21" customFormat="1">
      <c r="A1255" s="91">
        <v>3639</v>
      </c>
      <c r="B1255" s="87">
        <v>6341</v>
      </c>
      <c r="C1255" s="71" t="s">
        <v>250</v>
      </c>
      <c r="D1255" s="90">
        <v>9325</v>
      </c>
      <c r="E1255" s="72">
        <v>4385.1400000000003</v>
      </c>
      <c r="F1255" s="90">
        <v>1500</v>
      </c>
      <c r="G1255" s="102">
        <v>34.20643354602133</v>
      </c>
    </row>
    <row r="1256" spans="1:7">
      <c r="A1256" s="103">
        <v>3639</v>
      </c>
      <c r="B1256" s="88"/>
      <c r="C1256" s="50" t="s">
        <v>142</v>
      </c>
      <c r="D1256" s="74">
        <v>49761</v>
      </c>
      <c r="E1256" s="79">
        <v>169022</v>
      </c>
      <c r="F1256" s="74">
        <v>50771</v>
      </c>
      <c r="G1256" s="104">
        <v>30</v>
      </c>
    </row>
    <row r="1257" spans="1:7">
      <c r="A1257" s="95"/>
      <c r="B1257" s="18"/>
      <c r="C1257" s="46"/>
      <c r="D1257" s="54"/>
      <c r="E1257" s="54"/>
      <c r="F1257" s="54"/>
      <c r="G1257" s="96"/>
    </row>
    <row r="1258" spans="1:7" s="21" customFormat="1">
      <c r="A1258" s="100">
        <v>3719</v>
      </c>
      <c r="B1258" s="86">
        <v>6371</v>
      </c>
      <c r="C1258" s="76" t="s">
        <v>264</v>
      </c>
      <c r="D1258" s="89">
        <v>0</v>
      </c>
      <c r="E1258" s="77">
        <v>35881.599999999999</v>
      </c>
      <c r="F1258" s="89">
        <v>35881.581999999995</v>
      </c>
      <c r="G1258" s="101">
        <v>99.999949835012927</v>
      </c>
    </row>
    <row r="1259" spans="1:7">
      <c r="A1259" s="103">
        <v>3719</v>
      </c>
      <c r="B1259" s="88"/>
      <c r="C1259" s="78" t="s">
        <v>24</v>
      </c>
      <c r="D1259" s="74">
        <v>0</v>
      </c>
      <c r="E1259" s="79">
        <v>35882</v>
      </c>
      <c r="F1259" s="74">
        <v>35882</v>
      </c>
      <c r="G1259" s="104">
        <v>100</v>
      </c>
    </row>
    <row r="1260" spans="1:7">
      <c r="A1260" s="95"/>
      <c r="B1260" s="18"/>
      <c r="C1260" s="46"/>
      <c r="D1260" s="54"/>
      <c r="E1260" s="54"/>
      <c r="F1260" s="54"/>
      <c r="G1260" s="96"/>
    </row>
    <row r="1261" spans="1:7" s="21" customFormat="1">
      <c r="A1261" s="100">
        <v>3729</v>
      </c>
      <c r="B1261" s="86">
        <v>6201</v>
      </c>
      <c r="C1261" s="76" t="s">
        <v>256</v>
      </c>
      <c r="D1261" s="89">
        <v>3300</v>
      </c>
      <c r="E1261" s="77">
        <v>3300</v>
      </c>
      <c r="F1261" s="89">
        <v>0</v>
      </c>
      <c r="G1261" s="101">
        <v>0</v>
      </c>
    </row>
    <row r="1262" spans="1:7">
      <c r="A1262" s="103">
        <v>3729</v>
      </c>
      <c r="B1262" s="88"/>
      <c r="C1262" s="78" t="s">
        <v>23</v>
      </c>
      <c r="D1262" s="74">
        <v>3300</v>
      </c>
      <c r="E1262" s="79">
        <v>3300</v>
      </c>
      <c r="F1262" s="74">
        <v>0</v>
      </c>
      <c r="G1262" s="104">
        <v>0</v>
      </c>
    </row>
    <row r="1263" spans="1:7">
      <c r="A1263" s="95"/>
      <c r="B1263" s="18"/>
      <c r="C1263" s="46"/>
      <c r="D1263" s="54"/>
      <c r="E1263" s="54"/>
      <c r="F1263" s="54"/>
      <c r="G1263" s="96"/>
    </row>
    <row r="1264" spans="1:7" s="21" customFormat="1">
      <c r="A1264" s="100">
        <v>3744</v>
      </c>
      <c r="B1264" s="86">
        <v>6319</v>
      </c>
      <c r="C1264" s="76" t="s">
        <v>237</v>
      </c>
      <c r="D1264" s="89">
        <v>0</v>
      </c>
      <c r="E1264" s="77">
        <v>4000</v>
      </c>
      <c r="F1264" s="89">
        <v>4000</v>
      </c>
      <c r="G1264" s="101">
        <v>100</v>
      </c>
    </row>
    <row r="1265" spans="1:7" s="21" customFormat="1">
      <c r="A1265" s="91">
        <v>3744</v>
      </c>
      <c r="B1265" s="87">
        <v>6341</v>
      </c>
      <c r="C1265" s="71" t="s">
        <v>250</v>
      </c>
      <c r="D1265" s="90">
        <v>0</v>
      </c>
      <c r="E1265" s="72">
        <v>250</v>
      </c>
      <c r="F1265" s="90">
        <v>250</v>
      </c>
      <c r="G1265" s="102">
        <v>100</v>
      </c>
    </row>
    <row r="1266" spans="1:7">
      <c r="A1266" s="103">
        <v>3744</v>
      </c>
      <c r="B1266" s="88"/>
      <c r="C1266" s="78" t="s">
        <v>22</v>
      </c>
      <c r="D1266" s="74">
        <v>0</v>
      </c>
      <c r="E1266" s="79">
        <v>4250</v>
      </c>
      <c r="F1266" s="74">
        <v>4250</v>
      </c>
      <c r="G1266" s="104">
        <v>100</v>
      </c>
    </row>
    <row r="1267" spans="1:7">
      <c r="A1267" s="95"/>
      <c r="B1267" s="18"/>
      <c r="C1267" s="46"/>
      <c r="D1267" s="54"/>
      <c r="E1267" s="54"/>
      <c r="F1267" s="54"/>
      <c r="G1267" s="96"/>
    </row>
    <row r="1268" spans="1:7" s="21" customFormat="1">
      <c r="A1268" s="100">
        <v>3769</v>
      </c>
      <c r="B1268" s="86">
        <v>6121</v>
      </c>
      <c r="C1268" s="76" t="s">
        <v>241</v>
      </c>
      <c r="D1268" s="89">
        <v>10190.000000000002</v>
      </c>
      <c r="E1268" s="77">
        <v>7903.4699999999993</v>
      </c>
      <c r="F1268" s="89">
        <v>7846.3539600000004</v>
      </c>
      <c r="G1268" s="101">
        <v>99.277329578020797</v>
      </c>
    </row>
    <row r="1269" spans="1:7">
      <c r="A1269" s="103">
        <v>3769</v>
      </c>
      <c r="B1269" s="88"/>
      <c r="C1269" s="78" t="s">
        <v>21</v>
      </c>
      <c r="D1269" s="74">
        <v>10190</v>
      </c>
      <c r="E1269" s="79">
        <v>7903</v>
      </c>
      <c r="F1269" s="74">
        <v>7846</v>
      </c>
      <c r="G1269" s="104">
        <v>99.3</v>
      </c>
    </row>
    <row r="1270" spans="1:7">
      <c r="A1270" s="95"/>
      <c r="B1270" s="18"/>
      <c r="C1270" s="46"/>
      <c r="D1270" s="54"/>
      <c r="E1270" s="54"/>
      <c r="F1270" s="54"/>
      <c r="G1270" s="96"/>
    </row>
    <row r="1271" spans="1:7" s="21" customFormat="1">
      <c r="A1271" s="100">
        <v>3799</v>
      </c>
      <c r="B1271" s="86">
        <v>6341</v>
      </c>
      <c r="C1271" s="76" t="s">
        <v>250</v>
      </c>
      <c r="D1271" s="89">
        <v>5000</v>
      </c>
      <c r="E1271" s="77">
        <v>0</v>
      </c>
      <c r="F1271" s="89">
        <v>0</v>
      </c>
      <c r="G1271" s="101">
        <v>0</v>
      </c>
    </row>
    <row r="1272" spans="1:7">
      <c r="A1272" s="103">
        <v>3799</v>
      </c>
      <c r="B1272" s="88"/>
      <c r="C1272" s="78" t="s">
        <v>20</v>
      </c>
      <c r="D1272" s="74">
        <v>5000</v>
      </c>
      <c r="E1272" s="79">
        <v>0</v>
      </c>
      <c r="F1272" s="74">
        <v>0</v>
      </c>
      <c r="G1272" s="104">
        <v>0</v>
      </c>
    </row>
    <row r="1273" spans="1:7">
      <c r="A1273" s="95"/>
      <c r="B1273" s="18"/>
      <c r="C1273" s="46"/>
      <c r="D1273" s="54"/>
      <c r="E1273" s="54"/>
      <c r="F1273" s="54"/>
      <c r="G1273" s="96"/>
    </row>
    <row r="1274" spans="1:7">
      <c r="A1274" s="1217" t="s">
        <v>19</v>
      </c>
      <c r="B1274" s="1218"/>
      <c r="C1274" s="1218"/>
      <c r="D1274" s="67">
        <v>941548</v>
      </c>
      <c r="E1274" s="67">
        <v>1282926</v>
      </c>
      <c r="F1274" s="67">
        <v>784308</v>
      </c>
      <c r="G1274" s="97">
        <v>61.1</v>
      </c>
    </row>
    <row r="1275" spans="1:7">
      <c r="A1275" s="98"/>
      <c r="B1275" s="68"/>
      <c r="C1275" s="69"/>
      <c r="D1275" s="75"/>
      <c r="E1275" s="75"/>
      <c r="F1275" s="75"/>
      <c r="G1275" s="99"/>
    </row>
    <row r="1276" spans="1:7" s="21" customFormat="1">
      <c r="A1276" s="100">
        <v>4322</v>
      </c>
      <c r="B1276" s="86">
        <v>6121</v>
      </c>
      <c r="C1276" s="76" t="s">
        <v>241</v>
      </c>
      <c r="D1276" s="89">
        <v>6564</v>
      </c>
      <c r="E1276" s="77">
        <v>6176.0300000000007</v>
      </c>
      <c r="F1276" s="89">
        <v>0</v>
      </c>
      <c r="G1276" s="101">
        <v>0</v>
      </c>
    </row>
    <row r="1277" spans="1:7" s="21" customFormat="1">
      <c r="A1277" s="91">
        <v>4322</v>
      </c>
      <c r="B1277" s="87">
        <v>6351</v>
      </c>
      <c r="C1277" s="71" t="s">
        <v>253</v>
      </c>
      <c r="D1277" s="90">
        <v>0</v>
      </c>
      <c r="E1277" s="72">
        <v>3216</v>
      </c>
      <c r="F1277" s="90">
        <v>2759.3311100000001</v>
      </c>
      <c r="G1277" s="102">
        <v>85.800096703980103</v>
      </c>
    </row>
    <row r="1278" spans="1:7">
      <c r="A1278" s="103">
        <v>4322</v>
      </c>
      <c r="B1278" s="88"/>
      <c r="C1278" s="78" t="s">
        <v>18</v>
      </c>
      <c r="D1278" s="74">
        <v>6564</v>
      </c>
      <c r="E1278" s="79">
        <v>9392</v>
      </c>
      <c r="F1278" s="74">
        <v>2759</v>
      </c>
      <c r="G1278" s="104">
        <v>29.4</v>
      </c>
    </row>
    <row r="1279" spans="1:7">
      <c r="A1279" s="95"/>
      <c r="B1279" s="18"/>
      <c r="C1279" s="46"/>
      <c r="D1279" s="54"/>
      <c r="E1279" s="54"/>
      <c r="F1279" s="54"/>
      <c r="G1279" s="96"/>
    </row>
    <row r="1280" spans="1:7" s="21" customFormat="1">
      <c r="A1280" s="100">
        <v>4332</v>
      </c>
      <c r="B1280" s="86">
        <v>6121</v>
      </c>
      <c r="C1280" s="76" t="s">
        <v>241</v>
      </c>
      <c r="D1280" s="89">
        <v>11280</v>
      </c>
      <c r="E1280" s="77">
        <v>12916.380000000001</v>
      </c>
      <c r="F1280" s="89">
        <v>467.51672999999994</v>
      </c>
      <c r="G1280" s="101">
        <v>3.61956469227446</v>
      </c>
    </row>
    <row r="1281" spans="1:7" s="21" customFormat="1">
      <c r="A1281" s="91">
        <v>4332</v>
      </c>
      <c r="B1281" s="87">
        <v>6122</v>
      </c>
      <c r="C1281" s="71" t="s">
        <v>242</v>
      </c>
      <c r="D1281" s="90">
        <v>200</v>
      </c>
      <c r="E1281" s="72">
        <v>170</v>
      </c>
      <c r="F1281" s="90">
        <v>0</v>
      </c>
      <c r="G1281" s="102">
        <v>0</v>
      </c>
    </row>
    <row r="1282" spans="1:7" s="21" customFormat="1">
      <c r="A1282" s="91">
        <v>4332</v>
      </c>
      <c r="B1282" s="87">
        <v>6351</v>
      </c>
      <c r="C1282" s="71" t="s">
        <v>253</v>
      </c>
      <c r="D1282" s="90">
        <v>0</v>
      </c>
      <c r="E1282" s="72">
        <v>303.81</v>
      </c>
      <c r="F1282" s="90">
        <v>303.81</v>
      </c>
      <c r="G1282" s="102">
        <v>100</v>
      </c>
    </row>
    <row r="1283" spans="1:7">
      <c r="A1283" s="103">
        <v>4332</v>
      </c>
      <c r="B1283" s="88"/>
      <c r="C1283" s="78" t="s">
        <v>17</v>
      </c>
      <c r="D1283" s="74">
        <v>11480</v>
      </c>
      <c r="E1283" s="79">
        <v>13390</v>
      </c>
      <c r="F1283" s="74">
        <v>772</v>
      </c>
      <c r="G1283" s="104">
        <v>5.8</v>
      </c>
    </row>
    <row r="1284" spans="1:7">
      <c r="A1284" s="95"/>
      <c r="B1284" s="18"/>
      <c r="C1284" s="46"/>
      <c r="D1284" s="54"/>
      <c r="E1284" s="54"/>
      <c r="F1284" s="54"/>
      <c r="G1284" s="96"/>
    </row>
    <row r="1285" spans="1:7" s="21" customFormat="1">
      <c r="A1285" s="100">
        <v>4350</v>
      </c>
      <c r="B1285" s="86">
        <v>6121</v>
      </c>
      <c r="C1285" s="76" t="s">
        <v>241</v>
      </c>
      <c r="D1285" s="89">
        <v>14700</v>
      </c>
      <c r="E1285" s="77">
        <v>44754.45</v>
      </c>
      <c r="F1285" s="89">
        <v>429.74700000000001</v>
      </c>
      <c r="G1285" s="101">
        <v>0.96023300476265494</v>
      </c>
    </row>
    <row r="1286" spans="1:7" s="21" customFormat="1">
      <c r="A1286" s="91">
        <v>4350</v>
      </c>
      <c r="B1286" s="87">
        <v>6122</v>
      </c>
      <c r="C1286" s="71" t="s">
        <v>242</v>
      </c>
      <c r="D1286" s="90">
        <v>100</v>
      </c>
      <c r="E1286" s="72">
        <v>100</v>
      </c>
      <c r="F1286" s="90">
        <v>0</v>
      </c>
      <c r="G1286" s="102">
        <v>0</v>
      </c>
    </row>
    <row r="1287" spans="1:7" s="21" customFormat="1">
      <c r="A1287" s="91">
        <v>4350</v>
      </c>
      <c r="B1287" s="87">
        <v>6341</v>
      </c>
      <c r="C1287" s="71" t="s">
        <v>250</v>
      </c>
      <c r="D1287" s="90">
        <v>0</v>
      </c>
      <c r="E1287" s="72">
        <v>2500</v>
      </c>
      <c r="F1287" s="90">
        <v>2500</v>
      </c>
      <c r="G1287" s="102">
        <v>100</v>
      </c>
    </row>
    <row r="1288" spans="1:7" s="21" customFormat="1">
      <c r="A1288" s="91">
        <v>4350</v>
      </c>
      <c r="B1288" s="87">
        <v>6351</v>
      </c>
      <c r="C1288" s="71" t="s">
        <v>253</v>
      </c>
      <c r="D1288" s="90">
        <v>2600</v>
      </c>
      <c r="E1288" s="72">
        <v>7934.7</v>
      </c>
      <c r="F1288" s="90">
        <v>6034.7</v>
      </c>
      <c r="G1288" s="102">
        <v>76.05454522540235</v>
      </c>
    </row>
    <row r="1289" spans="1:7" s="21" customFormat="1">
      <c r="A1289" s="91">
        <v>4350</v>
      </c>
      <c r="B1289" s="87">
        <v>6356</v>
      </c>
      <c r="C1289" s="71" t="s">
        <v>254</v>
      </c>
      <c r="D1289" s="90">
        <v>0</v>
      </c>
      <c r="E1289" s="72">
        <v>325.5</v>
      </c>
      <c r="F1289" s="90">
        <v>325.5</v>
      </c>
      <c r="G1289" s="102">
        <v>100</v>
      </c>
    </row>
    <row r="1290" spans="1:7">
      <c r="A1290" s="103">
        <v>4350</v>
      </c>
      <c r="B1290" s="88"/>
      <c r="C1290" s="78" t="s">
        <v>16</v>
      </c>
      <c r="D1290" s="74">
        <v>17400</v>
      </c>
      <c r="E1290" s="79">
        <v>55615</v>
      </c>
      <c r="F1290" s="74">
        <v>9291</v>
      </c>
      <c r="G1290" s="104">
        <v>16.7</v>
      </c>
    </row>
    <row r="1291" spans="1:7">
      <c r="A1291" s="95"/>
      <c r="B1291" s="18"/>
      <c r="C1291" s="46"/>
      <c r="D1291" s="54"/>
      <c r="E1291" s="54"/>
      <c r="F1291" s="54"/>
      <c r="G1291" s="96"/>
    </row>
    <row r="1292" spans="1:7" s="21" customFormat="1">
      <c r="A1292" s="100">
        <v>4354</v>
      </c>
      <c r="B1292" s="86">
        <v>6121</v>
      </c>
      <c r="C1292" s="76" t="s">
        <v>241</v>
      </c>
      <c r="D1292" s="89">
        <v>9875</v>
      </c>
      <c r="E1292" s="77">
        <v>12573.87</v>
      </c>
      <c r="F1292" s="89">
        <v>7381.4530100000002</v>
      </c>
      <c r="G1292" s="101">
        <v>58.704702768519155</v>
      </c>
    </row>
    <row r="1293" spans="1:7" s="21" customFormat="1">
      <c r="A1293" s="91">
        <v>4354</v>
      </c>
      <c r="B1293" s="87">
        <v>6122</v>
      </c>
      <c r="C1293" s="71" t="s">
        <v>242</v>
      </c>
      <c r="D1293" s="90">
        <v>200</v>
      </c>
      <c r="E1293" s="72">
        <v>80.149999999999991</v>
      </c>
      <c r="F1293" s="90">
        <v>0</v>
      </c>
      <c r="G1293" s="102">
        <v>0</v>
      </c>
    </row>
    <row r="1294" spans="1:7" s="21" customFormat="1">
      <c r="A1294" s="91">
        <v>4354</v>
      </c>
      <c r="B1294" s="87">
        <v>6130</v>
      </c>
      <c r="C1294" s="71" t="s">
        <v>255</v>
      </c>
      <c r="D1294" s="90">
        <v>0</v>
      </c>
      <c r="E1294" s="72">
        <v>2.7</v>
      </c>
      <c r="F1294" s="90">
        <v>2.7</v>
      </c>
      <c r="G1294" s="102">
        <v>100</v>
      </c>
    </row>
    <row r="1295" spans="1:7">
      <c r="A1295" s="103">
        <v>4354</v>
      </c>
      <c r="B1295" s="88"/>
      <c r="C1295" s="78" t="s">
        <v>15</v>
      </c>
      <c r="D1295" s="74">
        <v>10075</v>
      </c>
      <c r="E1295" s="79">
        <v>12657</v>
      </c>
      <c r="F1295" s="74">
        <v>7384</v>
      </c>
      <c r="G1295" s="104">
        <v>58.3</v>
      </c>
    </row>
    <row r="1296" spans="1:7">
      <c r="A1296" s="95"/>
      <c r="B1296" s="18"/>
      <c r="C1296" s="46"/>
      <c r="D1296" s="54"/>
      <c r="E1296" s="54"/>
      <c r="F1296" s="54"/>
      <c r="G1296" s="96"/>
    </row>
    <row r="1297" spans="1:7" s="21" customFormat="1">
      <c r="A1297" s="100">
        <v>4357</v>
      </c>
      <c r="B1297" s="86">
        <v>6121</v>
      </c>
      <c r="C1297" s="76" t="s">
        <v>241</v>
      </c>
      <c r="D1297" s="89">
        <v>157566</v>
      </c>
      <c r="E1297" s="77">
        <v>115197.06999999996</v>
      </c>
      <c r="F1297" s="89">
        <v>61405.659200000002</v>
      </c>
      <c r="G1297" s="101">
        <v>53.304879368893687</v>
      </c>
    </row>
    <row r="1298" spans="1:7" s="21" customFormat="1">
      <c r="A1298" s="91">
        <v>4357</v>
      </c>
      <c r="B1298" s="87">
        <v>6122</v>
      </c>
      <c r="C1298" s="71" t="s">
        <v>242</v>
      </c>
      <c r="D1298" s="90">
        <v>4300</v>
      </c>
      <c r="E1298" s="72">
        <v>2695.71</v>
      </c>
      <c r="F1298" s="90">
        <v>714.56164999999999</v>
      </c>
      <c r="G1298" s="102">
        <v>26.507363551717354</v>
      </c>
    </row>
    <row r="1299" spans="1:7" s="21" customFormat="1">
      <c r="A1299" s="91">
        <v>4357</v>
      </c>
      <c r="B1299" s="87">
        <v>6351</v>
      </c>
      <c r="C1299" s="71" t="s">
        <v>253</v>
      </c>
      <c r="D1299" s="90">
        <v>2000</v>
      </c>
      <c r="E1299" s="72">
        <v>6900</v>
      </c>
      <c r="F1299" s="90">
        <v>3400</v>
      </c>
      <c r="G1299" s="102">
        <v>49.275362318840585</v>
      </c>
    </row>
    <row r="1300" spans="1:7">
      <c r="A1300" s="103">
        <v>4357</v>
      </c>
      <c r="B1300" s="88"/>
      <c r="C1300" s="50" t="s">
        <v>150</v>
      </c>
      <c r="D1300" s="74">
        <v>163866</v>
      </c>
      <c r="E1300" s="79">
        <v>124793</v>
      </c>
      <c r="F1300" s="74">
        <v>65521</v>
      </c>
      <c r="G1300" s="104">
        <v>52.5</v>
      </c>
    </row>
    <row r="1301" spans="1:7">
      <c r="A1301" s="95"/>
      <c r="B1301" s="18"/>
      <c r="C1301" s="46"/>
      <c r="D1301" s="54"/>
      <c r="E1301" s="54"/>
      <c r="F1301" s="54"/>
      <c r="G1301" s="96"/>
    </row>
    <row r="1302" spans="1:7" s="21" customFormat="1">
      <c r="A1302" s="100">
        <v>4399</v>
      </c>
      <c r="B1302" s="86">
        <v>6313</v>
      </c>
      <c r="C1302" s="76" t="s">
        <v>246</v>
      </c>
      <c r="D1302" s="89">
        <v>0</v>
      </c>
      <c r="E1302" s="77">
        <v>185</v>
      </c>
      <c r="F1302" s="89">
        <v>0</v>
      </c>
      <c r="G1302" s="101">
        <v>0</v>
      </c>
    </row>
    <row r="1303" spans="1:7" s="21" customFormat="1">
      <c r="A1303" s="91">
        <v>4399</v>
      </c>
      <c r="B1303" s="87">
        <v>6321</v>
      </c>
      <c r="C1303" s="71" t="s">
        <v>247</v>
      </c>
      <c r="D1303" s="90">
        <v>0</v>
      </c>
      <c r="E1303" s="72">
        <v>493</v>
      </c>
      <c r="F1303" s="90">
        <v>493</v>
      </c>
      <c r="G1303" s="102">
        <v>100</v>
      </c>
    </row>
    <row r="1304" spans="1:7" s="21" customFormat="1">
      <c r="A1304" s="91">
        <v>4399</v>
      </c>
      <c r="B1304" s="87">
        <v>6322</v>
      </c>
      <c r="C1304" s="71" t="s">
        <v>248</v>
      </c>
      <c r="D1304" s="90">
        <v>0</v>
      </c>
      <c r="E1304" s="72">
        <v>710</v>
      </c>
      <c r="F1304" s="90">
        <v>710</v>
      </c>
      <c r="G1304" s="102">
        <v>100</v>
      </c>
    </row>
    <row r="1305" spans="1:7" s="21" customFormat="1">
      <c r="A1305" s="91">
        <v>4399</v>
      </c>
      <c r="B1305" s="87">
        <v>6323</v>
      </c>
      <c r="C1305" s="71" t="s">
        <v>260</v>
      </c>
      <c r="D1305" s="90">
        <v>0</v>
      </c>
      <c r="E1305" s="72">
        <v>3171.1</v>
      </c>
      <c r="F1305" s="90">
        <v>1671.1</v>
      </c>
      <c r="G1305" s="102">
        <v>52.69780202453407</v>
      </c>
    </row>
    <row r="1306" spans="1:7">
      <c r="A1306" s="103">
        <v>4399</v>
      </c>
      <c r="B1306" s="88"/>
      <c r="C1306" s="50" t="s">
        <v>154</v>
      </c>
      <c r="D1306" s="74">
        <v>0</v>
      </c>
      <c r="E1306" s="79">
        <v>4559</v>
      </c>
      <c r="F1306" s="74">
        <v>2874</v>
      </c>
      <c r="G1306" s="104">
        <v>63</v>
      </c>
    </row>
    <row r="1307" spans="1:7">
      <c r="A1307" s="95"/>
      <c r="B1307" s="18"/>
      <c r="C1307" s="46"/>
      <c r="D1307" s="54"/>
      <c r="E1307" s="54"/>
      <c r="F1307" s="54"/>
      <c r="G1307" s="96"/>
    </row>
    <row r="1308" spans="1:7">
      <c r="A1308" s="1217" t="s">
        <v>14</v>
      </c>
      <c r="B1308" s="1218"/>
      <c r="C1308" s="1218"/>
      <c r="D1308" s="67">
        <v>209385</v>
      </c>
      <c r="E1308" s="67">
        <v>220406</v>
      </c>
      <c r="F1308" s="67">
        <v>88601</v>
      </c>
      <c r="G1308" s="97">
        <v>40.200000000000003</v>
      </c>
    </row>
    <row r="1309" spans="1:7">
      <c r="A1309" s="98"/>
      <c r="B1309" s="68"/>
      <c r="C1309" s="69"/>
      <c r="D1309" s="75"/>
      <c r="E1309" s="75"/>
      <c r="F1309" s="75"/>
      <c r="G1309" s="99"/>
    </row>
    <row r="1310" spans="1:7" s="21" customFormat="1">
      <c r="A1310" s="100">
        <v>5212</v>
      </c>
      <c r="B1310" s="86">
        <v>6122</v>
      </c>
      <c r="C1310" s="76" t="s">
        <v>242</v>
      </c>
      <c r="D1310" s="89">
        <v>900</v>
      </c>
      <c r="E1310" s="77">
        <v>1776.05</v>
      </c>
      <c r="F1310" s="89">
        <v>471</v>
      </c>
      <c r="G1310" s="101">
        <v>26.519523662059065</v>
      </c>
    </row>
    <row r="1311" spans="1:7" s="21" customFormat="1">
      <c r="A1311" s="91">
        <v>5212</v>
      </c>
      <c r="B1311" s="87">
        <v>6123</v>
      </c>
      <c r="C1311" s="71" t="s">
        <v>262</v>
      </c>
      <c r="D1311" s="90">
        <v>2100</v>
      </c>
      <c r="E1311" s="72">
        <v>4032.94</v>
      </c>
      <c r="F1311" s="90">
        <v>0</v>
      </c>
      <c r="G1311" s="102">
        <v>0</v>
      </c>
    </row>
    <row r="1312" spans="1:7">
      <c r="A1312" s="103">
        <v>5212</v>
      </c>
      <c r="B1312" s="88"/>
      <c r="C1312" s="78" t="s">
        <v>13</v>
      </c>
      <c r="D1312" s="74">
        <v>3000</v>
      </c>
      <c r="E1312" s="79">
        <v>5809</v>
      </c>
      <c r="F1312" s="74">
        <v>471</v>
      </c>
      <c r="G1312" s="104">
        <v>8.1</v>
      </c>
    </row>
    <row r="1313" spans="1:7">
      <c r="A1313" s="95"/>
      <c r="B1313" s="18"/>
      <c r="C1313" s="46"/>
      <c r="D1313" s="54"/>
      <c r="E1313" s="54"/>
      <c r="F1313" s="54"/>
      <c r="G1313" s="96"/>
    </row>
    <row r="1314" spans="1:7" s="21" customFormat="1">
      <c r="A1314" s="100">
        <v>5279</v>
      </c>
      <c r="B1314" s="86">
        <v>6341</v>
      </c>
      <c r="C1314" s="76" t="s">
        <v>250</v>
      </c>
      <c r="D1314" s="89">
        <v>4000</v>
      </c>
      <c r="E1314" s="77">
        <v>5560</v>
      </c>
      <c r="F1314" s="89">
        <v>4261.2575999999999</v>
      </c>
      <c r="G1314" s="101">
        <v>76.641323741007199</v>
      </c>
    </row>
    <row r="1315" spans="1:7">
      <c r="A1315" s="103">
        <v>5279</v>
      </c>
      <c r="B1315" s="88"/>
      <c r="C1315" s="78" t="s">
        <v>12</v>
      </c>
      <c r="D1315" s="74">
        <v>4000</v>
      </c>
      <c r="E1315" s="79">
        <v>5560</v>
      </c>
      <c r="F1315" s="74">
        <v>4261</v>
      </c>
      <c r="G1315" s="104">
        <v>76.599999999999994</v>
      </c>
    </row>
    <row r="1316" spans="1:7">
      <c r="A1316" s="95"/>
      <c r="B1316" s="18"/>
      <c r="C1316" s="46"/>
      <c r="D1316" s="54"/>
      <c r="E1316" s="54"/>
      <c r="F1316" s="54"/>
      <c r="G1316" s="96"/>
    </row>
    <row r="1317" spans="1:7" s="21" customFormat="1">
      <c r="A1317" s="100">
        <v>5311</v>
      </c>
      <c r="B1317" s="86">
        <v>6339</v>
      </c>
      <c r="C1317" s="76" t="s">
        <v>265</v>
      </c>
      <c r="D1317" s="89">
        <v>5000</v>
      </c>
      <c r="E1317" s="77">
        <v>7602.69</v>
      </c>
      <c r="F1317" s="89">
        <v>6252.6814299999996</v>
      </c>
      <c r="G1317" s="101">
        <v>82.243014380436392</v>
      </c>
    </row>
    <row r="1318" spans="1:7">
      <c r="A1318" s="103">
        <v>5311</v>
      </c>
      <c r="B1318" s="88"/>
      <c r="C1318" s="78" t="s">
        <v>11</v>
      </c>
      <c r="D1318" s="74">
        <v>5000</v>
      </c>
      <c r="E1318" s="79">
        <v>7603</v>
      </c>
      <c r="F1318" s="74">
        <v>6253</v>
      </c>
      <c r="G1318" s="104">
        <v>82.2</v>
      </c>
    </row>
    <row r="1319" spans="1:7">
      <c r="A1319" s="95"/>
      <c r="B1319" s="18"/>
      <c r="C1319" s="46"/>
      <c r="D1319" s="54"/>
      <c r="E1319" s="54"/>
      <c r="F1319" s="54"/>
      <c r="G1319" s="96"/>
    </row>
    <row r="1320" spans="1:7" s="21" customFormat="1">
      <c r="A1320" s="100">
        <v>5511</v>
      </c>
      <c r="B1320" s="86">
        <v>6122</v>
      </c>
      <c r="C1320" s="76" t="s">
        <v>242</v>
      </c>
      <c r="D1320" s="89">
        <v>2000</v>
      </c>
      <c r="E1320" s="77">
        <v>0</v>
      </c>
      <c r="F1320" s="89">
        <v>0</v>
      </c>
      <c r="G1320" s="101">
        <v>0</v>
      </c>
    </row>
    <row r="1321" spans="1:7" s="21" customFormat="1">
      <c r="A1321" s="91">
        <v>5511</v>
      </c>
      <c r="B1321" s="87">
        <v>6123</v>
      </c>
      <c r="C1321" s="71" t="s">
        <v>262</v>
      </c>
      <c r="D1321" s="90">
        <v>2000</v>
      </c>
      <c r="E1321" s="72">
        <v>4123.4800000000005</v>
      </c>
      <c r="F1321" s="90">
        <v>0</v>
      </c>
      <c r="G1321" s="102">
        <v>0</v>
      </c>
    </row>
    <row r="1322" spans="1:7" s="21" customFormat="1">
      <c r="A1322" s="91">
        <v>5511</v>
      </c>
      <c r="B1322" s="87">
        <v>6339</v>
      </c>
      <c r="C1322" s="71" t="s">
        <v>265</v>
      </c>
      <c r="D1322" s="90">
        <v>25980</v>
      </c>
      <c r="E1322" s="72">
        <v>34373.379999999997</v>
      </c>
      <c r="F1322" s="90">
        <v>24379.381999999998</v>
      </c>
      <c r="G1322" s="102">
        <v>70.925181055805396</v>
      </c>
    </row>
    <row r="1323" spans="1:7">
      <c r="A1323" s="103">
        <v>5511</v>
      </c>
      <c r="B1323" s="88"/>
      <c r="C1323" s="78" t="s">
        <v>10</v>
      </c>
      <c r="D1323" s="74">
        <v>29980</v>
      </c>
      <c r="E1323" s="79">
        <v>38496</v>
      </c>
      <c r="F1323" s="74">
        <v>24379</v>
      </c>
      <c r="G1323" s="104">
        <v>63.3</v>
      </c>
    </row>
    <row r="1324" spans="1:7">
      <c r="A1324" s="95"/>
      <c r="B1324" s="18"/>
      <c r="C1324" s="46"/>
      <c r="D1324" s="54"/>
      <c r="E1324" s="54"/>
      <c r="F1324" s="54"/>
      <c r="G1324" s="96"/>
    </row>
    <row r="1325" spans="1:7" s="21" customFormat="1">
      <c r="A1325" s="100">
        <v>5512</v>
      </c>
      <c r="B1325" s="86">
        <v>6122</v>
      </c>
      <c r="C1325" s="76" t="s">
        <v>242</v>
      </c>
      <c r="D1325" s="89">
        <v>2800</v>
      </c>
      <c r="E1325" s="77">
        <v>7288.32</v>
      </c>
      <c r="F1325" s="89">
        <v>6709.6557000000003</v>
      </c>
      <c r="G1325" s="101">
        <v>92.060388402265545</v>
      </c>
    </row>
    <row r="1326" spans="1:7" s="21" customFormat="1">
      <c r="A1326" s="91">
        <v>5512</v>
      </c>
      <c r="B1326" s="87">
        <v>6123</v>
      </c>
      <c r="C1326" s="71" t="s">
        <v>262</v>
      </c>
      <c r="D1326" s="90">
        <v>0</v>
      </c>
      <c r="E1326" s="72">
        <v>1996.5</v>
      </c>
      <c r="F1326" s="90">
        <v>0</v>
      </c>
      <c r="G1326" s="102">
        <v>0</v>
      </c>
    </row>
    <row r="1327" spans="1:7" s="21" customFormat="1">
      <c r="A1327" s="91">
        <v>5512</v>
      </c>
      <c r="B1327" s="87">
        <v>6341</v>
      </c>
      <c r="C1327" s="71" t="s">
        <v>250</v>
      </c>
      <c r="D1327" s="90">
        <v>7000</v>
      </c>
      <c r="E1327" s="72">
        <v>3000.51</v>
      </c>
      <c r="F1327" s="90">
        <v>3000</v>
      </c>
      <c r="G1327" s="102">
        <v>99.983002889508782</v>
      </c>
    </row>
    <row r="1328" spans="1:7">
      <c r="A1328" s="103">
        <v>5512</v>
      </c>
      <c r="B1328" s="88"/>
      <c r="C1328" s="78" t="s">
        <v>9</v>
      </c>
      <c r="D1328" s="74">
        <v>9800</v>
      </c>
      <c r="E1328" s="79">
        <v>12286</v>
      </c>
      <c r="F1328" s="74">
        <v>9710</v>
      </c>
      <c r="G1328" s="104">
        <v>79</v>
      </c>
    </row>
    <row r="1329" spans="1:7">
      <c r="A1329" s="95"/>
      <c r="B1329" s="18"/>
      <c r="C1329" s="46"/>
      <c r="D1329" s="54"/>
      <c r="E1329" s="54"/>
      <c r="F1329" s="54"/>
      <c r="G1329" s="96"/>
    </row>
    <row r="1330" spans="1:7" s="21" customFormat="1">
      <c r="A1330" s="100">
        <v>5521</v>
      </c>
      <c r="B1330" s="86">
        <v>6111</v>
      </c>
      <c r="C1330" s="76" t="s">
        <v>238</v>
      </c>
      <c r="D1330" s="89">
        <v>0</v>
      </c>
      <c r="E1330" s="77">
        <v>630</v>
      </c>
      <c r="F1330" s="89">
        <v>630</v>
      </c>
      <c r="G1330" s="101">
        <v>100</v>
      </c>
    </row>
    <row r="1331" spans="1:7" s="21" customFormat="1">
      <c r="A1331" s="91">
        <v>5521</v>
      </c>
      <c r="B1331" s="87">
        <v>6121</v>
      </c>
      <c r="C1331" s="71" t="s">
        <v>241</v>
      </c>
      <c r="D1331" s="90">
        <v>177725</v>
      </c>
      <c r="E1331" s="72">
        <v>70278.789999999994</v>
      </c>
      <c r="F1331" s="90">
        <v>814.28030000000001</v>
      </c>
      <c r="G1331" s="102">
        <v>1.1586430272917334</v>
      </c>
    </row>
    <row r="1332" spans="1:7" s="21" customFormat="1">
      <c r="A1332" s="91">
        <v>5521</v>
      </c>
      <c r="B1332" s="87">
        <v>6122</v>
      </c>
      <c r="C1332" s="71" t="s">
        <v>242</v>
      </c>
      <c r="D1332" s="90">
        <v>1490</v>
      </c>
      <c r="E1332" s="72">
        <v>1490</v>
      </c>
      <c r="F1332" s="90">
        <v>0</v>
      </c>
      <c r="G1332" s="102">
        <v>0</v>
      </c>
    </row>
    <row r="1333" spans="1:7" s="21" customFormat="1">
      <c r="A1333" s="91">
        <v>5521</v>
      </c>
      <c r="B1333" s="87">
        <v>6339</v>
      </c>
      <c r="C1333" s="71" t="s">
        <v>265</v>
      </c>
      <c r="D1333" s="90">
        <v>0</v>
      </c>
      <c r="E1333" s="72">
        <v>9759.1200000000008</v>
      </c>
      <c r="F1333" s="90">
        <v>9759.1200000000008</v>
      </c>
      <c r="G1333" s="102">
        <v>100</v>
      </c>
    </row>
    <row r="1334" spans="1:7">
      <c r="A1334" s="103">
        <v>5521</v>
      </c>
      <c r="B1334" s="88"/>
      <c r="C1334" s="50" t="s">
        <v>155</v>
      </c>
      <c r="D1334" s="74">
        <v>179215</v>
      </c>
      <c r="E1334" s="79">
        <v>82158</v>
      </c>
      <c r="F1334" s="74">
        <v>11203</v>
      </c>
      <c r="G1334" s="104">
        <v>13.6</v>
      </c>
    </row>
    <row r="1335" spans="1:7">
      <c r="A1335" s="95"/>
      <c r="B1335" s="18"/>
      <c r="C1335" s="46"/>
      <c r="D1335" s="54"/>
      <c r="E1335" s="54"/>
      <c r="F1335" s="54"/>
      <c r="G1335" s="96"/>
    </row>
    <row r="1336" spans="1:7" s="21" customFormat="1">
      <c r="A1336" s="100">
        <v>5599</v>
      </c>
      <c r="B1336" s="86">
        <v>6122</v>
      </c>
      <c r="C1336" s="76" t="s">
        <v>242</v>
      </c>
      <c r="D1336" s="89">
        <v>9050</v>
      </c>
      <c r="E1336" s="77">
        <v>9646.5400000000009</v>
      </c>
      <c r="F1336" s="89">
        <v>0</v>
      </c>
      <c r="G1336" s="101">
        <v>0</v>
      </c>
    </row>
    <row r="1337" spans="1:7">
      <c r="A1337" s="103">
        <v>5599</v>
      </c>
      <c r="B1337" s="88"/>
      <c r="C1337" s="50" t="s">
        <v>157</v>
      </c>
      <c r="D1337" s="74">
        <v>9050</v>
      </c>
      <c r="E1337" s="79">
        <v>9647</v>
      </c>
      <c r="F1337" s="74">
        <v>0</v>
      </c>
      <c r="G1337" s="104">
        <v>0</v>
      </c>
    </row>
    <row r="1338" spans="1:7">
      <c r="A1338" s="95"/>
      <c r="B1338" s="18"/>
      <c r="C1338" s="46"/>
      <c r="D1338" s="54"/>
      <c r="E1338" s="54"/>
      <c r="F1338" s="54"/>
      <c r="G1338" s="96"/>
    </row>
    <row r="1339" spans="1:7">
      <c r="A1339" s="1217" t="s">
        <v>8</v>
      </c>
      <c r="B1339" s="1218"/>
      <c r="C1339" s="1218"/>
      <c r="D1339" s="67">
        <v>240045</v>
      </c>
      <c r="E1339" s="67">
        <v>161559</v>
      </c>
      <c r="F1339" s="67">
        <v>56277</v>
      </c>
      <c r="G1339" s="97">
        <v>34.799999999999997</v>
      </c>
    </row>
    <row r="1340" spans="1:7">
      <c r="A1340" s="10"/>
      <c r="B1340" s="20"/>
      <c r="C1340" s="48"/>
      <c r="D1340" s="19"/>
      <c r="E1340" s="19"/>
      <c r="F1340" s="19"/>
      <c r="G1340" s="105"/>
    </row>
    <row r="1341" spans="1:7" s="21" customFormat="1">
      <c r="A1341" s="100">
        <v>6113</v>
      </c>
      <c r="B1341" s="86">
        <v>6123</v>
      </c>
      <c r="C1341" s="76" t="s">
        <v>262</v>
      </c>
      <c r="D1341" s="89">
        <v>0</v>
      </c>
      <c r="E1341" s="77">
        <v>2500</v>
      </c>
      <c r="F1341" s="89">
        <v>1924.93</v>
      </c>
      <c r="G1341" s="101">
        <v>76.997199999999992</v>
      </c>
    </row>
    <row r="1342" spans="1:7" s="21" customFormat="1">
      <c r="A1342" s="91">
        <v>6113</v>
      </c>
      <c r="B1342" s="87">
        <v>6125</v>
      </c>
      <c r="C1342" s="71" t="s">
        <v>243</v>
      </c>
      <c r="D1342" s="90">
        <v>50</v>
      </c>
      <c r="E1342" s="72">
        <v>289</v>
      </c>
      <c r="F1342" s="90">
        <v>288.99882000000002</v>
      </c>
      <c r="G1342" s="102">
        <v>99.999591695501735</v>
      </c>
    </row>
    <row r="1343" spans="1:7">
      <c r="A1343" s="103">
        <v>6113</v>
      </c>
      <c r="B1343" s="88"/>
      <c r="C1343" s="78" t="s">
        <v>7</v>
      </c>
      <c r="D1343" s="74">
        <v>50</v>
      </c>
      <c r="E1343" s="79">
        <v>2789</v>
      </c>
      <c r="F1343" s="74">
        <v>2214</v>
      </c>
      <c r="G1343" s="104">
        <v>79.400000000000006</v>
      </c>
    </row>
    <row r="1344" spans="1:7">
      <c r="A1344" s="95"/>
      <c r="B1344" s="18"/>
      <c r="C1344" s="73"/>
      <c r="D1344" s="54"/>
      <c r="E1344" s="54"/>
      <c r="F1344" s="54"/>
      <c r="G1344" s="96"/>
    </row>
    <row r="1345" spans="1:15" s="21" customFormat="1">
      <c r="A1345" s="100">
        <v>6172</v>
      </c>
      <c r="B1345" s="86">
        <v>6111</v>
      </c>
      <c r="C1345" s="76" t="s">
        <v>238</v>
      </c>
      <c r="D1345" s="89">
        <v>60596</v>
      </c>
      <c r="E1345" s="77">
        <v>34411.21</v>
      </c>
      <c r="F1345" s="89">
        <v>26914.775379999999</v>
      </c>
      <c r="G1345" s="101">
        <v>78.215137973933494</v>
      </c>
    </row>
    <row r="1346" spans="1:15" s="21" customFormat="1">
      <c r="A1346" s="91">
        <v>6172</v>
      </c>
      <c r="B1346" s="87">
        <v>6119</v>
      </c>
      <c r="C1346" s="71" t="s">
        <v>240</v>
      </c>
      <c r="D1346" s="90">
        <v>8075</v>
      </c>
      <c r="E1346" s="72">
        <v>1182</v>
      </c>
      <c r="F1346" s="90">
        <v>1181.99</v>
      </c>
      <c r="G1346" s="102">
        <v>99.999153976311334</v>
      </c>
    </row>
    <row r="1347" spans="1:15" s="21" customFormat="1">
      <c r="A1347" s="91">
        <v>6172</v>
      </c>
      <c r="B1347" s="87">
        <v>6121</v>
      </c>
      <c r="C1347" s="71" t="s">
        <v>241</v>
      </c>
      <c r="D1347" s="90">
        <v>3590.0000000000005</v>
      </c>
      <c r="E1347" s="72">
        <v>4044.7300000000005</v>
      </c>
      <c r="F1347" s="90">
        <v>383.63</v>
      </c>
      <c r="G1347" s="102">
        <v>9.4846874822299636</v>
      </c>
    </row>
    <row r="1348" spans="1:15" s="21" customFormat="1">
      <c r="A1348" s="91">
        <v>6172</v>
      </c>
      <c r="B1348" s="87">
        <v>6122</v>
      </c>
      <c r="C1348" s="71" t="s">
        <v>242</v>
      </c>
      <c r="D1348" s="90">
        <v>680</v>
      </c>
      <c r="E1348" s="72">
        <v>680</v>
      </c>
      <c r="F1348" s="90">
        <v>382.66750999999999</v>
      </c>
      <c r="G1348" s="102">
        <v>56.274633823529406</v>
      </c>
    </row>
    <row r="1349" spans="1:15" s="21" customFormat="1">
      <c r="A1349" s="91">
        <v>6172</v>
      </c>
      <c r="B1349" s="87">
        <v>6123</v>
      </c>
      <c r="C1349" s="71" t="s">
        <v>262</v>
      </c>
      <c r="D1349" s="90">
        <v>4700</v>
      </c>
      <c r="E1349" s="72">
        <v>2200</v>
      </c>
      <c r="F1349" s="90">
        <v>0</v>
      </c>
      <c r="G1349" s="102">
        <v>0</v>
      </c>
    </row>
    <row r="1350" spans="1:15" s="21" customFormat="1">
      <c r="A1350" s="91">
        <v>6172</v>
      </c>
      <c r="B1350" s="87">
        <v>6125</v>
      </c>
      <c r="C1350" s="71" t="s">
        <v>243</v>
      </c>
      <c r="D1350" s="90">
        <v>34900</v>
      </c>
      <c r="E1350" s="72">
        <v>39725.99</v>
      </c>
      <c r="F1350" s="90">
        <v>34251.142630000002</v>
      </c>
      <c r="G1350" s="102">
        <v>86.218474681184802</v>
      </c>
    </row>
    <row r="1351" spans="1:15">
      <c r="A1351" s="103">
        <v>6172</v>
      </c>
      <c r="B1351" s="88"/>
      <c r="C1351" s="78" t="s">
        <v>6</v>
      </c>
      <c r="D1351" s="74">
        <v>112541</v>
      </c>
      <c r="E1351" s="79">
        <v>82244</v>
      </c>
      <c r="F1351" s="74">
        <v>63115</v>
      </c>
      <c r="G1351" s="104">
        <v>76.7</v>
      </c>
    </row>
    <row r="1352" spans="1:15">
      <c r="A1352" s="95"/>
      <c r="B1352" s="18"/>
      <c r="C1352" s="73"/>
      <c r="D1352" s="54"/>
      <c r="E1352" s="54"/>
      <c r="F1352" s="54"/>
      <c r="G1352" s="96"/>
    </row>
    <row r="1353" spans="1:15" s="21" customFormat="1">
      <c r="A1353" s="100">
        <v>6174</v>
      </c>
      <c r="B1353" s="86">
        <v>6345</v>
      </c>
      <c r="C1353" s="76" t="s">
        <v>266</v>
      </c>
      <c r="D1353" s="89">
        <v>30</v>
      </c>
      <c r="E1353" s="77">
        <v>30</v>
      </c>
      <c r="F1353" s="89">
        <v>30</v>
      </c>
      <c r="G1353" s="101">
        <v>100</v>
      </c>
    </row>
    <row r="1354" spans="1:15">
      <c r="A1354" s="103">
        <v>6174</v>
      </c>
      <c r="B1354" s="88"/>
      <c r="C1354" s="78" t="s">
        <v>5</v>
      </c>
      <c r="D1354" s="74">
        <v>30</v>
      </c>
      <c r="E1354" s="79">
        <v>30</v>
      </c>
      <c r="F1354" s="74">
        <v>30</v>
      </c>
      <c r="G1354" s="104">
        <v>100</v>
      </c>
    </row>
    <row r="1355" spans="1:15">
      <c r="A1355" s="95"/>
      <c r="B1355" s="18"/>
      <c r="C1355" s="46"/>
      <c r="D1355" s="54"/>
      <c r="E1355" s="54"/>
      <c r="F1355" s="54"/>
      <c r="G1355" s="96"/>
    </row>
    <row r="1356" spans="1:15" ht="13.5" thickBot="1">
      <c r="A1356" s="1219" t="s">
        <v>4</v>
      </c>
      <c r="B1356" s="1220"/>
      <c r="C1356" s="1220"/>
      <c r="D1356" s="106">
        <v>112621</v>
      </c>
      <c r="E1356" s="106">
        <v>85063</v>
      </c>
      <c r="F1356" s="106">
        <v>65359</v>
      </c>
      <c r="G1356" s="107">
        <v>76.8</v>
      </c>
    </row>
    <row r="1357" spans="1:15" s="26" customFormat="1">
      <c r="B1357" s="32"/>
      <c r="D1357" s="31"/>
      <c r="E1357" s="31"/>
      <c r="F1357" s="31"/>
      <c r="G1357" s="39"/>
      <c r="I1357" s="25"/>
      <c r="J1357" s="25"/>
      <c r="K1357" s="25"/>
      <c r="L1357" s="25"/>
      <c r="M1357" s="25"/>
      <c r="N1357" s="25"/>
      <c r="O1357" s="25"/>
    </row>
    <row r="1358" spans="1:15" s="26" customFormat="1" ht="13.5" thickBot="1">
      <c r="B1358" s="32"/>
      <c r="D1358" s="31"/>
      <c r="E1358" s="31"/>
      <c r="F1358" s="31"/>
      <c r="G1358" s="39"/>
      <c r="I1358" s="25"/>
      <c r="J1358" s="25"/>
      <c r="K1358" s="25"/>
      <c r="L1358" s="25"/>
      <c r="M1358" s="25"/>
      <c r="N1358" s="25"/>
      <c r="O1358" s="25"/>
    </row>
    <row r="1359" spans="1:15" s="26" customFormat="1" ht="15" customHeight="1">
      <c r="A1359" s="55"/>
      <c r="B1359" s="55"/>
      <c r="C1359" s="56" t="s">
        <v>3</v>
      </c>
      <c r="D1359" s="61">
        <v>4749200</v>
      </c>
      <c r="E1359" s="61">
        <v>16383686</v>
      </c>
      <c r="F1359" s="61">
        <v>15138140</v>
      </c>
      <c r="G1359" s="62">
        <v>92.4</v>
      </c>
      <c r="I1359" s="25"/>
      <c r="J1359" s="25"/>
      <c r="K1359" s="25"/>
      <c r="L1359" s="25"/>
      <c r="M1359" s="25"/>
      <c r="N1359" s="25"/>
      <c r="O1359" s="25"/>
    </row>
    <row r="1360" spans="1:15" s="26" customFormat="1" ht="15" customHeight="1">
      <c r="A1360" s="57"/>
      <c r="B1360" s="57"/>
      <c r="C1360" s="58" t="s">
        <v>160</v>
      </c>
      <c r="D1360" s="63">
        <v>3529338</v>
      </c>
      <c r="E1360" s="63">
        <v>3327793</v>
      </c>
      <c r="F1360" s="63">
        <v>2299407</v>
      </c>
      <c r="G1360" s="64">
        <v>69.099999999999994</v>
      </c>
      <c r="I1360" s="25"/>
      <c r="J1360" s="25"/>
      <c r="K1360" s="25"/>
      <c r="L1360" s="25"/>
      <c r="M1360" s="25"/>
      <c r="N1360" s="25"/>
      <c r="O1360" s="25"/>
    </row>
    <row r="1361" spans="1:15" s="26" customFormat="1" ht="15" customHeight="1">
      <c r="A1361" s="57"/>
      <c r="B1361" s="57"/>
      <c r="C1361" s="58" t="s">
        <v>2</v>
      </c>
      <c r="D1361" s="63">
        <v>0</v>
      </c>
      <c r="E1361" s="63">
        <v>0</v>
      </c>
      <c r="F1361" s="63">
        <v>11044409</v>
      </c>
      <c r="G1361" s="64">
        <v>0</v>
      </c>
      <c r="I1361" s="25"/>
      <c r="J1361" s="25"/>
      <c r="K1361" s="25"/>
      <c r="L1361" s="25"/>
      <c r="M1361" s="25"/>
      <c r="N1361" s="25"/>
      <c r="O1361" s="25"/>
    </row>
    <row r="1362" spans="1:15" s="26" customFormat="1" ht="15" customHeight="1" thickBot="1">
      <c r="A1362" s="57"/>
      <c r="B1362" s="57"/>
      <c r="C1362" s="58" t="s">
        <v>1</v>
      </c>
      <c r="D1362" s="63">
        <v>8278538</v>
      </c>
      <c r="E1362" s="63">
        <v>19711479</v>
      </c>
      <c r="F1362" s="63">
        <v>28481956</v>
      </c>
      <c r="G1362" s="64">
        <v>144.5</v>
      </c>
      <c r="I1362" s="25"/>
      <c r="J1362" s="25"/>
      <c r="K1362" s="25"/>
      <c r="L1362" s="25"/>
      <c r="M1362" s="25"/>
      <c r="N1362" s="25"/>
      <c r="O1362" s="25"/>
    </row>
    <row r="1363" spans="1:15" s="26" customFormat="1" ht="15.75" customHeight="1" thickBot="1">
      <c r="A1363" s="59"/>
      <c r="B1363" s="59"/>
      <c r="C1363" s="60" t="s">
        <v>0</v>
      </c>
      <c r="D1363" s="65">
        <v>8278538</v>
      </c>
      <c r="E1363" s="65">
        <v>19711479</v>
      </c>
      <c r="F1363" s="65">
        <v>17437547</v>
      </c>
      <c r="G1363" s="66">
        <v>88.5</v>
      </c>
      <c r="I1363" s="25"/>
      <c r="J1363" s="25"/>
      <c r="K1363" s="25"/>
      <c r="L1363" s="25"/>
      <c r="M1363" s="25"/>
      <c r="N1363" s="25"/>
      <c r="O1363" s="25"/>
    </row>
  </sheetData>
  <customSheetViews>
    <customSheetView guid="{53E72506-0B1D-4F4A-A157-6DE69D2E678D}" showPageBreaks="1" fitToPage="1" printArea="1" view="pageBreakPreview">
      <selection activeCell="P11" sqref="P11"/>
      <rowBreaks count="14" manualBreakCount="14">
        <brk id="82" max="6" man="1"/>
        <brk id="122" max="6" man="1"/>
        <brk id="163" max="6" man="1"/>
        <brk id="245" max="6" man="1"/>
        <brk id="453" max="6" man="1"/>
        <brk id="619" max="6" man="1"/>
        <brk id="701" max="6" man="1"/>
        <brk id="910" max="6" man="1"/>
        <brk id="992" max="6" man="1"/>
        <brk id="1073" max="6" man="1"/>
        <brk id="1150" max="6" man="1"/>
        <brk id="1274" max="6" man="1"/>
        <brk id="1315" max="6" man="1"/>
        <brk id="1351" max="6" man="1"/>
      </rowBreaks>
      <pageMargins left="0.39370078740157483" right="0.39370078740157483" top="0.59055118110236227" bottom="0.39370078740157483" header="0.31496062992125984" footer="0.11811023622047245"/>
      <pageSetup paperSize="9" scale="91" firstPageNumber="161" fitToHeight="0" orientation="landscape" useFirstPageNumber="1" r:id="rId1"/>
      <headerFooter alignWithMargins="0">
        <oddHeader>&amp;L&amp;"Tahoma,Kurzíva"Závěrečný účet za rok 2014&amp;R&amp;"Tahoma,Kurzíva"Tabulka č. 2</oddHeader>
        <oddFooter>&amp;C&amp;"Tahoma,Obyčejné"&amp;P</oddFooter>
      </headerFooter>
    </customSheetView>
  </customSheetViews>
  <mergeCells count="16">
    <mergeCell ref="A1274:C1274"/>
    <mergeCell ref="A1308:C1308"/>
    <mergeCell ref="A1339:C1339"/>
    <mergeCell ref="A1356:C1356"/>
    <mergeCell ref="C2:E2"/>
    <mergeCell ref="A4:G4"/>
    <mergeCell ref="A6:G6"/>
    <mergeCell ref="A886:C886"/>
    <mergeCell ref="A948:C948"/>
    <mergeCell ref="A1082:C1082"/>
    <mergeCell ref="A1087:C1087"/>
    <mergeCell ref="A1095:C1095"/>
    <mergeCell ref="A1140:C1140"/>
    <mergeCell ref="A26:C26"/>
    <mergeCell ref="A149:C149"/>
    <mergeCell ref="A701:C701"/>
  </mergeCells>
  <pageMargins left="0.39370078740157483" right="0.39370078740157483" top="0.59055118110236227" bottom="0.39370078740157483" header="0.31496062992125984" footer="0.11811023622047245"/>
  <pageSetup paperSize="9" scale="91" firstPageNumber="161" fitToHeight="0" orientation="landscape" useFirstPageNumber="1" r:id="rId2"/>
  <headerFooter alignWithMargins="0">
    <oddHeader>&amp;L&amp;"Tahoma,Kurzíva"Závěrečný účet za rok 2014&amp;R&amp;"Tahoma,Kurzíva"Tabulka č. 2</oddHeader>
    <oddFooter>&amp;C&amp;"Tahoma,Obyčejné"&amp;P</oddFooter>
  </headerFooter>
  <rowBreaks count="14" manualBreakCount="14">
    <brk id="82" max="6" man="1"/>
    <brk id="122" max="6" man="1"/>
    <brk id="163" max="6" man="1"/>
    <brk id="245" max="6" man="1"/>
    <brk id="453" max="6" man="1"/>
    <brk id="619" max="6" man="1"/>
    <brk id="701" max="6" man="1"/>
    <brk id="910" max="6" man="1"/>
    <brk id="992" max="6" man="1"/>
    <brk id="1073" max="6" man="1"/>
    <brk id="1150" max="6" man="1"/>
    <brk id="1274" max="6" man="1"/>
    <brk id="1315" max="6" man="1"/>
    <brk id="1351" max="6"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52</vt:i4>
      </vt:variant>
      <vt:variant>
        <vt:lpstr>Pojmenované oblasti</vt:lpstr>
      </vt:variant>
      <vt:variant>
        <vt:i4>77</vt:i4>
      </vt:variant>
    </vt:vector>
  </HeadingPairs>
  <TitlesOfParts>
    <vt:vector size="129" baseType="lpstr">
      <vt:lpstr>graf 1</vt:lpstr>
      <vt:lpstr>graf 2</vt:lpstr>
      <vt:lpstr>graf 3</vt:lpstr>
      <vt:lpstr>graf 4</vt:lpstr>
      <vt:lpstr>graf 5</vt:lpstr>
      <vt:lpstr>Data-grafy</vt:lpstr>
      <vt:lpstr>Titul</vt:lpstr>
      <vt:lpstr>tab 1</vt:lpstr>
      <vt:lpstr>tab 2</vt:lpstr>
      <vt:lpstr>tab 3</vt:lpstr>
      <vt:lpstr>tab 4</vt:lpstr>
      <vt:lpstr>tab 5</vt:lpstr>
      <vt:lpstr>tab 6</vt:lpstr>
      <vt:lpstr>tab 7</vt:lpstr>
      <vt:lpstr>tab 8</vt:lpstr>
      <vt:lpstr>tab 9</vt:lpstr>
      <vt:lpstr>tab 10</vt:lpstr>
      <vt:lpstr>tab 11</vt:lpstr>
      <vt:lpstr>tab 12</vt:lpstr>
      <vt:lpstr>tab 13</vt:lpstr>
      <vt:lpstr>tab 14</vt:lpstr>
      <vt:lpstr>tab 15</vt:lpstr>
      <vt:lpstr>tab 16</vt:lpstr>
      <vt:lpstr>tab 17</vt:lpstr>
      <vt:lpstr>tab 18</vt:lpstr>
      <vt:lpstr>tab 19</vt:lpstr>
      <vt:lpstr>tab 20</vt:lpstr>
      <vt:lpstr>tab 21</vt:lpstr>
      <vt:lpstr>tab 22</vt:lpstr>
      <vt:lpstr>tab 23</vt:lpstr>
      <vt:lpstr>tab 24</vt:lpstr>
      <vt:lpstr>tab 25</vt:lpstr>
      <vt:lpstr>tab 26</vt:lpstr>
      <vt:lpstr>tab 27</vt:lpstr>
      <vt:lpstr>tab 28</vt:lpstr>
      <vt:lpstr>tab 29</vt:lpstr>
      <vt:lpstr>tab 30</vt:lpstr>
      <vt:lpstr>tab 31</vt:lpstr>
      <vt:lpstr>tab 32</vt:lpstr>
      <vt:lpstr>tab 33</vt:lpstr>
      <vt:lpstr>tab 34</vt:lpstr>
      <vt:lpstr>tab 35</vt:lpstr>
      <vt:lpstr>tab 36</vt:lpstr>
      <vt:lpstr>tab 37</vt:lpstr>
      <vt:lpstr>tab 38</vt:lpstr>
      <vt:lpstr>tab 39</vt:lpstr>
      <vt:lpstr>tab 40</vt:lpstr>
      <vt:lpstr>tab 41</vt:lpstr>
      <vt:lpstr>tab 42</vt:lpstr>
      <vt:lpstr>tab 43</vt:lpstr>
      <vt:lpstr>tab 44</vt:lpstr>
      <vt:lpstr>tab 45</vt:lpstr>
      <vt:lpstr>'tab 1'!Názvy_tisku</vt:lpstr>
      <vt:lpstr>'tab 10'!Názvy_tisku</vt:lpstr>
      <vt:lpstr>'tab 11'!Názvy_tisku</vt:lpstr>
      <vt:lpstr>'tab 12'!Názvy_tisku</vt:lpstr>
      <vt:lpstr>'tab 13'!Názvy_tisku</vt:lpstr>
      <vt:lpstr>'tab 14'!Názvy_tisku</vt:lpstr>
      <vt:lpstr>'tab 15'!Názvy_tisku</vt:lpstr>
      <vt:lpstr>'tab 16'!Názvy_tisku</vt:lpstr>
      <vt:lpstr>'tab 17'!Názvy_tisku</vt:lpstr>
      <vt:lpstr>'tab 18'!Názvy_tisku</vt:lpstr>
      <vt:lpstr>'tab 19'!Názvy_tisku</vt:lpstr>
      <vt:lpstr>'tab 2'!Názvy_tisku</vt:lpstr>
      <vt:lpstr>'tab 23'!Názvy_tisku</vt:lpstr>
      <vt:lpstr>'tab 26'!Názvy_tisku</vt:lpstr>
      <vt:lpstr>'tab 27'!Názvy_tisku</vt:lpstr>
      <vt:lpstr>'tab 28'!Názvy_tisku</vt:lpstr>
      <vt:lpstr>'tab 29'!Názvy_tisku</vt:lpstr>
      <vt:lpstr>'tab 3'!Názvy_tisku</vt:lpstr>
      <vt:lpstr>'tab 30'!Názvy_tisku</vt:lpstr>
      <vt:lpstr>'tab 31'!Názvy_tisku</vt:lpstr>
      <vt:lpstr>'tab 32'!Názvy_tisku</vt:lpstr>
      <vt:lpstr>'tab 34'!Názvy_tisku</vt:lpstr>
      <vt:lpstr>'tab 36'!Názvy_tisku</vt:lpstr>
      <vt:lpstr>'tab 38'!Názvy_tisku</vt:lpstr>
      <vt:lpstr>'tab 4'!Názvy_tisku</vt:lpstr>
      <vt:lpstr>'tab 40'!Názvy_tisku</vt:lpstr>
      <vt:lpstr>'tab 42'!Názvy_tisku</vt:lpstr>
      <vt:lpstr>'tab 44'!Názvy_tisku</vt:lpstr>
      <vt:lpstr>'tab 5'!Názvy_tisku</vt:lpstr>
      <vt:lpstr>'tab 6'!Názvy_tisku</vt:lpstr>
      <vt:lpstr>'tab 7'!Názvy_tisku</vt:lpstr>
      <vt:lpstr>'tab 8'!Názvy_tisku</vt:lpstr>
      <vt:lpstr>'tab 9'!Názvy_tisku</vt:lpstr>
      <vt:lpstr>'graf 3'!Oblast_tisku</vt:lpstr>
      <vt:lpstr>'graf 4'!Oblast_tisku</vt:lpstr>
      <vt:lpstr>'graf 5'!Oblast_tisku</vt:lpstr>
      <vt:lpstr>'tab 1'!Oblast_tisku</vt:lpstr>
      <vt:lpstr>'tab 10'!Oblast_tisku</vt:lpstr>
      <vt:lpstr>'tab 11'!Oblast_tisku</vt:lpstr>
      <vt:lpstr>'tab 12'!Oblast_tisku</vt:lpstr>
      <vt:lpstr>'tab 13'!Oblast_tisku</vt:lpstr>
      <vt:lpstr>'tab 14'!Oblast_tisku</vt:lpstr>
      <vt:lpstr>'tab 15'!Oblast_tisku</vt:lpstr>
      <vt:lpstr>'tab 16'!Oblast_tisku</vt:lpstr>
      <vt:lpstr>'tab 17'!Oblast_tisku</vt:lpstr>
      <vt:lpstr>'tab 18'!Oblast_tisku</vt:lpstr>
      <vt:lpstr>'tab 19'!Oblast_tisku</vt:lpstr>
      <vt:lpstr>'tab 2'!Oblast_tisku</vt:lpstr>
      <vt:lpstr>'tab 20'!Oblast_tisku</vt:lpstr>
      <vt:lpstr>'tab 21'!Oblast_tisku</vt:lpstr>
      <vt:lpstr>'tab 22'!Oblast_tisku</vt:lpstr>
      <vt:lpstr>'tab 23'!Oblast_tisku</vt:lpstr>
      <vt:lpstr>'tab 24'!Oblast_tisku</vt:lpstr>
      <vt:lpstr>'tab 25'!Oblast_tisku</vt:lpstr>
      <vt:lpstr>'tab 28'!Oblast_tisku</vt:lpstr>
      <vt:lpstr>'tab 29'!Oblast_tisku</vt:lpstr>
      <vt:lpstr>'tab 3'!Oblast_tisku</vt:lpstr>
      <vt:lpstr>'tab 30'!Oblast_tisku</vt:lpstr>
      <vt:lpstr>'tab 31'!Oblast_tisku</vt:lpstr>
      <vt:lpstr>'tab 32'!Oblast_tisku</vt:lpstr>
      <vt:lpstr>'tab 33'!Oblast_tisku</vt:lpstr>
      <vt:lpstr>'tab 34'!Oblast_tisku</vt:lpstr>
      <vt:lpstr>'tab 36'!Oblast_tisku</vt:lpstr>
      <vt:lpstr>'tab 38'!Oblast_tisku</vt:lpstr>
      <vt:lpstr>'tab 39'!Oblast_tisku</vt:lpstr>
      <vt:lpstr>'tab 4'!Oblast_tisku</vt:lpstr>
      <vt:lpstr>'tab 40'!Oblast_tisku</vt:lpstr>
      <vt:lpstr>'tab 41'!Oblast_tisku</vt:lpstr>
      <vt:lpstr>'tab 42'!Oblast_tisku</vt:lpstr>
      <vt:lpstr>'tab 43'!Oblast_tisku</vt:lpstr>
      <vt:lpstr>'tab 44'!Oblast_tisku</vt:lpstr>
      <vt:lpstr>'tab 5'!Oblast_tisku</vt:lpstr>
      <vt:lpstr>'tab 6'!Oblast_tisku</vt:lpstr>
      <vt:lpstr>'tab 7'!Oblast_tisku</vt:lpstr>
      <vt:lpstr>'tab 8'!Oblast_tisku</vt:lpstr>
      <vt:lpstr>'tab 9'!Oblast_tisku</vt:lpstr>
      <vt:lpstr>Titul!Oblast_tisku</vt:lpstr>
    </vt:vector>
  </TitlesOfParts>
  <Company>KUMSK</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Metelka Tomáš</dc:creator>
  <cp:lastModifiedBy>Metelka Tomáš</cp:lastModifiedBy>
  <cp:lastPrinted>2015-06-10T12:52:11Z</cp:lastPrinted>
  <dcterms:created xsi:type="dcterms:W3CDTF">2015-03-17T14:02:48Z</dcterms:created>
  <dcterms:modified xsi:type="dcterms:W3CDTF">2015-06-10T13:16:06Z</dcterms:modified>
</cp:coreProperties>
</file>